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bles" sheetId="5" r:id="rId1"/>
    <sheet name="Inputs" sheetId="2" r:id="rId2"/>
    <sheet name="Census" sheetId="1" r:id="rId3"/>
    <sheet name="One person" sheetId="3" r:id="rId4"/>
    <sheet name="Outpu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B2" i="4" l="1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3" i="3" l="1"/>
  <c r="C9" i="3" s="1"/>
  <c r="D16" i="2" l="1"/>
  <c r="C13" i="3" l="1"/>
  <c r="D13" i="3" s="1"/>
  <c r="C12" i="3"/>
  <c r="D12" i="3" s="1"/>
  <c r="C11" i="3"/>
  <c r="C6" i="3"/>
  <c r="C10" i="3"/>
  <c r="C5" i="3"/>
  <c r="C4" i="3"/>
  <c r="C5" i="2"/>
  <c r="C6" i="2" s="1"/>
  <c r="C7" i="2" s="1"/>
  <c r="C8" i="2" s="1"/>
  <c r="C9" i="2" s="1"/>
  <c r="C10" i="2" s="1"/>
  <c r="C11" i="2" s="1"/>
  <c r="K11" i="3" l="1"/>
  <c r="K8" i="3"/>
  <c r="K5" i="3"/>
  <c r="K4" i="3"/>
  <c r="D10" i="3"/>
  <c r="D11" i="3"/>
  <c r="D9" i="3"/>
  <c r="P3" i="3" s="1"/>
  <c r="O3" i="3"/>
  <c r="S3" i="3" s="1"/>
  <c r="F3" i="3"/>
  <c r="N3" i="3" l="1"/>
  <c r="G6" i="4"/>
  <c r="Q3" i="3"/>
  <c r="P4" i="3"/>
  <c r="R3" i="3"/>
  <c r="T3" i="3"/>
  <c r="G3" i="3" s="1"/>
  <c r="H3" i="3" s="1"/>
  <c r="G7" i="4" s="1"/>
  <c r="O4" i="3"/>
  <c r="O5" i="3" s="1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G1" i="4" l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H6" i="4"/>
  <c r="I6" i="4" s="1"/>
  <c r="J6" i="4" s="1"/>
  <c r="K6" i="4" s="1"/>
  <c r="L6" i="4" s="1"/>
  <c r="M6" i="4" s="1"/>
  <c r="N6" i="4" s="1"/>
  <c r="T4" i="3"/>
  <c r="P5" i="3"/>
  <c r="R5" i="3" s="1"/>
  <c r="S4" i="3"/>
  <c r="R4" i="3"/>
  <c r="Q4" i="3"/>
  <c r="N4" i="3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Q5" i="3"/>
  <c r="S5" i="3"/>
  <c r="O6" i="3"/>
  <c r="T5" i="3" l="1"/>
  <c r="P6" i="3"/>
  <c r="G4" i="3"/>
  <c r="H4" i="3" s="1"/>
  <c r="H7" i="4" s="1"/>
  <c r="O6" i="4"/>
  <c r="T6" i="3"/>
  <c r="R6" i="3"/>
  <c r="Q6" i="3"/>
  <c r="S6" i="3"/>
  <c r="G5" i="3"/>
  <c r="H5" i="3" s="1"/>
  <c r="I7" i="4" s="1"/>
  <c r="O7" i="3"/>
  <c r="P7" i="3"/>
  <c r="P6" i="4" l="1"/>
  <c r="R7" i="3"/>
  <c r="T7" i="3"/>
  <c r="S7" i="3"/>
  <c r="Q7" i="3"/>
  <c r="G6" i="3"/>
  <c r="H6" i="3" s="1"/>
  <c r="J7" i="4" s="1"/>
  <c r="P8" i="3"/>
  <c r="O8" i="3"/>
  <c r="Q6" i="4" l="1"/>
  <c r="R8" i="3"/>
  <c r="T8" i="3"/>
  <c r="G7" i="3"/>
  <c r="H7" i="3" s="1"/>
  <c r="K7" i="4" s="1"/>
  <c r="S8" i="3"/>
  <c r="Q8" i="3"/>
  <c r="O9" i="3"/>
  <c r="P9" i="3"/>
  <c r="R6" i="4" l="1"/>
  <c r="R9" i="3"/>
  <c r="T9" i="3"/>
  <c r="G8" i="3"/>
  <c r="H8" i="3" s="1"/>
  <c r="L7" i="4" s="1"/>
  <c r="Q9" i="3"/>
  <c r="S9" i="3"/>
  <c r="P10" i="3"/>
  <c r="O10" i="3"/>
  <c r="S6" i="4" l="1"/>
  <c r="T10" i="3"/>
  <c r="R10" i="3"/>
  <c r="Q10" i="3"/>
  <c r="S10" i="3"/>
  <c r="G9" i="3"/>
  <c r="H9" i="3" s="1"/>
  <c r="M7" i="4" s="1"/>
  <c r="P11" i="3"/>
  <c r="O11" i="3"/>
  <c r="T6" i="4" l="1"/>
  <c r="T11" i="3"/>
  <c r="R11" i="3"/>
  <c r="S11" i="3"/>
  <c r="Q11" i="3"/>
  <c r="G10" i="3"/>
  <c r="H10" i="3" s="1"/>
  <c r="N7" i="4" s="1"/>
  <c r="O12" i="3"/>
  <c r="P12" i="3"/>
  <c r="U6" i="4" l="1"/>
  <c r="T12" i="3"/>
  <c r="R12" i="3"/>
  <c r="G11" i="3"/>
  <c r="H11" i="3" s="1"/>
  <c r="O7" i="4" s="1"/>
  <c r="S12" i="3"/>
  <c r="Q12" i="3"/>
  <c r="P13" i="3"/>
  <c r="O13" i="3"/>
  <c r="V6" i="4" l="1"/>
  <c r="T13" i="3"/>
  <c r="R13" i="3"/>
  <c r="G12" i="3"/>
  <c r="H12" i="3" s="1"/>
  <c r="P7" i="4" s="1"/>
  <c r="Q13" i="3"/>
  <c r="S13" i="3"/>
  <c r="O14" i="3"/>
  <c r="P14" i="3"/>
  <c r="W6" i="4" l="1"/>
  <c r="T14" i="3"/>
  <c r="R14" i="3"/>
  <c r="Q14" i="3"/>
  <c r="S14" i="3"/>
  <c r="G13" i="3"/>
  <c r="H13" i="3" s="1"/>
  <c r="Q7" i="4" s="1"/>
  <c r="P15" i="3"/>
  <c r="O15" i="3"/>
  <c r="X6" i="4" l="1"/>
  <c r="R15" i="3"/>
  <c r="T15" i="3"/>
  <c r="S15" i="3"/>
  <c r="Q15" i="3"/>
  <c r="G14" i="3"/>
  <c r="H14" i="3" s="1"/>
  <c r="R7" i="4" s="1"/>
  <c r="O16" i="3"/>
  <c r="P16" i="3"/>
  <c r="Y6" i="4" l="1"/>
  <c r="R16" i="3"/>
  <c r="T16" i="3"/>
  <c r="S16" i="3"/>
  <c r="Q16" i="3"/>
  <c r="G15" i="3"/>
  <c r="H15" i="3" s="1"/>
  <c r="S7" i="4" s="1"/>
  <c r="P17" i="3"/>
  <c r="O17" i="3"/>
  <c r="Z6" i="4" l="1"/>
  <c r="T17" i="3"/>
  <c r="R17" i="3"/>
  <c r="G16" i="3"/>
  <c r="H16" i="3" s="1"/>
  <c r="T7" i="4" s="1"/>
  <c r="Q17" i="3"/>
  <c r="S17" i="3"/>
  <c r="O18" i="3"/>
  <c r="P18" i="3"/>
  <c r="AA6" i="4" l="1"/>
  <c r="T18" i="3"/>
  <c r="R18" i="3"/>
  <c r="Q18" i="3"/>
  <c r="S18" i="3"/>
  <c r="G17" i="3"/>
  <c r="H17" i="3" s="1"/>
  <c r="U7" i="4" s="1"/>
  <c r="P19" i="3"/>
  <c r="O19" i="3"/>
  <c r="AB6" i="4" l="1"/>
  <c r="T19" i="3"/>
  <c r="R19" i="3"/>
  <c r="S19" i="3"/>
  <c r="Q19" i="3"/>
  <c r="G18" i="3"/>
  <c r="H18" i="3" s="1"/>
  <c r="V7" i="4" s="1"/>
  <c r="O20" i="3"/>
  <c r="P20" i="3"/>
  <c r="AC6" i="4" l="1"/>
  <c r="T20" i="3"/>
  <c r="R20" i="3"/>
  <c r="S20" i="3"/>
  <c r="Q20" i="3"/>
  <c r="G19" i="3"/>
  <c r="H19" i="3" s="1"/>
  <c r="W7" i="4" s="1"/>
  <c r="P21" i="3"/>
  <c r="O21" i="3"/>
  <c r="AD6" i="4" l="1"/>
  <c r="T21" i="3"/>
  <c r="R21" i="3"/>
  <c r="G20" i="3"/>
  <c r="H20" i="3" s="1"/>
  <c r="X7" i="4" s="1"/>
  <c r="Q21" i="3"/>
  <c r="S21" i="3"/>
  <c r="O22" i="3"/>
  <c r="P22" i="3"/>
  <c r="AE6" i="4" l="1"/>
  <c r="T22" i="3"/>
  <c r="R22" i="3"/>
  <c r="Q22" i="3"/>
  <c r="S22" i="3"/>
  <c r="G21" i="3"/>
  <c r="H21" i="3" s="1"/>
  <c r="Y7" i="4" s="1"/>
  <c r="P23" i="3"/>
  <c r="O23" i="3"/>
  <c r="AF6" i="4" l="1"/>
  <c r="R23" i="3"/>
  <c r="T23" i="3"/>
  <c r="S23" i="3"/>
  <c r="Q23" i="3"/>
  <c r="G22" i="3"/>
  <c r="H22" i="3" s="1"/>
  <c r="Z7" i="4" s="1"/>
  <c r="O24" i="3"/>
  <c r="P24" i="3"/>
  <c r="AG6" i="4" l="1"/>
  <c r="R24" i="3"/>
  <c r="T24" i="3"/>
  <c r="G23" i="3"/>
  <c r="H23" i="3" s="1"/>
  <c r="AA7" i="4" s="1"/>
  <c r="S24" i="3"/>
  <c r="Q24" i="3"/>
  <c r="P25" i="3"/>
  <c r="O25" i="3"/>
  <c r="AH6" i="4" l="1"/>
  <c r="R25" i="3"/>
  <c r="T25" i="3"/>
  <c r="G24" i="3"/>
  <c r="H24" i="3" s="1"/>
  <c r="AB7" i="4" s="1"/>
  <c r="Q25" i="3"/>
  <c r="S25" i="3"/>
  <c r="O26" i="3"/>
  <c r="P26" i="3"/>
  <c r="AI6" i="4" l="1"/>
  <c r="T26" i="3"/>
  <c r="R26" i="3"/>
  <c r="Q26" i="3"/>
  <c r="S26" i="3"/>
  <c r="G25" i="3"/>
  <c r="H25" i="3" s="1"/>
  <c r="AC7" i="4" s="1"/>
  <c r="P27" i="3"/>
  <c r="O27" i="3"/>
  <c r="AJ6" i="4" l="1"/>
  <c r="T27" i="3"/>
  <c r="R27" i="3"/>
  <c r="S27" i="3"/>
  <c r="Q27" i="3"/>
  <c r="G26" i="3"/>
  <c r="H26" i="3" s="1"/>
  <c r="AD7" i="4" s="1"/>
  <c r="O28" i="3"/>
  <c r="P28" i="3"/>
  <c r="AK6" i="4" l="1"/>
  <c r="T28" i="3"/>
  <c r="R28" i="3"/>
  <c r="G27" i="3"/>
  <c r="H27" i="3" s="1"/>
  <c r="AE7" i="4" s="1"/>
  <c r="S28" i="3"/>
  <c r="Q28" i="3"/>
  <c r="P29" i="3"/>
  <c r="O29" i="3"/>
  <c r="AL6" i="4" l="1"/>
  <c r="G28" i="3"/>
  <c r="H28" i="3" s="1"/>
  <c r="AF7" i="4" s="1"/>
  <c r="T29" i="3"/>
  <c r="R29" i="3"/>
  <c r="Q29" i="3"/>
  <c r="S29" i="3"/>
  <c r="O30" i="3"/>
  <c r="P30" i="3"/>
  <c r="AM6" i="4" l="1"/>
  <c r="T30" i="3"/>
  <c r="R30" i="3"/>
  <c r="Q30" i="3"/>
  <c r="S30" i="3"/>
  <c r="G29" i="3"/>
  <c r="H29" i="3" s="1"/>
  <c r="AG7" i="4" s="1"/>
  <c r="P31" i="3"/>
  <c r="O31" i="3"/>
  <c r="AN6" i="4" l="1"/>
  <c r="R31" i="3"/>
  <c r="T31" i="3"/>
  <c r="S31" i="3"/>
  <c r="Q31" i="3"/>
  <c r="G30" i="3"/>
  <c r="H30" i="3" s="1"/>
  <c r="AH7" i="4" s="1"/>
  <c r="O32" i="3"/>
  <c r="P32" i="3"/>
  <c r="AO6" i="4" l="1"/>
  <c r="R32" i="3"/>
  <c r="T32" i="3"/>
  <c r="G31" i="3"/>
  <c r="H31" i="3" s="1"/>
  <c r="AI7" i="4" s="1"/>
  <c r="S32" i="3"/>
  <c r="Q32" i="3"/>
  <c r="P33" i="3"/>
  <c r="O33" i="3"/>
  <c r="AP6" i="4" l="1"/>
  <c r="T33" i="3"/>
  <c r="R33" i="3"/>
  <c r="G32" i="3"/>
  <c r="H32" i="3" s="1"/>
  <c r="AJ7" i="4" s="1"/>
  <c r="Q33" i="3"/>
  <c r="S33" i="3"/>
  <c r="O34" i="3"/>
  <c r="P34" i="3"/>
  <c r="AQ6" i="4" l="1"/>
  <c r="T34" i="3"/>
  <c r="R34" i="3"/>
  <c r="Q34" i="3"/>
  <c r="S34" i="3"/>
  <c r="G33" i="3"/>
  <c r="H33" i="3" s="1"/>
  <c r="AK7" i="4" s="1"/>
  <c r="P35" i="3"/>
  <c r="O35" i="3"/>
  <c r="AR6" i="4" l="1"/>
  <c r="T35" i="3"/>
  <c r="R35" i="3"/>
  <c r="S35" i="3"/>
  <c r="Q35" i="3"/>
  <c r="G34" i="3"/>
  <c r="H34" i="3" s="1"/>
  <c r="AL7" i="4" s="1"/>
  <c r="O36" i="3"/>
  <c r="P36" i="3"/>
  <c r="AS6" i="4" l="1"/>
  <c r="T36" i="3"/>
  <c r="R36" i="3"/>
  <c r="G35" i="3"/>
  <c r="H35" i="3" s="1"/>
  <c r="AM7" i="4" s="1"/>
  <c r="S36" i="3"/>
  <c r="Q36" i="3"/>
  <c r="P37" i="3"/>
  <c r="O37" i="3"/>
  <c r="AT6" i="4" l="1"/>
  <c r="T37" i="3"/>
  <c r="R37" i="3"/>
  <c r="G36" i="3"/>
  <c r="H36" i="3" s="1"/>
  <c r="AN7" i="4" s="1"/>
  <c r="Q37" i="3"/>
  <c r="S37" i="3"/>
  <c r="O38" i="3"/>
  <c r="P38" i="3"/>
  <c r="AU6" i="4" l="1"/>
  <c r="T38" i="3"/>
  <c r="R38" i="3"/>
  <c r="Q38" i="3"/>
  <c r="S38" i="3"/>
  <c r="G37" i="3"/>
  <c r="H37" i="3" s="1"/>
  <c r="AO7" i="4" s="1"/>
  <c r="P39" i="3"/>
  <c r="O39" i="3"/>
  <c r="AV6" i="4" l="1"/>
  <c r="R39" i="3"/>
  <c r="T39" i="3"/>
  <c r="S39" i="3"/>
  <c r="Q39" i="3"/>
  <c r="G38" i="3"/>
  <c r="H38" i="3" s="1"/>
  <c r="AP7" i="4" s="1"/>
  <c r="O40" i="3"/>
  <c r="P40" i="3"/>
  <c r="AW6" i="4" l="1"/>
  <c r="G39" i="3"/>
  <c r="H39" i="3" s="1"/>
  <c r="AQ7" i="4" s="1"/>
  <c r="R40" i="3"/>
  <c r="T40" i="3"/>
  <c r="S40" i="3"/>
  <c r="Q40" i="3"/>
  <c r="P41" i="3"/>
  <c r="O41" i="3"/>
  <c r="AX6" i="4" l="1"/>
  <c r="R41" i="3"/>
  <c r="T41" i="3"/>
  <c r="G40" i="3"/>
  <c r="H40" i="3" s="1"/>
  <c r="AR7" i="4" s="1"/>
  <c r="Q41" i="3"/>
  <c r="S41" i="3"/>
  <c r="O42" i="3"/>
  <c r="P42" i="3"/>
  <c r="AY6" i="4" l="1"/>
  <c r="T42" i="3"/>
  <c r="R42" i="3"/>
  <c r="Q42" i="3"/>
  <c r="S42" i="3"/>
  <c r="G41" i="3"/>
  <c r="H41" i="3" s="1"/>
  <c r="AS7" i="4" s="1"/>
  <c r="P43" i="3"/>
  <c r="O43" i="3"/>
  <c r="AZ6" i="4" l="1"/>
  <c r="T43" i="3"/>
  <c r="R43" i="3"/>
  <c r="S43" i="3"/>
  <c r="Q43" i="3"/>
  <c r="G42" i="3"/>
  <c r="H42" i="3" s="1"/>
  <c r="AT7" i="4" s="1"/>
  <c r="O44" i="3"/>
  <c r="P44" i="3"/>
  <c r="BA6" i="4" l="1"/>
  <c r="T44" i="3"/>
  <c r="R44" i="3"/>
  <c r="S44" i="3"/>
  <c r="Q44" i="3"/>
  <c r="G43" i="3"/>
  <c r="H43" i="3" s="1"/>
  <c r="AU7" i="4" s="1"/>
  <c r="P45" i="3"/>
  <c r="O45" i="3"/>
  <c r="BB6" i="4" l="1"/>
  <c r="T45" i="3"/>
  <c r="R45" i="3"/>
  <c r="G44" i="3"/>
  <c r="H44" i="3" s="1"/>
  <c r="AV7" i="4" s="1"/>
  <c r="Q45" i="3"/>
  <c r="S45" i="3"/>
  <c r="O46" i="3"/>
  <c r="P46" i="3"/>
  <c r="BC6" i="4" l="1"/>
  <c r="T46" i="3"/>
  <c r="R46" i="3"/>
  <c r="Q46" i="3"/>
  <c r="S46" i="3"/>
  <c r="G45" i="3"/>
  <c r="H45" i="3" s="1"/>
  <c r="AW7" i="4" s="1"/>
  <c r="P47" i="3"/>
  <c r="O47" i="3"/>
  <c r="BD6" i="4" l="1"/>
  <c r="R47" i="3"/>
  <c r="T47" i="3"/>
  <c r="S47" i="3"/>
  <c r="Q47" i="3"/>
  <c r="G46" i="3"/>
  <c r="H46" i="3" s="1"/>
  <c r="AX7" i="4" s="1"/>
  <c r="O48" i="3"/>
  <c r="P48" i="3"/>
  <c r="BE6" i="4" l="1"/>
  <c r="R48" i="3"/>
  <c r="T48" i="3"/>
  <c r="G47" i="3"/>
  <c r="H47" i="3" s="1"/>
  <c r="AY7" i="4" s="1"/>
  <c r="S48" i="3"/>
  <c r="Q48" i="3"/>
  <c r="P49" i="3"/>
  <c r="O49" i="3"/>
  <c r="BF6" i="4" l="1"/>
  <c r="R49" i="3"/>
  <c r="T49" i="3"/>
  <c r="G48" i="3"/>
  <c r="H48" i="3" s="1"/>
  <c r="AZ7" i="4" s="1"/>
  <c r="Q49" i="3"/>
  <c r="S49" i="3"/>
  <c r="O50" i="3"/>
  <c r="P50" i="3"/>
  <c r="BG6" i="4" l="1"/>
  <c r="T50" i="3"/>
  <c r="R50" i="3"/>
  <c r="Q50" i="3"/>
  <c r="S50" i="3"/>
  <c r="G49" i="3"/>
  <c r="H49" i="3" s="1"/>
  <c r="BA7" i="4" s="1"/>
  <c r="P51" i="3"/>
  <c r="O51" i="3"/>
  <c r="BH6" i="4" l="1"/>
  <c r="T51" i="3"/>
  <c r="R51" i="3"/>
  <c r="S51" i="3"/>
  <c r="Q51" i="3"/>
  <c r="G50" i="3"/>
  <c r="H50" i="3" s="1"/>
  <c r="BB7" i="4" s="1"/>
  <c r="O52" i="3"/>
  <c r="P52" i="3"/>
  <c r="BI6" i="4" l="1"/>
  <c r="T52" i="3"/>
  <c r="R52" i="3"/>
  <c r="G51" i="3"/>
  <c r="H51" i="3" s="1"/>
  <c r="BC7" i="4" s="1"/>
  <c r="S52" i="3"/>
  <c r="Q52" i="3"/>
  <c r="P53" i="3"/>
  <c r="O53" i="3"/>
  <c r="BJ6" i="4" l="1"/>
  <c r="T53" i="3"/>
  <c r="R53" i="3"/>
  <c r="G52" i="3"/>
  <c r="H52" i="3" s="1"/>
  <c r="BD7" i="4" s="1"/>
  <c r="Q53" i="3"/>
  <c r="S53" i="3"/>
  <c r="O54" i="3"/>
  <c r="P54" i="3"/>
  <c r="BK6" i="4" l="1"/>
  <c r="T54" i="3"/>
  <c r="R54" i="3"/>
  <c r="Q54" i="3"/>
  <c r="S54" i="3"/>
  <c r="G53" i="3"/>
  <c r="H53" i="3" s="1"/>
  <c r="BE7" i="4" s="1"/>
  <c r="P55" i="3"/>
  <c r="O55" i="3"/>
  <c r="BL6" i="4" l="1"/>
  <c r="R55" i="3"/>
  <c r="T55" i="3"/>
  <c r="S55" i="3"/>
  <c r="Q55" i="3"/>
  <c r="G54" i="3"/>
  <c r="H54" i="3" s="1"/>
  <c r="BF7" i="4" s="1"/>
  <c r="O56" i="3"/>
  <c r="P56" i="3"/>
  <c r="BM6" i="4" l="1"/>
  <c r="R56" i="3"/>
  <c r="T56" i="3"/>
  <c r="G55" i="3"/>
  <c r="H55" i="3" s="1"/>
  <c r="BG7" i="4" s="1"/>
  <c r="S56" i="3"/>
  <c r="Q56" i="3"/>
  <c r="P57" i="3"/>
  <c r="O57" i="3"/>
  <c r="BN6" i="4" l="1"/>
  <c r="G56" i="3"/>
  <c r="H56" i="3" s="1"/>
  <c r="BH7" i="4" s="1"/>
  <c r="T57" i="3"/>
  <c r="R57" i="3"/>
  <c r="Q57" i="3"/>
  <c r="S57" i="3"/>
  <c r="O58" i="3"/>
  <c r="P58" i="3"/>
  <c r="BO6" i="4" l="1"/>
  <c r="T58" i="3"/>
  <c r="R58" i="3"/>
  <c r="Q58" i="3"/>
  <c r="S58" i="3"/>
  <c r="G57" i="3"/>
  <c r="H57" i="3" s="1"/>
  <c r="BI7" i="4" s="1"/>
  <c r="P59" i="3"/>
  <c r="O59" i="3"/>
  <c r="BP6" i="4" l="1"/>
  <c r="T59" i="3"/>
  <c r="R59" i="3"/>
  <c r="S59" i="3"/>
  <c r="Q59" i="3"/>
  <c r="G58" i="3"/>
  <c r="H58" i="3" s="1"/>
  <c r="BJ7" i="4" s="1"/>
  <c r="O60" i="3"/>
  <c r="P60" i="3"/>
  <c r="BQ6" i="4" l="1"/>
  <c r="G59" i="3"/>
  <c r="H59" i="3" s="1"/>
  <c r="BK7" i="4" s="1"/>
  <c r="T60" i="3"/>
  <c r="R60" i="3"/>
  <c r="S60" i="3"/>
  <c r="Q60" i="3"/>
  <c r="P61" i="3"/>
  <c r="O61" i="3"/>
  <c r="BR6" i="4" l="1"/>
  <c r="T61" i="3"/>
  <c r="R61" i="3"/>
  <c r="G60" i="3"/>
  <c r="H60" i="3" s="1"/>
  <c r="BL7" i="4" s="1"/>
  <c r="Q61" i="3"/>
  <c r="S61" i="3"/>
  <c r="BS6" i="4" l="1"/>
  <c r="G61" i="3"/>
  <c r="H61" i="3" s="1"/>
  <c r="DB7" i="4" l="1"/>
  <c r="CT7" i="4"/>
  <c r="CL7" i="4"/>
  <c r="CD7" i="4"/>
  <c r="BV7" i="4"/>
  <c r="BN7" i="4"/>
  <c r="BZ7" i="4"/>
  <c r="DA7" i="4"/>
  <c r="CS7" i="4"/>
  <c r="CK7" i="4"/>
  <c r="CC7" i="4"/>
  <c r="BU7" i="4"/>
  <c r="BM7" i="4"/>
  <c r="CX7" i="4"/>
  <c r="CZ7" i="4"/>
  <c r="CR7" i="4"/>
  <c r="CJ7" i="4"/>
  <c r="CB7" i="4"/>
  <c r="BT7" i="4"/>
  <c r="CH7" i="4"/>
  <c r="CY7" i="4"/>
  <c r="CQ7" i="4"/>
  <c r="CI7" i="4"/>
  <c r="CA7" i="4"/>
  <c r="BS7" i="4"/>
  <c r="BR7" i="4"/>
  <c r="CW7" i="4"/>
  <c r="CO7" i="4"/>
  <c r="CG7" i="4"/>
  <c r="BY7" i="4"/>
  <c r="BQ7" i="4"/>
  <c r="CV7" i="4"/>
  <c r="CN7" i="4"/>
  <c r="CF7" i="4"/>
  <c r="BX7" i="4"/>
  <c r="BP7" i="4"/>
  <c r="CU7" i="4"/>
  <c r="CM7" i="4"/>
  <c r="CE7" i="4"/>
  <c r="BW7" i="4"/>
  <c r="BO7" i="4"/>
  <c r="CP7" i="4"/>
  <c r="K3" i="3"/>
  <c r="K7" i="3" s="1"/>
  <c r="BT6" i="4"/>
  <c r="K6" i="3" l="1"/>
  <c r="D7" i="4" s="1"/>
  <c r="BU6" i="4"/>
  <c r="K9" i="3"/>
  <c r="K10" i="3" s="1"/>
  <c r="K12" i="3" l="1"/>
  <c r="K13" i="3" s="1"/>
  <c r="F7" i="4" s="1"/>
  <c r="E7" i="4"/>
  <c r="BV6" i="4"/>
  <c r="BW6" i="4" l="1"/>
  <c r="BX6" i="4" l="1"/>
  <c r="BY6" i="4" l="1"/>
  <c r="BZ6" i="4" l="1"/>
  <c r="CA6" i="4" l="1"/>
  <c r="CB6" i="4" l="1"/>
  <c r="CC6" i="4" l="1"/>
  <c r="CD6" i="4" l="1"/>
  <c r="CE6" i="4" l="1"/>
  <c r="CF6" i="4" l="1"/>
  <c r="CG6" i="4" l="1"/>
  <c r="CH6" i="4" l="1"/>
  <c r="CI6" i="4" l="1"/>
  <c r="CJ6" i="4" l="1"/>
  <c r="CK6" i="4" l="1"/>
  <c r="CL6" i="4" l="1"/>
  <c r="CM6" i="4" l="1"/>
  <c r="CN6" i="4" l="1"/>
  <c r="CO6" i="4" l="1"/>
  <c r="CP6" i="4" l="1"/>
  <c r="CQ6" i="4" l="1"/>
  <c r="CR6" i="4" l="1"/>
  <c r="CS6" i="4" l="1"/>
  <c r="CT6" i="4" l="1"/>
  <c r="CU6" i="4" l="1"/>
  <c r="CV6" i="4" l="1"/>
  <c r="CW6" i="4" l="1"/>
  <c r="CX6" i="4" l="1"/>
  <c r="CY6" i="4" l="1"/>
  <c r="CZ6" i="4" l="1"/>
  <c r="DA6" i="4" l="1"/>
  <c r="DB6" i="4" l="1"/>
</calcChain>
</file>

<file path=xl/sharedStrings.xml><?xml version="1.0" encoding="utf-8"?>
<sst xmlns="http://schemas.openxmlformats.org/spreadsheetml/2006/main" count="182" uniqueCount="79">
  <si>
    <t>Date of Calculation: 6/30/</t>
  </si>
  <si>
    <t>Number</t>
  </si>
  <si>
    <t>Assumed Age or</t>
  </si>
  <si>
    <t>Remaining</t>
  </si>
  <si>
    <t>of Years</t>
  </si>
  <si>
    <t>Actual Age at</t>
  </si>
  <si>
    <t>Current</t>
  </si>
  <si>
    <t>Life</t>
  </si>
  <si>
    <t>Member</t>
  </si>
  <si>
    <t>Employment Status</t>
  </si>
  <si>
    <t>Gender</t>
  </si>
  <si>
    <t>Employed</t>
  </si>
  <si>
    <t>Retirement</t>
  </si>
  <si>
    <t>Age</t>
  </si>
  <si>
    <t>Expectancy</t>
  </si>
  <si>
    <t>Active</t>
  </si>
  <si>
    <t>M</t>
  </si>
  <si>
    <t>F</t>
  </si>
  <si>
    <t>Retired</t>
  </si>
  <si>
    <t>deceased</t>
  </si>
  <si>
    <t>Spouse</t>
  </si>
  <si>
    <t>Y</t>
  </si>
  <si>
    <t>N</t>
  </si>
  <si>
    <t/>
  </si>
  <si>
    <t>Economic Assumptions</t>
  </si>
  <si>
    <t>For FYE 6/30</t>
  </si>
  <si>
    <t>Rate</t>
  </si>
  <si>
    <t>Annual</t>
  </si>
  <si>
    <t>Premium Increases</t>
  </si>
  <si>
    <t xml:space="preserve">  Pre-Age 65 (Not Medicare Eligible)</t>
  </si>
  <si>
    <t xml:space="preserve">    Single</t>
  </si>
  <si>
    <t xml:space="preserve">    Married (Employee and Spouse under 65)</t>
  </si>
  <si>
    <t xml:space="preserve"> Ages 65 and Older (Medicare Eligible)</t>
  </si>
  <si>
    <t xml:space="preserve">    Married (Employee and Spouse age 65 or older)</t>
  </si>
  <si>
    <t xml:space="preserve">    Married (Employee or Spouse age 65 or older)</t>
  </si>
  <si>
    <t>Discount Rate</t>
  </si>
  <si>
    <t xml:space="preserve"> </t>
  </si>
  <si>
    <t>Investment Rate of Return</t>
  </si>
  <si>
    <t>Average Salary Increase</t>
  </si>
  <si>
    <t>EE#</t>
  </si>
  <si>
    <t>SP?</t>
  </si>
  <si>
    <t>Sex</t>
  </si>
  <si>
    <t>Service</t>
  </si>
  <si>
    <t>Life Ex.</t>
  </si>
  <si>
    <t>EE</t>
  </si>
  <si>
    <t>SP</t>
  </si>
  <si>
    <t>Ret Age</t>
  </si>
  <si>
    <t>FYE</t>
  </si>
  <si>
    <t>Retiree</t>
  </si>
  <si>
    <t>Insurance Premiums - Employer Portion</t>
  </si>
  <si>
    <t>Pre 65</t>
  </si>
  <si>
    <t>Post 65</t>
  </si>
  <si>
    <t>Trend</t>
  </si>
  <si>
    <t>Factor</t>
  </si>
  <si>
    <t>Payout</t>
  </si>
  <si>
    <t>PVB</t>
  </si>
  <si>
    <t>Pre 65 Count</t>
  </si>
  <si>
    <t>Post 65 Count</t>
  </si>
  <si>
    <t>NPV</t>
  </si>
  <si>
    <t>Prob of Ret</t>
  </si>
  <si>
    <t>Prob from EA</t>
  </si>
  <si>
    <t>PVFEA</t>
  </si>
  <si>
    <t>Effective Rate of Return</t>
  </si>
  <si>
    <t>NC at EA</t>
  </si>
  <si>
    <t>NC at AA</t>
  </si>
  <si>
    <t>PV Factor from EA</t>
  </si>
  <si>
    <t>PV Factor from AA</t>
  </si>
  <si>
    <t>PVFNC</t>
  </si>
  <si>
    <t>AAL</t>
  </si>
  <si>
    <t>&lt;&lt;If level dollar, assume 0</t>
  </si>
  <si>
    <t>Assumed Retirement Age</t>
  </si>
  <si>
    <t>50 and over</t>
  </si>
  <si>
    <t>Table 2—Expected Future Working Lifetimes of Employees, by Age—Default Values</t>
  </si>
  <si>
    <t>Table 1—Probability of Remaining Employed until Assumed Retirement Age, by Age—Default Values</t>
  </si>
  <si>
    <t>EANC</t>
  </si>
  <si>
    <t>EANAL</t>
  </si>
  <si>
    <t>Check</t>
  </si>
  <si>
    <t>Payouts for FYE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</si>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</sst>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164" formatCode="&quot;$&quot;#,##0"/>
    <numFmt numFmtId="165" formatCode="0.0000"/>
    <numFmt numFmtId="166" formatCode="0.000"/>
    <numFmt numFmtId="167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 applyFill="1" applyBorder="1"/>
    <xf numFmtId="3" fontId="0" fillId="0" borderId="0" xfId="0" applyNumberFormat="1" applyFill="1"/>
    <xf numFmtId="164" fontId="0" fillId="0" borderId="0" xfId="0" applyNumberFormat="1"/>
    <xf numFmtId="6" fontId="0" fillId="0" borderId="0" xfId="0" applyNumberFormat="1"/>
    <xf numFmtId="0" fontId="0" fillId="0" borderId="0" xfId="0" applyFont="1"/>
    <xf numFmtId="10" fontId="0" fillId="0" borderId="0" xfId="0" applyNumberForma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0" fontId="5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0" fillId="2" borderId="0" xfId="0" applyFill="1"/>
    <xf numFmtId="0" fontId="4" fillId="3" borderId="0" xfId="0" applyFont="1" applyFill="1"/>
    <xf numFmtId="6" fontId="4" fillId="3" borderId="0" xfId="0" applyNumberFormat="1" applyFont="1" applyFill="1"/>
    <xf numFmtId="164" fontId="4" fillId="3" borderId="0" xfId="0" applyNumberFormat="1" applyFont="1" applyFill="1"/>
    <xf numFmtId="0" fontId="4" fillId="2" borderId="0" xfId="0" applyFont="1" applyFill="1"/>
    <xf numFmtId="3" fontId="0" fillId="2" borderId="0" xfId="0" applyNumberFormat="1" applyFill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0" fontId="0" fillId="0" borderId="3" xfId="0" applyFill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0" fontId="0" fillId="0" borderId="0" xfId="0" applyBorder="1"/>
    <xf numFmtId="0" fontId="1" fillId="0" borderId="3" xfId="0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0" fillId="0" borderId="0" xfId="0" applyFill="1" applyBorder="1" applyAlignment="1">
      <alignment horizontal="center"/>
    </xf>
    <xf numFmtId="1" fontId="6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" fontId="6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167" fontId="0" fillId="0" borderId="0" xfId="0" applyNumberFormat="1"/>
    <xf numFmtId="0" fontId="0" fillId="4" borderId="0" xfId="0" applyNumberFormat="1" applyFill="1" applyAlignment="1">
      <alignment horizontal="center"/>
    </xf>
    <xf numFmtId="167" fontId="0" fillId="4" borderId="0" xfId="0" applyNumberFormat="1" applyFill="1"/>
    <xf numFmtId="167" fontId="0" fillId="5" borderId="0" xfId="0" applyNumberFormat="1" applyFill="1"/>
    <xf numFmtId="3" fontId="0" fillId="0" borderId="0" xfId="0" applyNumberFormat="1"/>
    <xf numFmtId="164" fontId="4" fillId="2" borderId="0" xfId="0" applyNumberFormat="1" applyFont="1" applyFill="1"/>
    <xf numFmtId="164" fontId="0" fillId="4" borderId="0" xfId="0" applyNumberFormat="1" applyFill="1"/>
    <xf numFmtId="164" fontId="0" fillId="5" borderId="0" xfId="0" applyNumberFormat="1" applyFill="1"/>
    <xf numFmtId="0" fontId="1" fillId="0" borderId="3" xfId="0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60"/>
  <sheetViews>
    <sheetView topLeftCell="I1" workbookViewId="0">
      <selection activeCell="J21" sqref="J21:X21"/>
    </sheetView>
  </sheetViews>
  <sheetFormatPr defaultRowHeight="15" x14ac:dyDescent="0.25"/>
  <cols>
    <col min="3" max="3" width="11.5703125" bestFit="1" customWidth="1"/>
    <col min="9" max="9" width="18.5703125" customWidth="1"/>
  </cols>
  <sheetData>
    <row r="1" spans="1:41" x14ac:dyDescent="0.25">
      <c r="A1" s="40" t="s">
        <v>73</v>
      </c>
      <c r="J1" s="40" t="s">
        <v>72</v>
      </c>
    </row>
    <row r="3" spans="1:41" x14ac:dyDescent="0.25">
      <c r="B3" s="7" t="s">
        <v>13</v>
      </c>
      <c r="C3" s="49" t="s">
        <v>70</v>
      </c>
      <c r="D3" s="49"/>
      <c r="E3" s="49"/>
      <c r="F3" s="49"/>
      <c r="G3" s="49"/>
      <c r="H3" s="49"/>
      <c r="J3" s="8" t="s">
        <v>13</v>
      </c>
      <c r="K3" s="50" t="s">
        <v>70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</row>
    <row r="4" spans="1:41" x14ac:dyDescent="0.25">
      <c r="B4" s="28"/>
      <c r="C4" s="29" t="s">
        <v>71</v>
      </c>
      <c r="D4" s="29">
        <v>49</v>
      </c>
      <c r="E4" s="29">
        <v>48</v>
      </c>
      <c r="F4" s="29">
        <v>47</v>
      </c>
      <c r="G4" s="29">
        <v>46</v>
      </c>
      <c r="H4" s="29">
        <v>45</v>
      </c>
      <c r="J4" s="33"/>
      <c r="K4" s="34">
        <v>75</v>
      </c>
      <c r="L4" s="34">
        <v>74</v>
      </c>
      <c r="M4" s="34">
        <v>73</v>
      </c>
      <c r="N4" s="34">
        <v>72</v>
      </c>
      <c r="O4" s="34">
        <v>71</v>
      </c>
      <c r="P4" s="34">
        <v>70</v>
      </c>
      <c r="Q4" s="34">
        <v>69</v>
      </c>
      <c r="R4" s="34">
        <v>68</v>
      </c>
      <c r="S4" s="34">
        <v>67</v>
      </c>
      <c r="T4" s="34">
        <v>66</v>
      </c>
      <c r="U4" s="35">
        <v>65</v>
      </c>
      <c r="V4" s="35">
        <v>64</v>
      </c>
      <c r="W4" s="35">
        <v>63</v>
      </c>
      <c r="X4" s="35">
        <v>62</v>
      </c>
      <c r="Y4" s="35">
        <v>61</v>
      </c>
      <c r="Z4" s="35">
        <v>60</v>
      </c>
      <c r="AA4" s="35">
        <v>59</v>
      </c>
      <c r="AB4" s="35">
        <v>58</v>
      </c>
      <c r="AC4" s="35">
        <v>57</v>
      </c>
      <c r="AD4" s="35">
        <v>56</v>
      </c>
      <c r="AE4" s="35">
        <v>55</v>
      </c>
      <c r="AF4" s="35">
        <v>54</v>
      </c>
      <c r="AG4" s="35">
        <v>53</v>
      </c>
      <c r="AH4" s="35">
        <v>52</v>
      </c>
      <c r="AI4" s="35">
        <v>51</v>
      </c>
      <c r="AJ4" s="35">
        <v>50</v>
      </c>
      <c r="AK4" s="35">
        <v>49</v>
      </c>
      <c r="AL4" s="35">
        <v>48</v>
      </c>
      <c r="AM4" s="35">
        <v>47</v>
      </c>
      <c r="AN4" s="35">
        <v>46</v>
      </c>
      <c r="AO4" s="35">
        <v>45</v>
      </c>
    </row>
    <row r="5" spans="1:41" x14ac:dyDescent="0.25">
      <c r="B5" s="4">
        <v>20</v>
      </c>
      <c r="C5" s="30">
        <v>0.29599999999999999</v>
      </c>
      <c r="D5" s="30">
        <v>0.3</v>
      </c>
      <c r="E5" s="30">
        <v>0.30399999999999999</v>
      </c>
      <c r="F5" s="30">
        <v>0.309</v>
      </c>
      <c r="G5" s="30">
        <v>0.314</v>
      </c>
      <c r="H5" s="30">
        <v>0.31900000000000001</v>
      </c>
      <c r="J5" s="36">
        <v>20</v>
      </c>
      <c r="K5" s="37">
        <v>22</v>
      </c>
      <c r="L5" s="37">
        <v>22</v>
      </c>
      <c r="M5" s="37">
        <v>21</v>
      </c>
      <c r="N5" s="37">
        <v>21</v>
      </c>
      <c r="O5" s="37">
        <v>21</v>
      </c>
      <c r="P5" s="37">
        <v>21</v>
      </c>
      <c r="Q5" s="37">
        <v>20</v>
      </c>
      <c r="R5" s="37">
        <v>20</v>
      </c>
      <c r="S5" s="37">
        <v>20</v>
      </c>
      <c r="T5" s="37">
        <v>19</v>
      </c>
      <c r="U5" s="37">
        <v>19</v>
      </c>
      <c r="V5" s="37">
        <v>19</v>
      </c>
      <c r="W5" s="37">
        <v>19</v>
      </c>
      <c r="X5" s="37">
        <v>18</v>
      </c>
      <c r="Y5" s="37">
        <v>18</v>
      </c>
      <c r="Z5" s="37">
        <v>18</v>
      </c>
      <c r="AA5" s="37">
        <v>17</v>
      </c>
      <c r="AB5" s="37">
        <v>17</v>
      </c>
      <c r="AC5" s="37">
        <v>17</v>
      </c>
      <c r="AD5" s="37">
        <v>16</v>
      </c>
      <c r="AE5" s="37">
        <v>16</v>
      </c>
      <c r="AF5" s="37">
        <v>16</v>
      </c>
      <c r="AG5" s="37">
        <v>16</v>
      </c>
      <c r="AH5" s="37">
        <v>15</v>
      </c>
      <c r="AI5" s="37">
        <v>15</v>
      </c>
      <c r="AJ5" s="37">
        <v>15</v>
      </c>
      <c r="AK5" s="37">
        <v>14</v>
      </c>
      <c r="AL5" s="37">
        <v>14</v>
      </c>
      <c r="AM5" s="37">
        <v>14</v>
      </c>
      <c r="AN5" s="37">
        <v>13</v>
      </c>
      <c r="AO5" s="37">
        <v>13</v>
      </c>
    </row>
    <row r="6" spans="1:41" x14ac:dyDescent="0.25">
      <c r="B6" s="4">
        <v>21</v>
      </c>
      <c r="C6" s="30">
        <v>0.32100000000000001</v>
      </c>
      <c r="D6" s="30">
        <v>0.32600000000000001</v>
      </c>
      <c r="E6" s="30">
        <v>0.33</v>
      </c>
      <c r="F6" s="30">
        <v>0.33500000000000002</v>
      </c>
      <c r="G6" s="30">
        <v>0.34</v>
      </c>
      <c r="H6" s="30">
        <v>0.34599999999999997</v>
      </c>
      <c r="J6" s="36">
        <v>21</v>
      </c>
      <c r="K6" s="38">
        <v>23</v>
      </c>
      <c r="L6" s="38">
        <v>23</v>
      </c>
      <c r="M6" s="38">
        <v>22</v>
      </c>
      <c r="N6" s="38">
        <v>22</v>
      </c>
      <c r="O6" s="38">
        <v>22</v>
      </c>
      <c r="P6" s="38">
        <v>21</v>
      </c>
      <c r="Q6" s="38">
        <v>21</v>
      </c>
      <c r="R6" s="38">
        <v>21</v>
      </c>
      <c r="S6" s="38">
        <v>20</v>
      </c>
      <c r="T6" s="38">
        <v>20</v>
      </c>
      <c r="U6" s="38">
        <v>20</v>
      </c>
      <c r="V6" s="38">
        <v>19</v>
      </c>
      <c r="W6" s="38">
        <v>19</v>
      </c>
      <c r="X6" s="38">
        <v>19</v>
      </c>
      <c r="Y6" s="38">
        <v>18</v>
      </c>
      <c r="Z6" s="38">
        <v>18</v>
      </c>
      <c r="AA6" s="38">
        <v>18</v>
      </c>
      <c r="AB6" s="38">
        <v>17</v>
      </c>
      <c r="AC6" s="38">
        <v>17</v>
      </c>
      <c r="AD6" s="38">
        <v>17</v>
      </c>
      <c r="AE6" s="38">
        <v>16</v>
      </c>
      <c r="AF6" s="38">
        <v>16</v>
      </c>
      <c r="AG6" s="38">
        <v>16</v>
      </c>
      <c r="AH6" s="38">
        <v>15</v>
      </c>
      <c r="AI6" s="38">
        <v>15</v>
      </c>
      <c r="AJ6" s="38">
        <v>15</v>
      </c>
      <c r="AK6" s="38">
        <v>15</v>
      </c>
      <c r="AL6" s="38">
        <v>14</v>
      </c>
      <c r="AM6" s="38">
        <v>14</v>
      </c>
      <c r="AN6" s="38">
        <v>14</v>
      </c>
      <c r="AO6" s="38">
        <v>13</v>
      </c>
    </row>
    <row r="7" spans="1:41" x14ac:dyDescent="0.25">
      <c r="B7" s="31">
        <v>22</v>
      </c>
      <c r="C7" s="32">
        <v>0.34899999999999998</v>
      </c>
      <c r="D7" s="32">
        <v>0.35399999999999998</v>
      </c>
      <c r="E7" s="32">
        <v>0.35899999999999999</v>
      </c>
      <c r="F7" s="32">
        <v>0.36399999999999999</v>
      </c>
      <c r="G7" s="32">
        <v>0.37</v>
      </c>
      <c r="H7" s="32">
        <v>0.376</v>
      </c>
      <c r="J7" s="31">
        <v>22</v>
      </c>
      <c r="K7" s="39">
        <v>24</v>
      </c>
      <c r="L7" s="39">
        <v>23</v>
      </c>
      <c r="M7" s="39">
        <v>23</v>
      </c>
      <c r="N7" s="39">
        <v>23</v>
      </c>
      <c r="O7" s="39">
        <v>22</v>
      </c>
      <c r="P7" s="39">
        <v>22</v>
      </c>
      <c r="Q7" s="39">
        <v>22</v>
      </c>
      <c r="R7" s="39">
        <v>21</v>
      </c>
      <c r="S7" s="39">
        <v>21</v>
      </c>
      <c r="T7" s="39">
        <v>21</v>
      </c>
      <c r="U7" s="39">
        <v>20</v>
      </c>
      <c r="V7" s="39">
        <v>20</v>
      </c>
      <c r="W7" s="39">
        <v>20</v>
      </c>
      <c r="X7" s="39">
        <v>19</v>
      </c>
      <c r="Y7" s="39">
        <v>19</v>
      </c>
      <c r="Z7" s="39">
        <v>19</v>
      </c>
      <c r="AA7" s="39">
        <v>18</v>
      </c>
      <c r="AB7" s="39">
        <v>18</v>
      </c>
      <c r="AC7" s="39">
        <v>17</v>
      </c>
      <c r="AD7" s="39">
        <v>17</v>
      </c>
      <c r="AE7" s="39">
        <v>17</v>
      </c>
      <c r="AF7" s="39">
        <v>16</v>
      </c>
      <c r="AG7" s="39">
        <v>16</v>
      </c>
      <c r="AH7" s="39">
        <v>16</v>
      </c>
      <c r="AI7" s="39">
        <v>15</v>
      </c>
      <c r="AJ7" s="39">
        <v>15</v>
      </c>
      <c r="AK7" s="39">
        <v>15</v>
      </c>
      <c r="AL7" s="39">
        <v>14</v>
      </c>
      <c r="AM7" s="39">
        <v>14</v>
      </c>
      <c r="AN7" s="39">
        <v>14</v>
      </c>
      <c r="AO7" s="39">
        <v>13</v>
      </c>
    </row>
    <row r="8" spans="1:41" x14ac:dyDescent="0.25">
      <c r="B8" s="4">
        <v>23</v>
      </c>
      <c r="C8" s="30">
        <v>0.379</v>
      </c>
      <c r="D8" s="30">
        <v>0.38400000000000001</v>
      </c>
      <c r="E8" s="30">
        <v>0.38900000000000001</v>
      </c>
      <c r="F8" s="30">
        <v>0.39500000000000002</v>
      </c>
      <c r="G8" s="30">
        <v>0.40100000000000002</v>
      </c>
      <c r="H8" s="30">
        <v>0.40799999999999997</v>
      </c>
      <c r="J8" s="36">
        <v>23</v>
      </c>
      <c r="K8" s="38">
        <v>25</v>
      </c>
      <c r="L8" s="38">
        <v>24</v>
      </c>
      <c r="M8" s="38">
        <v>24</v>
      </c>
      <c r="N8" s="38">
        <v>24</v>
      </c>
      <c r="O8" s="38">
        <v>23</v>
      </c>
      <c r="P8" s="38">
        <v>23</v>
      </c>
      <c r="Q8" s="38">
        <v>22</v>
      </c>
      <c r="R8" s="38">
        <v>22</v>
      </c>
      <c r="S8" s="38">
        <v>22</v>
      </c>
      <c r="T8" s="38">
        <v>21</v>
      </c>
      <c r="U8" s="38">
        <v>21</v>
      </c>
      <c r="V8" s="38">
        <v>21</v>
      </c>
      <c r="W8" s="38">
        <v>20</v>
      </c>
      <c r="X8" s="38">
        <v>20</v>
      </c>
      <c r="Y8" s="38">
        <v>19</v>
      </c>
      <c r="Z8" s="38">
        <v>19</v>
      </c>
      <c r="AA8" s="38">
        <v>19</v>
      </c>
      <c r="AB8" s="38">
        <v>18</v>
      </c>
      <c r="AC8" s="38">
        <v>18</v>
      </c>
      <c r="AD8" s="38">
        <v>18</v>
      </c>
      <c r="AE8" s="38">
        <v>17</v>
      </c>
      <c r="AF8" s="38">
        <v>17</v>
      </c>
      <c r="AG8" s="38">
        <v>16</v>
      </c>
      <c r="AH8" s="38">
        <v>16</v>
      </c>
      <c r="AI8" s="38">
        <v>16</v>
      </c>
      <c r="AJ8" s="38">
        <v>15</v>
      </c>
      <c r="AK8" s="38">
        <v>15</v>
      </c>
      <c r="AL8" s="38">
        <v>14</v>
      </c>
      <c r="AM8" s="38">
        <v>14</v>
      </c>
      <c r="AN8" s="38">
        <v>14</v>
      </c>
      <c r="AO8" s="38">
        <v>13</v>
      </c>
    </row>
    <row r="9" spans="1:41" x14ac:dyDescent="0.25">
      <c r="B9" s="4">
        <v>24</v>
      </c>
      <c r="C9" s="30">
        <v>0.41</v>
      </c>
      <c r="D9" s="30">
        <v>0.41599999999999998</v>
      </c>
      <c r="E9" s="30">
        <v>0.42099999999999999</v>
      </c>
      <c r="F9" s="30">
        <v>0.42799999999999999</v>
      </c>
      <c r="G9" s="30">
        <v>0.434</v>
      </c>
      <c r="H9" s="30">
        <v>0.441</v>
      </c>
      <c r="J9" s="36">
        <v>24</v>
      </c>
      <c r="K9" s="38">
        <v>26</v>
      </c>
      <c r="L9" s="38">
        <v>25</v>
      </c>
      <c r="M9" s="38">
        <v>25</v>
      </c>
      <c r="N9" s="38">
        <v>24</v>
      </c>
      <c r="O9" s="38">
        <v>24</v>
      </c>
      <c r="P9" s="38">
        <v>24</v>
      </c>
      <c r="Q9" s="38">
        <v>23</v>
      </c>
      <c r="R9" s="38">
        <v>23</v>
      </c>
      <c r="S9" s="38">
        <v>22</v>
      </c>
      <c r="T9" s="38">
        <v>22</v>
      </c>
      <c r="U9" s="38">
        <v>22</v>
      </c>
      <c r="V9" s="38">
        <v>21</v>
      </c>
      <c r="W9" s="38">
        <v>21</v>
      </c>
      <c r="X9" s="38">
        <v>20</v>
      </c>
      <c r="Y9" s="38">
        <v>20</v>
      </c>
      <c r="Z9" s="38">
        <v>19</v>
      </c>
      <c r="AA9" s="38">
        <v>19</v>
      </c>
      <c r="AB9" s="38">
        <v>19</v>
      </c>
      <c r="AC9" s="38">
        <v>18</v>
      </c>
      <c r="AD9" s="38">
        <v>18</v>
      </c>
      <c r="AE9" s="38">
        <v>17</v>
      </c>
      <c r="AF9" s="38">
        <v>17</v>
      </c>
      <c r="AG9" s="38">
        <v>17</v>
      </c>
      <c r="AH9" s="38">
        <v>16</v>
      </c>
      <c r="AI9" s="38">
        <v>16</v>
      </c>
      <c r="AJ9" s="38">
        <v>15</v>
      </c>
      <c r="AK9" s="38">
        <v>15</v>
      </c>
      <c r="AL9" s="38">
        <v>15</v>
      </c>
      <c r="AM9" s="38">
        <v>14</v>
      </c>
      <c r="AN9" s="38">
        <v>14</v>
      </c>
      <c r="AO9" s="38">
        <v>13</v>
      </c>
    </row>
    <row r="10" spans="1:41" x14ac:dyDescent="0.25">
      <c r="B10" s="31">
        <v>25</v>
      </c>
      <c r="C10" s="32">
        <v>0.44</v>
      </c>
      <c r="D10" s="32">
        <v>0.44600000000000001</v>
      </c>
      <c r="E10" s="32">
        <v>0.45300000000000001</v>
      </c>
      <c r="F10" s="32">
        <v>0.46</v>
      </c>
      <c r="G10" s="32">
        <v>0.46700000000000003</v>
      </c>
      <c r="H10" s="32">
        <v>0.47399999999999998</v>
      </c>
      <c r="J10" s="31">
        <v>25</v>
      </c>
      <c r="K10" s="39">
        <v>26</v>
      </c>
      <c r="L10" s="39">
        <v>26</v>
      </c>
      <c r="M10" s="39">
        <v>26</v>
      </c>
      <c r="N10" s="39">
        <v>25</v>
      </c>
      <c r="O10" s="39">
        <v>25</v>
      </c>
      <c r="P10" s="39">
        <v>24</v>
      </c>
      <c r="Q10" s="39">
        <v>24</v>
      </c>
      <c r="R10" s="39">
        <v>23</v>
      </c>
      <c r="S10" s="39">
        <v>23</v>
      </c>
      <c r="T10" s="39">
        <v>23</v>
      </c>
      <c r="U10" s="39">
        <v>22</v>
      </c>
      <c r="V10" s="39">
        <v>22</v>
      </c>
      <c r="W10" s="39">
        <v>21</v>
      </c>
      <c r="X10" s="39">
        <v>21</v>
      </c>
      <c r="Y10" s="39">
        <v>20</v>
      </c>
      <c r="Z10" s="39">
        <v>20</v>
      </c>
      <c r="AA10" s="39">
        <v>19</v>
      </c>
      <c r="AB10" s="39">
        <v>19</v>
      </c>
      <c r="AC10" s="39">
        <v>19</v>
      </c>
      <c r="AD10" s="39">
        <v>18</v>
      </c>
      <c r="AE10" s="39">
        <v>18</v>
      </c>
      <c r="AF10" s="39">
        <v>17</v>
      </c>
      <c r="AG10" s="39">
        <v>17</v>
      </c>
      <c r="AH10" s="39">
        <v>16</v>
      </c>
      <c r="AI10" s="39">
        <v>16</v>
      </c>
      <c r="AJ10" s="39">
        <v>15</v>
      </c>
      <c r="AK10" s="39">
        <v>15</v>
      </c>
      <c r="AL10" s="39">
        <v>15</v>
      </c>
      <c r="AM10" s="39">
        <v>14</v>
      </c>
      <c r="AN10" s="39">
        <v>14</v>
      </c>
      <c r="AO10" s="39">
        <v>13</v>
      </c>
    </row>
    <row r="11" spans="1:41" x14ac:dyDescent="0.25">
      <c r="B11" s="4">
        <v>26</v>
      </c>
      <c r="C11" s="30">
        <v>0.47199999999999998</v>
      </c>
      <c r="D11" s="30">
        <v>0.47799999999999998</v>
      </c>
      <c r="E11" s="30">
        <v>0.48499999999999999</v>
      </c>
      <c r="F11" s="30">
        <v>0.49299999999999999</v>
      </c>
      <c r="G11" s="30">
        <v>0.5</v>
      </c>
      <c r="H11" s="30">
        <v>0.50800000000000001</v>
      </c>
      <c r="J11" s="36">
        <v>26</v>
      </c>
      <c r="K11" s="38">
        <v>27</v>
      </c>
      <c r="L11" s="38">
        <v>27</v>
      </c>
      <c r="M11" s="38">
        <v>26</v>
      </c>
      <c r="N11" s="38">
        <v>26</v>
      </c>
      <c r="O11" s="38">
        <v>25</v>
      </c>
      <c r="P11" s="38">
        <v>25</v>
      </c>
      <c r="Q11" s="38">
        <v>24</v>
      </c>
      <c r="R11" s="38">
        <v>24</v>
      </c>
      <c r="S11" s="38">
        <v>24</v>
      </c>
      <c r="T11" s="38">
        <v>23</v>
      </c>
      <c r="U11" s="38">
        <v>23</v>
      </c>
      <c r="V11" s="38">
        <v>22</v>
      </c>
      <c r="W11" s="38">
        <v>22</v>
      </c>
      <c r="X11" s="38">
        <v>21</v>
      </c>
      <c r="Y11" s="38">
        <v>21</v>
      </c>
      <c r="Z11" s="38">
        <v>20</v>
      </c>
      <c r="AA11" s="38">
        <v>20</v>
      </c>
      <c r="AB11" s="38">
        <v>19</v>
      </c>
      <c r="AC11" s="38">
        <v>19</v>
      </c>
      <c r="AD11" s="38">
        <v>18</v>
      </c>
      <c r="AE11" s="38">
        <v>18</v>
      </c>
      <c r="AF11" s="38">
        <v>17</v>
      </c>
      <c r="AG11" s="38">
        <v>17</v>
      </c>
      <c r="AH11" s="38">
        <v>16</v>
      </c>
      <c r="AI11" s="38">
        <v>16</v>
      </c>
      <c r="AJ11" s="38">
        <v>16</v>
      </c>
      <c r="AK11" s="38">
        <v>15</v>
      </c>
      <c r="AL11" s="38">
        <v>15</v>
      </c>
      <c r="AM11" s="38">
        <v>14</v>
      </c>
      <c r="AN11" s="38">
        <v>14</v>
      </c>
      <c r="AO11" s="38">
        <v>13</v>
      </c>
    </row>
    <row r="12" spans="1:41" x14ac:dyDescent="0.25">
      <c r="B12" s="4">
        <v>27</v>
      </c>
      <c r="C12" s="30">
        <v>0.503</v>
      </c>
      <c r="D12" s="30">
        <v>0.51</v>
      </c>
      <c r="E12" s="30">
        <v>0.51700000000000002</v>
      </c>
      <c r="F12" s="30">
        <v>0.52500000000000002</v>
      </c>
      <c r="G12" s="30">
        <v>0.53300000000000003</v>
      </c>
      <c r="H12" s="30">
        <v>0.54200000000000004</v>
      </c>
      <c r="J12" s="36">
        <v>27</v>
      </c>
      <c r="K12" s="38">
        <v>28</v>
      </c>
      <c r="L12" s="38">
        <v>28</v>
      </c>
      <c r="M12" s="38">
        <v>27</v>
      </c>
      <c r="N12" s="38">
        <v>27</v>
      </c>
      <c r="O12" s="38">
        <v>26</v>
      </c>
      <c r="P12" s="38">
        <v>26</v>
      </c>
      <c r="Q12" s="38">
        <v>25</v>
      </c>
      <c r="R12" s="38">
        <v>25</v>
      </c>
      <c r="S12" s="38">
        <v>24</v>
      </c>
      <c r="T12" s="38">
        <v>24</v>
      </c>
      <c r="U12" s="38">
        <v>23</v>
      </c>
      <c r="V12" s="38">
        <v>23</v>
      </c>
      <c r="W12" s="38">
        <v>22</v>
      </c>
      <c r="X12" s="38">
        <v>21</v>
      </c>
      <c r="Y12" s="38">
        <v>21</v>
      </c>
      <c r="Z12" s="38">
        <v>20</v>
      </c>
      <c r="AA12" s="38">
        <v>20</v>
      </c>
      <c r="AB12" s="38">
        <v>19</v>
      </c>
      <c r="AC12" s="38">
        <v>19</v>
      </c>
      <c r="AD12" s="38">
        <v>18</v>
      </c>
      <c r="AE12" s="38">
        <v>18</v>
      </c>
      <c r="AF12" s="38">
        <v>17</v>
      </c>
      <c r="AG12" s="38">
        <v>17</v>
      </c>
      <c r="AH12" s="38">
        <v>16</v>
      </c>
      <c r="AI12" s="38">
        <v>16</v>
      </c>
      <c r="AJ12" s="38">
        <v>15</v>
      </c>
      <c r="AK12" s="38">
        <v>15</v>
      </c>
      <c r="AL12" s="38">
        <v>14</v>
      </c>
      <c r="AM12" s="38">
        <v>14</v>
      </c>
      <c r="AN12" s="38">
        <v>13</v>
      </c>
      <c r="AO12" s="38">
        <v>13</v>
      </c>
    </row>
    <row r="13" spans="1:41" x14ac:dyDescent="0.25">
      <c r="B13" s="31">
        <v>28</v>
      </c>
      <c r="C13" s="32">
        <v>0.53400000000000003</v>
      </c>
      <c r="D13" s="32">
        <v>0.54100000000000004</v>
      </c>
      <c r="E13" s="32">
        <v>0.54900000000000004</v>
      </c>
      <c r="F13" s="32">
        <v>0.55800000000000005</v>
      </c>
      <c r="G13" s="32">
        <v>0.56599999999999995</v>
      </c>
      <c r="H13" s="32">
        <v>0.57499999999999996</v>
      </c>
      <c r="J13" s="31">
        <v>28</v>
      </c>
      <c r="K13" s="39">
        <v>29</v>
      </c>
      <c r="L13" s="39">
        <v>28</v>
      </c>
      <c r="M13" s="39">
        <v>28</v>
      </c>
      <c r="N13" s="39">
        <v>27</v>
      </c>
      <c r="O13" s="39">
        <v>27</v>
      </c>
      <c r="P13" s="39">
        <v>26</v>
      </c>
      <c r="Q13" s="39">
        <v>25</v>
      </c>
      <c r="R13" s="39">
        <v>25</v>
      </c>
      <c r="S13" s="39">
        <v>24</v>
      </c>
      <c r="T13" s="39">
        <v>24</v>
      </c>
      <c r="U13" s="39">
        <v>23</v>
      </c>
      <c r="V13" s="39">
        <v>23</v>
      </c>
      <c r="W13" s="39">
        <v>22</v>
      </c>
      <c r="X13" s="39">
        <v>22</v>
      </c>
      <c r="Y13" s="39">
        <v>21</v>
      </c>
      <c r="Z13" s="39">
        <v>21</v>
      </c>
      <c r="AA13" s="39">
        <v>20</v>
      </c>
      <c r="AB13" s="39">
        <v>20</v>
      </c>
      <c r="AC13" s="39">
        <v>19</v>
      </c>
      <c r="AD13" s="39">
        <v>19</v>
      </c>
      <c r="AE13" s="39">
        <v>18</v>
      </c>
      <c r="AF13" s="39">
        <v>17</v>
      </c>
      <c r="AG13" s="39">
        <v>17</v>
      </c>
      <c r="AH13" s="39">
        <v>16</v>
      </c>
      <c r="AI13" s="39">
        <v>16</v>
      </c>
      <c r="AJ13" s="39">
        <v>15</v>
      </c>
      <c r="AK13" s="39">
        <v>15</v>
      </c>
      <c r="AL13" s="39">
        <v>14</v>
      </c>
      <c r="AM13" s="39">
        <v>14</v>
      </c>
      <c r="AN13" s="39">
        <v>13</v>
      </c>
      <c r="AO13" s="39">
        <v>13</v>
      </c>
    </row>
    <row r="14" spans="1:41" x14ac:dyDescent="0.25">
      <c r="B14" s="4">
        <v>29</v>
      </c>
      <c r="C14" s="30">
        <v>0.56399999999999995</v>
      </c>
      <c r="D14" s="30">
        <v>0.57199999999999995</v>
      </c>
      <c r="E14" s="30">
        <v>0.57999999999999996</v>
      </c>
      <c r="F14" s="30">
        <v>0.58899999999999997</v>
      </c>
      <c r="G14" s="30">
        <v>0.59799999999999998</v>
      </c>
      <c r="H14" s="30">
        <v>0.60699999999999998</v>
      </c>
      <c r="J14" s="36">
        <v>29</v>
      </c>
      <c r="K14" s="38">
        <v>29</v>
      </c>
      <c r="L14" s="38">
        <v>29</v>
      </c>
      <c r="M14" s="38">
        <v>28</v>
      </c>
      <c r="N14" s="38">
        <v>28</v>
      </c>
      <c r="O14" s="38">
        <v>27</v>
      </c>
      <c r="P14" s="38">
        <v>26</v>
      </c>
      <c r="Q14" s="38">
        <v>26</v>
      </c>
      <c r="R14" s="38">
        <v>25</v>
      </c>
      <c r="S14" s="38">
        <v>25</v>
      </c>
      <c r="T14" s="38">
        <v>24</v>
      </c>
      <c r="U14" s="38">
        <v>24</v>
      </c>
      <c r="V14" s="38">
        <v>23</v>
      </c>
      <c r="W14" s="38">
        <v>22</v>
      </c>
      <c r="X14" s="38">
        <v>22</v>
      </c>
      <c r="Y14" s="38">
        <v>21</v>
      </c>
      <c r="Z14" s="38">
        <v>21</v>
      </c>
      <c r="AA14" s="38">
        <v>20</v>
      </c>
      <c r="AB14" s="38">
        <v>20</v>
      </c>
      <c r="AC14" s="38">
        <v>19</v>
      </c>
      <c r="AD14" s="38">
        <v>19</v>
      </c>
      <c r="AE14" s="38">
        <v>18</v>
      </c>
      <c r="AF14" s="38">
        <v>17</v>
      </c>
      <c r="AG14" s="38">
        <v>17</v>
      </c>
      <c r="AH14" s="38">
        <v>16</v>
      </c>
      <c r="AI14" s="38">
        <v>16</v>
      </c>
      <c r="AJ14" s="38">
        <v>15</v>
      </c>
      <c r="AK14" s="38">
        <v>15</v>
      </c>
      <c r="AL14" s="38">
        <v>14</v>
      </c>
      <c r="AM14" s="38">
        <v>13</v>
      </c>
      <c r="AN14" s="38">
        <v>13</v>
      </c>
      <c r="AO14" s="38">
        <v>12</v>
      </c>
    </row>
    <row r="15" spans="1:41" x14ac:dyDescent="0.25">
      <c r="B15" s="4">
        <v>30</v>
      </c>
      <c r="C15" s="30">
        <v>0.59299999999999997</v>
      </c>
      <c r="D15" s="30">
        <v>0.60199999999999998</v>
      </c>
      <c r="E15" s="30">
        <v>0.61</v>
      </c>
      <c r="F15" s="30">
        <v>0.62</v>
      </c>
      <c r="G15" s="30">
        <v>0.629</v>
      </c>
      <c r="H15" s="30">
        <v>0.63900000000000001</v>
      </c>
      <c r="J15" s="36">
        <v>30</v>
      </c>
      <c r="K15" s="38">
        <v>30</v>
      </c>
      <c r="L15" s="38">
        <v>29</v>
      </c>
      <c r="M15" s="38">
        <v>29</v>
      </c>
      <c r="N15" s="38">
        <v>28</v>
      </c>
      <c r="O15" s="38">
        <v>27</v>
      </c>
      <c r="P15" s="38">
        <v>27</v>
      </c>
      <c r="Q15" s="38">
        <v>26</v>
      </c>
      <c r="R15" s="38">
        <v>26</v>
      </c>
      <c r="S15" s="38">
        <v>25</v>
      </c>
      <c r="T15" s="38">
        <v>24</v>
      </c>
      <c r="U15" s="38">
        <v>24</v>
      </c>
      <c r="V15" s="38">
        <v>23</v>
      </c>
      <c r="W15" s="38">
        <v>23</v>
      </c>
      <c r="X15" s="38">
        <v>22</v>
      </c>
      <c r="Y15" s="38">
        <v>21</v>
      </c>
      <c r="Z15" s="38">
        <v>21</v>
      </c>
      <c r="AA15" s="38">
        <v>20</v>
      </c>
      <c r="AB15" s="38">
        <v>20</v>
      </c>
      <c r="AC15" s="38">
        <v>19</v>
      </c>
      <c r="AD15" s="38">
        <v>18</v>
      </c>
      <c r="AE15" s="38">
        <v>18</v>
      </c>
      <c r="AF15" s="38">
        <v>17</v>
      </c>
      <c r="AG15" s="38">
        <v>17</v>
      </c>
      <c r="AH15" s="38">
        <v>16</v>
      </c>
      <c r="AI15" s="38">
        <v>15</v>
      </c>
      <c r="AJ15" s="38">
        <v>15</v>
      </c>
      <c r="AK15" s="38">
        <v>14</v>
      </c>
      <c r="AL15" s="38">
        <v>14</v>
      </c>
      <c r="AM15" s="38">
        <v>13</v>
      </c>
      <c r="AN15" s="38">
        <v>12</v>
      </c>
      <c r="AO15" s="38">
        <v>12</v>
      </c>
    </row>
    <row r="16" spans="1:41" x14ac:dyDescent="0.25">
      <c r="B16" s="31">
        <v>31</v>
      </c>
      <c r="C16" s="32">
        <v>0.622</v>
      </c>
      <c r="D16" s="32">
        <v>0.63100000000000001</v>
      </c>
      <c r="E16" s="32">
        <v>0.64</v>
      </c>
      <c r="F16" s="32">
        <v>0.65</v>
      </c>
      <c r="G16" s="32">
        <v>0.66</v>
      </c>
      <c r="H16" s="32">
        <v>0.67</v>
      </c>
      <c r="J16" s="31">
        <v>31</v>
      </c>
      <c r="K16" s="39">
        <v>30</v>
      </c>
      <c r="L16" s="39">
        <v>30</v>
      </c>
      <c r="M16" s="39">
        <v>29</v>
      </c>
      <c r="N16" s="39">
        <v>28</v>
      </c>
      <c r="O16" s="39">
        <v>28</v>
      </c>
      <c r="P16" s="39">
        <v>27</v>
      </c>
      <c r="Q16" s="39">
        <v>26</v>
      </c>
      <c r="R16" s="39">
        <v>26</v>
      </c>
      <c r="S16" s="39">
        <v>25</v>
      </c>
      <c r="T16" s="39">
        <v>25</v>
      </c>
      <c r="U16" s="39">
        <v>24</v>
      </c>
      <c r="V16" s="39">
        <v>23</v>
      </c>
      <c r="W16" s="39">
        <v>23</v>
      </c>
      <c r="X16" s="39">
        <v>22</v>
      </c>
      <c r="Y16" s="39">
        <v>21</v>
      </c>
      <c r="Z16" s="39">
        <v>21</v>
      </c>
      <c r="AA16" s="39">
        <v>20</v>
      </c>
      <c r="AB16" s="39">
        <v>20</v>
      </c>
      <c r="AC16" s="39">
        <v>19</v>
      </c>
      <c r="AD16" s="39">
        <v>18</v>
      </c>
      <c r="AE16" s="39">
        <v>18</v>
      </c>
      <c r="AF16" s="39">
        <v>17</v>
      </c>
      <c r="AG16" s="39">
        <v>16</v>
      </c>
      <c r="AH16" s="39">
        <v>16</v>
      </c>
      <c r="AI16" s="39">
        <v>15</v>
      </c>
      <c r="AJ16" s="39">
        <v>15</v>
      </c>
      <c r="AK16" s="39">
        <v>14</v>
      </c>
      <c r="AL16" s="39">
        <v>13</v>
      </c>
      <c r="AM16" s="39">
        <v>13</v>
      </c>
      <c r="AN16" s="39">
        <v>12</v>
      </c>
      <c r="AO16" s="39">
        <v>11</v>
      </c>
    </row>
    <row r="17" spans="2:41" x14ac:dyDescent="0.25">
      <c r="B17" s="4">
        <v>32</v>
      </c>
      <c r="C17" s="30">
        <v>0.65</v>
      </c>
      <c r="D17" s="30">
        <v>0.65900000000000003</v>
      </c>
      <c r="E17" s="30">
        <v>0.66900000000000004</v>
      </c>
      <c r="F17" s="30">
        <v>0.67900000000000005</v>
      </c>
      <c r="G17" s="30">
        <v>0.68899999999999995</v>
      </c>
      <c r="H17" s="30">
        <v>0.7</v>
      </c>
      <c r="J17" s="36">
        <v>32</v>
      </c>
      <c r="K17" s="38">
        <v>30</v>
      </c>
      <c r="L17" s="38">
        <v>30</v>
      </c>
      <c r="M17" s="38">
        <v>29</v>
      </c>
      <c r="N17" s="38">
        <v>28</v>
      </c>
      <c r="O17" s="38">
        <v>28</v>
      </c>
      <c r="P17" s="38">
        <v>27</v>
      </c>
      <c r="Q17" s="38">
        <v>27</v>
      </c>
      <c r="R17" s="38">
        <v>26</v>
      </c>
      <c r="S17" s="38">
        <v>25</v>
      </c>
      <c r="T17" s="38">
        <v>25</v>
      </c>
      <c r="U17" s="38">
        <v>24</v>
      </c>
      <c r="V17" s="38">
        <v>23</v>
      </c>
      <c r="W17" s="38">
        <v>23</v>
      </c>
      <c r="X17" s="38">
        <v>22</v>
      </c>
      <c r="Y17" s="38">
        <v>21</v>
      </c>
      <c r="Z17" s="38">
        <v>21</v>
      </c>
      <c r="AA17" s="38">
        <v>20</v>
      </c>
      <c r="AB17" s="38">
        <v>19</v>
      </c>
      <c r="AC17" s="38">
        <v>19</v>
      </c>
      <c r="AD17" s="38">
        <v>18</v>
      </c>
      <c r="AE17" s="38">
        <v>17</v>
      </c>
      <c r="AF17" s="38">
        <v>17</v>
      </c>
      <c r="AG17" s="38">
        <v>16</v>
      </c>
      <c r="AH17" s="38">
        <v>15</v>
      </c>
      <c r="AI17" s="38">
        <v>15</v>
      </c>
      <c r="AJ17" s="38">
        <v>14</v>
      </c>
      <c r="AK17" s="38">
        <v>14</v>
      </c>
      <c r="AL17" s="38">
        <v>13</v>
      </c>
      <c r="AM17" s="38">
        <v>12</v>
      </c>
      <c r="AN17" s="38">
        <v>11</v>
      </c>
      <c r="AO17" s="38">
        <v>11</v>
      </c>
    </row>
    <row r="18" spans="2:41" x14ac:dyDescent="0.25">
      <c r="B18" s="4">
        <v>33</v>
      </c>
      <c r="C18" s="30">
        <v>0.67700000000000005</v>
      </c>
      <c r="D18" s="30">
        <v>0.68700000000000006</v>
      </c>
      <c r="E18" s="30">
        <v>0.69599999999999995</v>
      </c>
      <c r="F18" s="30">
        <v>0.70699999999999996</v>
      </c>
      <c r="G18" s="30">
        <v>0.71799999999999997</v>
      </c>
      <c r="H18" s="30">
        <v>0.73</v>
      </c>
      <c r="J18" s="36">
        <v>33</v>
      </c>
      <c r="K18" s="38">
        <v>31</v>
      </c>
      <c r="L18" s="38">
        <v>30</v>
      </c>
      <c r="M18" s="38">
        <v>29</v>
      </c>
      <c r="N18" s="38">
        <v>29</v>
      </c>
      <c r="O18" s="38">
        <v>28</v>
      </c>
      <c r="P18" s="38">
        <v>27</v>
      </c>
      <c r="Q18" s="38">
        <v>27</v>
      </c>
      <c r="R18" s="38">
        <v>26</v>
      </c>
      <c r="S18" s="38">
        <v>25</v>
      </c>
      <c r="T18" s="38">
        <v>25</v>
      </c>
      <c r="U18" s="38">
        <v>24</v>
      </c>
      <c r="V18" s="38">
        <v>23</v>
      </c>
      <c r="W18" s="38">
        <v>23</v>
      </c>
      <c r="X18" s="38">
        <v>22</v>
      </c>
      <c r="Y18" s="38">
        <v>21</v>
      </c>
      <c r="Z18" s="38">
        <v>21</v>
      </c>
      <c r="AA18" s="38">
        <v>20</v>
      </c>
      <c r="AB18" s="38">
        <v>19</v>
      </c>
      <c r="AC18" s="38">
        <v>18</v>
      </c>
      <c r="AD18" s="38">
        <v>18</v>
      </c>
      <c r="AE18" s="38">
        <v>17</v>
      </c>
      <c r="AF18" s="38">
        <v>16</v>
      </c>
      <c r="AG18" s="38">
        <v>16</v>
      </c>
      <c r="AH18" s="38">
        <v>15</v>
      </c>
      <c r="AI18" s="38">
        <v>14</v>
      </c>
      <c r="AJ18" s="38">
        <v>14</v>
      </c>
      <c r="AK18" s="38">
        <v>13</v>
      </c>
      <c r="AL18" s="38">
        <v>12</v>
      </c>
      <c r="AM18" s="38">
        <v>12</v>
      </c>
      <c r="AN18" s="38">
        <v>11</v>
      </c>
      <c r="AO18" s="38">
        <v>10</v>
      </c>
    </row>
    <row r="19" spans="2:41" x14ac:dyDescent="0.25">
      <c r="B19" s="31">
        <v>34</v>
      </c>
      <c r="C19" s="32">
        <v>0.70299999999999996</v>
      </c>
      <c r="D19" s="32">
        <v>0.71299999999999997</v>
      </c>
      <c r="E19" s="32">
        <v>0.72299999999999998</v>
      </c>
      <c r="F19" s="32">
        <v>0.73399999999999999</v>
      </c>
      <c r="G19" s="32">
        <v>0.745</v>
      </c>
      <c r="H19" s="32">
        <v>0.75800000000000001</v>
      </c>
      <c r="J19" s="31">
        <v>34</v>
      </c>
      <c r="K19" s="39">
        <v>31</v>
      </c>
      <c r="L19" s="39">
        <v>30</v>
      </c>
      <c r="M19" s="39">
        <v>29</v>
      </c>
      <c r="N19" s="39">
        <v>29</v>
      </c>
      <c r="O19" s="39">
        <v>28</v>
      </c>
      <c r="P19" s="39">
        <v>27</v>
      </c>
      <c r="Q19" s="39">
        <v>27</v>
      </c>
      <c r="R19" s="39">
        <v>26</v>
      </c>
      <c r="S19" s="39">
        <v>25</v>
      </c>
      <c r="T19" s="39">
        <v>24</v>
      </c>
      <c r="U19" s="39">
        <v>24</v>
      </c>
      <c r="V19" s="39">
        <v>23</v>
      </c>
      <c r="W19" s="39">
        <v>22</v>
      </c>
      <c r="X19" s="39">
        <v>22</v>
      </c>
      <c r="Y19" s="39">
        <v>21</v>
      </c>
      <c r="Z19" s="39">
        <v>20</v>
      </c>
      <c r="AA19" s="39">
        <v>20</v>
      </c>
      <c r="AB19" s="39">
        <v>19</v>
      </c>
      <c r="AC19" s="39">
        <v>18</v>
      </c>
      <c r="AD19" s="39">
        <v>17</v>
      </c>
      <c r="AE19" s="39">
        <v>17</v>
      </c>
      <c r="AF19" s="39">
        <v>16</v>
      </c>
      <c r="AG19" s="39">
        <v>15</v>
      </c>
      <c r="AH19" s="39">
        <v>15</v>
      </c>
      <c r="AI19" s="39">
        <v>14</v>
      </c>
      <c r="AJ19" s="39">
        <v>13</v>
      </c>
      <c r="AK19" s="39">
        <v>13</v>
      </c>
      <c r="AL19" s="39">
        <v>12</v>
      </c>
      <c r="AM19" s="39">
        <v>11</v>
      </c>
      <c r="AN19" s="39">
        <v>10</v>
      </c>
      <c r="AO19" s="39">
        <v>10</v>
      </c>
    </row>
    <row r="20" spans="2:41" x14ac:dyDescent="0.25">
      <c r="B20" s="4">
        <v>35</v>
      </c>
      <c r="C20" s="30">
        <v>0.72899999999999998</v>
      </c>
      <c r="D20" s="30">
        <v>0.73899999999999999</v>
      </c>
      <c r="E20" s="30">
        <v>0.749</v>
      </c>
      <c r="F20" s="30">
        <v>0.76100000000000001</v>
      </c>
      <c r="G20" s="30">
        <v>0.77200000000000002</v>
      </c>
      <c r="H20" s="30">
        <v>0.78500000000000003</v>
      </c>
      <c r="J20" s="36">
        <v>35</v>
      </c>
      <c r="K20" s="38">
        <v>31</v>
      </c>
      <c r="L20" s="38">
        <v>30</v>
      </c>
      <c r="M20" s="38">
        <v>29</v>
      </c>
      <c r="N20" s="38">
        <v>29</v>
      </c>
      <c r="O20" s="38">
        <v>28</v>
      </c>
      <c r="P20" s="38">
        <v>27</v>
      </c>
      <c r="Q20" s="38">
        <v>27</v>
      </c>
      <c r="R20" s="38">
        <v>26</v>
      </c>
      <c r="S20" s="38">
        <v>25</v>
      </c>
      <c r="T20" s="38">
        <v>24</v>
      </c>
      <c r="U20" s="38">
        <v>24</v>
      </c>
      <c r="V20" s="38">
        <v>23</v>
      </c>
      <c r="W20" s="38">
        <v>22</v>
      </c>
      <c r="X20" s="38">
        <v>21</v>
      </c>
      <c r="Y20" s="38">
        <v>21</v>
      </c>
      <c r="Z20" s="38">
        <v>20</v>
      </c>
      <c r="AA20" s="38">
        <v>19</v>
      </c>
      <c r="AB20" s="38">
        <v>18</v>
      </c>
      <c r="AC20" s="38">
        <v>18</v>
      </c>
      <c r="AD20" s="38">
        <v>17</v>
      </c>
      <c r="AE20" s="38">
        <v>16</v>
      </c>
      <c r="AF20" s="38">
        <v>16</v>
      </c>
      <c r="AG20" s="38">
        <v>15</v>
      </c>
      <c r="AH20" s="38">
        <v>14</v>
      </c>
      <c r="AI20" s="38">
        <v>13</v>
      </c>
      <c r="AJ20" s="38">
        <v>13</v>
      </c>
      <c r="AK20" s="38">
        <v>12</v>
      </c>
      <c r="AL20" s="38">
        <v>11</v>
      </c>
      <c r="AM20" s="38">
        <v>10</v>
      </c>
      <c r="AN20" s="38">
        <v>10</v>
      </c>
      <c r="AO20" s="38">
        <v>9</v>
      </c>
    </row>
    <row r="21" spans="2:41" x14ac:dyDescent="0.25">
      <c r="B21" s="4">
        <v>36</v>
      </c>
      <c r="C21" s="30">
        <v>0.753</v>
      </c>
      <c r="D21" s="30">
        <v>0.76400000000000001</v>
      </c>
      <c r="E21" s="30">
        <v>0.77500000000000002</v>
      </c>
      <c r="F21" s="30">
        <v>0.78700000000000003</v>
      </c>
      <c r="G21" s="30">
        <v>0.79900000000000004</v>
      </c>
      <c r="H21" s="30">
        <v>0.81200000000000006</v>
      </c>
      <c r="J21" s="36">
        <v>36</v>
      </c>
      <c r="K21" s="38">
        <v>31</v>
      </c>
      <c r="L21" s="38">
        <v>30</v>
      </c>
      <c r="M21" s="38">
        <v>29</v>
      </c>
      <c r="N21" s="38">
        <v>29</v>
      </c>
      <c r="O21" s="38">
        <v>28</v>
      </c>
      <c r="P21" s="38">
        <v>27</v>
      </c>
      <c r="Q21" s="38">
        <v>26</v>
      </c>
      <c r="R21" s="38">
        <v>26</v>
      </c>
      <c r="S21" s="38">
        <v>25</v>
      </c>
      <c r="T21" s="38">
        <v>24</v>
      </c>
      <c r="U21" s="38">
        <v>23</v>
      </c>
      <c r="V21" s="38">
        <v>23</v>
      </c>
      <c r="W21" s="38">
        <v>22</v>
      </c>
      <c r="X21" s="38">
        <v>21</v>
      </c>
      <c r="Y21" s="38">
        <v>20</v>
      </c>
      <c r="Z21" s="38">
        <v>20</v>
      </c>
      <c r="AA21" s="38">
        <v>19</v>
      </c>
      <c r="AB21" s="38">
        <v>18</v>
      </c>
      <c r="AC21" s="38">
        <v>17</v>
      </c>
      <c r="AD21" s="38">
        <v>17</v>
      </c>
      <c r="AE21" s="38">
        <v>16</v>
      </c>
      <c r="AF21" s="38">
        <v>15</v>
      </c>
      <c r="AG21" s="38">
        <v>14</v>
      </c>
      <c r="AH21" s="38">
        <v>14</v>
      </c>
      <c r="AI21" s="38">
        <v>13</v>
      </c>
      <c r="AJ21" s="38">
        <v>12</v>
      </c>
      <c r="AK21" s="38">
        <v>11</v>
      </c>
      <c r="AL21" s="38">
        <v>11</v>
      </c>
      <c r="AM21" s="38">
        <v>10</v>
      </c>
      <c r="AN21" s="38">
        <v>9</v>
      </c>
      <c r="AO21" s="38">
        <v>8</v>
      </c>
    </row>
    <row r="22" spans="2:41" x14ac:dyDescent="0.25">
      <c r="B22" s="31">
        <v>37</v>
      </c>
      <c r="C22" s="32">
        <v>0.77700000000000002</v>
      </c>
      <c r="D22" s="32">
        <v>0.78800000000000003</v>
      </c>
      <c r="E22" s="32">
        <v>0.79900000000000004</v>
      </c>
      <c r="F22" s="32">
        <v>0.81100000000000005</v>
      </c>
      <c r="G22" s="32">
        <v>0.82399999999999995</v>
      </c>
      <c r="H22" s="32">
        <v>0.83699999999999997</v>
      </c>
      <c r="J22" s="31">
        <v>37</v>
      </c>
      <c r="K22" s="39">
        <v>31</v>
      </c>
      <c r="L22" s="39">
        <v>30</v>
      </c>
      <c r="M22" s="39">
        <v>29</v>
      </c>
      <c r="N22" s="39">
        <v>28</v>
      </c>
      <c r="O22" s="39">
        <v>28</v>
      </c>
      <c r="P22" s="39">
        <v>27</v>
      </c>
      <c r="Q22" s="39">
        <v>26</v>
      </c>
      <c r="R22" s="39">
        <v>25</v>
      </c>
      <c r="S22" s="39">
        <v>25</v>
      </c>
      <c r="T22" s="39">
        <v>24</v>
      </c>
      <c r="U22" s="39">
        <v>23</v>
      </c>
      <c r="V22" s="39">
        <v>22</v>
      </c>
      <c r="W22" s="39">
        <v>22</v>
      </c>
      <c r="X22" s="39">
        <v>21</v>
      </c>
      <c r="Y22" s="39">
        <v>20</v>
      </c>
      <c r="Z22" s="39">
        <v>19</v>
      </c>
      <c r="AA22" s="39">
        <v>18</v>
      </c>
      <c r="AB22" s="39">
        <v>18</v>
      </c>
      <c r="AC22" s="39">
        <v>17</v>
      </c>
      <c r="AD22" s="39">
        <v>16</v>
      </c>
      <c r="AE22" s="39">
        <v>15</v>
      </c>
      <c r="AF22" s="39">
        <v>15</v>
      </c>
      <c r="AG22" s="39">
        <v>14</v>
      </c>
      <c r="AH22" s="39">
        <v>13</v>
      </c>
      <c r="AI22" s="39">
        <v>12</v>
      </c>
      <c r="AJ22" s="39">
        <v>11</v>
      </c>
      <c r="AK22" s="39">
        <v>11</v>
      </c>
      <c r="AL22" s="39">
        <v>10</v>
      </c>
      <c r="AM22" s="39">
        <v>9</v>
      </c>
      <c r="AN22" s="39">
        <v>8</v>
      </c>
      <c r="AO22" s="39">
        <v>7</v>
      </c>
    </row>
    <row r="23" spans="2:41" x14ac:dyDescent="0.25">
      <c r="B23" s="4">
        <v>38</v>
      </c>
      <c r="C23" s="30">
        <v>0.79900000000000004</v>
      </c>
      <c r="D23" s="30">
        <v>0.81100000000000005</v>
      </c>
      <c r="E23" s="30">
        <v>0.82199999999999995</v>
      </c>
      <c r="F23" s="30">
        <v>0.83499999999999996</v>
      </c>
      <c r="G23" s="30">
        <v>0.84699999999999998</v>
      </c>
      <c r="H23" s="30">
        <v>0.86099999999999999</v>
      </c>
      <c r="J23" s="36">
        <v>38</v>
      </c>
      <c r="K23" s="38">
        <v>31</v>
      </c>
      <c r="L23" s="38">
        <v>30</v>
      </c>
      <c r="M23" s="38">
        <v>29</v>
      </c>
      <c r="N23" s="38">
        <v>28</v>
      </c>
      <c r="O23" s="38">
        <v>27</v>
      </c>
      <c r="P23" s="38">
        <v>27</v>
      </c>
      <c r="Q23" s="38">
        <v>26</v>
      </c>
      <c r="R23" s="38">
        <v>25</v>
      </c>
      <c r="S23" s="38">
        <v>24</v>
      </c>
      <c r="T23" s="38">
        <v>23</v>
      </c>
      <c r="U23" s="38">
        <v>23</v>
      </c>
      <c r="V23" s="38">
        <v>22</v>
      </c>
      <c r="W23" s="38">
        <v>21</v>
      </c>
      <c r="X23" s="38">
        <v>20</v>
      </c>
      <c r="Y23" s="38">
        <v>19</v>
      </c>
      <c r="Z23" s="38">
        <v>19</v>
      </c>
      <c r="AA23" s="38">
        <v>18</v>
      </c>
      <c r="AB23" s="38">
        <v>17</v>
      </c>
      <c r="AC23" s="38">
        <v>16</v>
      </c>
      <c r="AD23" s="38">
        <v>16</v>
      </c>
      <c r="AE23" s="38">
        <v>15</v>
      </c>
      <c r="AF23" s="38">
        <v>14</v>
      </c>
      <c r="AG23" s="38">
        <v>13</v>
      </c>
      <c r="AH23" s="38">
        <v>12</v>
      </c>
      <c r="AI23" s="38">
        <v>12</v>
      </c>
      <c r="AJ23" s="38">
        <v>11</v>
      </c>
      <c r="AK23" s="38">
        <v>10</v>
      </c>
      <c r="AL23" s="38">
        <v>9</v>
      </c>
      <c r="AM23" s="38">
        <v>8</v>
      </c>
      <c r="AN23" s="38">
        <v>7</v>
      </c>
      <c r="AO23" s="38">
        <v>7</v>
      </c>
    </row>
    <row r="24" spans="2:41" x14ac:dyDescent="0.25">
      <c r="B24" s="4">
        <v>39</v>
      </c>
      <c r="C24" s="30">
        <v>0.82099999999999995</v>
      </c>
      <c r="D24" s="30">
        <v>0.83199999999999996</v>
      </c>
      <c r="E24" s="30">
        <v>0.84399999999999997</v>
      </c>
      <c r="F24" s="30">
        <v>0.85699999999999998</v>
      </c>
      <c r="G24" s="30">
        <v>0.87</v>
      </c>
      <c r="H24" s="30">
        <v>0.88400000000000001</v>
      </c>
      <c r="J24" s="36">
        <v>39</v>
      </c>
      <c r="K24" s="38">
        <v>30</v>
      </c>
      <c r="L24" s="38">
        <v>30</v>
      </c>
      <c r="M24" s="38">
        <v>29</v>
      </c>
      <c r="N24" s="38">
        <v>28</v>
      </c>
      <c r="O24" s="38">
        <v>27</v>
      </c>
      <c r="P24" s="38">
        <v>26</v>
      </c>
      <c r="Q24" s="38">
        <v>26</v>
      </c>
      <c r="R24" s="38">
        <v>25</v>
      </c>
      <c r="S24" s="38">
        <v>24</v>
      </c>
      <c r="T24" s="38">
        <v>23</v>
      </c>
      <c r="U24" s="38">
        <v>22</v>
      </c>
      <c r="V24" s="38">
        <v>21</v>
      </c>
      <c r="W24" s="38">
        <v>21</v>
      </c>
      <c r="X24" s="38">
        <v>20</v>
      </c>
      <c r="Y24" s="38">
        <v>19</v>
      </c>
      <c r="Z24" s="38">
        <v>18</v>
      </c>
      <c r="AA24" s="38">
        <v>17</v>
      </c>
      <c r="AB24" s="38">
        <v>17</v>
      </c>
      <c r="AC24" s="38">
        <v>16</v>
      </c>
      <c r="AD24" s="38">
        <v>15</v>
      </c>
      <c r="AE24" s="38">
        <v>14</v>
      </c>
      <c r="AF24" s="38">
        <v>13</v>
      </c>
      <c r="AG24" s="38">
        <v>12</v>
      </c>
      <c r="AH24" s="38">
        <v>12</v>
      </c>
      <c r="AI24" s="38">
        <v>11</v>
      </c>
      <c r="AJ24" s="38">
        <v>10</v>
      </c>
      <c r="AK24" s="38">
        <v>9</v>
      </c>
      <c r="AL24" s="38">
        <v>8</v>
      </c>
      <c r="AM24" s="38">
        <v>7</v>
      </c>
      <c r="AN24" s="38">
        <v>7</v>
      </c>
      <c r="AO24" s="38">
        <v>6</v>
      </c>
    </row>
    <row r="25" spans="2:41" x14ac:dyDescent="0.25">
      <c r="B25" s="31">
        <v>40</v>
      </c>
      <c r="C25" s="32">
        <v>0.84099999999999997</v>
      </c>
      <c r="D25" s="32">
        <v>0.85299999999999998</v>
      </c>
      <c r="E25" s="32">
        <v>0.86499999999999999</v>
      </c>
      <c r="F25" s="32">
        <v>0.878</v>
      </c>
      <c r="G25" s="32">
        <v>0.89100000000000001</v>
      </c>
      <c r="H25" s="32">
        <v>0.90600000000000003</v>
      </c>
      <c r="J25" s="31">
        <v>40</v>
      </c>
      <c r="K25" s="39">
        <v>30</v>
      </c>
      <c r="L25" s="39">
        <v>29</v>
      </c>
      <c r="M25" s="39">
        <v>29</v>
      </c>
      <c r="N25" s="39">
        <v>28</v>
      </c>
      <c r="O25" s="39">
        <v>27</v>
      </c>
      <c r="P25" s="39">
        <v>26</v>
      </c>
      <c r="Q25" s="39">
        <v>25</v>
      </c>
      <c r="R25" s="39">
        <v>24</v>
      </c>
      <c r="S25" s="39">
        <v>23</v>
      </c>
      <c r="T25" s="39">
        <v>23</v>
      </c>
      <c r="U25" s="39">
        <v>22</v>
      </c>
      <c r="V25" s="39">
        <v>21</v>
      </c>
      <c r="W25" s="39">
        <v>20</v>
      </c>
      <c r="X25" s="39">
        <v>19</v>
      </c>
      <c r="Y25" s="39">
        <v>18</v>
      </c>
      <c r="Z25" s="39">
        <v>18</v>
      </c>
      <c r="AA25" s="39">
        <v>17</v>
      </c>
      <c r="AB25" s="39">
        <v>16</v>
      </c>
      <c r="AC25" s="39">
        <v>15</v>
      </c>
      <c r="AD25" s="39">
        <v>14</v>
      </c>
      <c r="AE25" s="39">
        <v>13</v>
      </c>
      <c r="AF25" s="39">
        <v>13</v>
      </c>
      <c r="AG25" s="39">
        <v>12</v>
      </c>
      <c r="AH25" s="39">
        <v>11</v>
      </c>
      <c r="AI25" s="39">
        <v>10</v>
      </c>
      <c r="AJ25" s="39">
        <v>9</v>
      </c>
      <c r="AK25" s="39">
        <v>8</v>
      </c>
      <c r="AL25" s="39">
        <v>7</v>
      </c>
      <c r="AM25" s="39">
        <v>7</v>
      </c>
      <c r="AN25" s="39">
        <v>6</v>
      </c>
      <c r="AO25" s="39">
        <v>5</v>
      </c>
    </row>
    <row r="26" spans="2:41" x14ac:dyDescent="0.25">
      <c r="B26" s="4">
        <v>41</v>
      </c>
      <c r="C26" s="30">
        <v>0.86</v>
      </c>
      <c r="D26" s="30">
        <v>0.873</v>
      </c>
      <c r="E26" s="30">
        <v>0.88500000000000001</v>
      </c>
      <c r="F26" s="30">
        <v>0.89900000000000002</v>
      </c>
      <c r="G26" s="30">
        <v>0.91200000000000003</v>
      </c>
      <c r="H26" s="30">
        <v>0.92700000000000005</v>
      </c>
      <c r="J26" s="36">
        <v>41</v>
      </c>
      <c r="K26" s="38">
        <v>30</v>
      </c>
      <c r="L26" s="38">
        <v>29</v>
      </c>
      <c r="M26" s="38">
        <v>28</v>
      </c>
      <c r="N26" s="38">
        <v>27</v>
      </c>
      <c r="O26" s="38">
        <v>26</v>
      </c>
      <c r="P26" s="38">
        <v>26</v>
      </c>
      <c r="Q26" s="38">
        <v>25</v>
      </c>
      <c r="R26" s="38">
        <v>24</v>
      </c>
      <c r="S26" s="38">
        <v>23</v>
      </c>
      <c r="T26" s="38">
        <v>22</v>
      </c>
      <c r="U26" s="38">
        <v>21</v>
      </c>
      <c r="V26" s="38">
        <v>20</v>
      </c>
      <c r="W26" s="38">
        <v>20</v>
      </c>
      <c r="X26" s="38">
        <v>19</v>
      </c>
      <c r="Y26" s="38">
        <v>18</v>
      </c>
      <c r="Z26" s="38">
        <v>17</v>
      </c>
      <c r="AA26" s="38">
        <v>16</v>
      </c>
      <c r="AB26" s="38">
        <v>15</v>
      </c>
      <c r="AC26" s="38">
        <v>14</v>
      </c>
      <c r="AD26" s="38">
        <v>14</v>
      </c>
      <c r="AE26" s="38">
        <v>13</v>
      </c>
      <c r="AF26" s="38">
        <v>12</v>
      </c>
      <c r="AG26" s="38">
        <v>11</v>
      </c>
      <c r="AH26" s="38">
        <v>10</v>
      </c>
      <c r="AI26" s="38">
        <v>9</v>
      </c>
      <c r="AJ26" s="38">
        <v>8</v>
      </c>
      <c r="AK26" s="38">
        <v>8</v>
      </c>
      <c r="AL26" s="38">
        <v>7</v>
      </c>
      <c r="AM26" s="38">
        <v>6</v>
      </c>
      <c r="AN26" s="38">
        <v>5</v>
      </c>
      <c r="AO26" s="38">
        <v>4</v>
      </c>
    </row>
    <row r="27" spans="2:41" x14ac:dyDescent="0.25">
      <c r="B27" s="4">
        <v>42</v>
      </c>
      <c r="C27" s="30">
        <v>0.879</v>
      </c>
      <c r="D27" s="30">
        <v>0.89100000000000001</v>
      </c>
      <c r="E27" s="30">
        <v>0.90400000000000003</v>
      </c>
      <c r="F27" s="30">
        <v>0.91800000000000004</v>
      </c>
      <c r="G27" s="30">
        <v>0.93200000000000005</v>
      </c>
      <c r="H27" s="30">
        <v>0.94699999999999995</v>
      </c>
      <c r="J27" s="36">
        <v>42</v>
      </c>
      <c r="K27" s="38">
        <v>30</v>
      </c>
      <c r="L27" s="38">
        <v>29</v>
      </c>
      <c r="M27" s="38">
        <v>28</v>
      </c>
      <c r="N27" s="38">
        <v>27</v>
      </c>
      <c r="O27" s="38">
        <v>26</v>
      </c>
      <c r="P27" s="38">
        <v>25</v>
      </c>
      <c r="Q27" s="38">
        <v>24</v>
      </c>
      <c r="R27" s="38">
        <v>23</v>
      </c>
      <c r="S27" s="38">
        <v>22</v>
      </c>
      <c r="T27" s="38">
        <v>22</v>
      </c>
      <c r="U27" s="38">
        <v>21</v>
      </c>
      <c r="V27" s="38">
        <v>20</v>
      </c>
      <c r="W27" s="38">
        <v>19</v>
      </c>
      <c r="X27" s="38">
        <v>18</v>
      </c>
      <c r="Y27" s="38">
        <v>17</v>
      </c>
      <c r="Z27" s="38">
        <v>16</v>
      </c>
      <c r="AA27" s="38">
        <v>15</v>
      </c>
      <c r="AB27" s="38">
        <v>15</v>
      </c>
      <c r="AC27" s="38">
        <v>14</v>
      </c>
      <c r="AD27" s="38">
        <v>13</v>
      </c>
      <c r="AE27" s="38">
        <v>12</v>
      </c>
      <c r="AF27" s="38">
        <v>11</v>
      </c>
      <c r="AG27" s="38">
        <v>10</v>
      </c>
      <c r="AH27" s="38">
        <v>9</v>
      </c>
      <c r="AI27" s="38">
        <v>8</v>
      </c>
      <c r="AJ27" s="38">
        <v>8</v>
      </c>
      <c r="AK27" s="38">
        <v>7</v>
      </c>
      <c r="AL27" s="38">
        <v>6</v>
      </c>
      <c r="AM27" s="38">
        <v>5</v>
      </c>
      <c r="AN27" s="38">
        <v>4</v>
      </c>
      <c r="AO27" s="38">
        <v>3</v>
      </c>
    </row>
    <row r="28" spans="2:41" x14ac:dyDescent="0.25">
      <c r="B28" s="31">
        <v>43</v>
      </c>
      <c r="C28" s="32">
        <v>0.89600000000000002</v>
      </c>
      <c r="D28" s="32">
        <v>0.90900000000000003</v>
      </c>
      <c r="E28" s="32">
        <v>0.92200000000000004</v>
      </c>
      <c r="F28" s="32">
        <v>0.93600000000000005</v>
      </c>
      <c r="G28" s="32">
        <v>0.95</v>
      </c>
      <c r="H28" s="32">
        <v>0.96499999999999997</v>
      </c>
      <c r="J28" s="31">
        <v>43</v>
      </c>
      <c r="K28" s="39">
        <v>29</v>
      </c>
      <c r="L28" s="39">
        <v>28</v>
      </c>
      <c r="M28" s="39">
        <v>27</v>
      </c>
      <c r="N28" s="39">
        <v>26</v>
      </c>
      <c r="O28" s="39">
        <v>25</v>
      </c>
      <c r="P28" s="39">
        <v>25</v>
      </c>
      <c r="Q28" s="39">
        <v>24</v>
      </c>
      <c r="R28" s="39">
        <v>23</v>
      </c>
      <c r="S28" s="39">
        <v>22</v>
      </c>
      <c r="T28" s="39">
        <v>21</v>
      </c>
      <c r="U28" s="39">
        <v>20</v>
      </c>
      <c r="V28" s="39">
        <v>19</v>
      </c>
      <c r="W28" s="39">
        <v>18</v>
      </c>
      <c r="X28" s="39">
        <v>17</v>
      </c>
      <c r="Y28" s="39">
        <v>17</v>
      </c>
      <c r="Z28" s="39">
        <v>16</v>
      </c>
      <c r="AA28" s="39">
        <v>15</v>
      </c>
      <c r="AB28" s="39">
        <v>14</v>
      </c>
      <c r="AC28" s="39">
        <v>13</v>
      </c>
      <c r="AD28" s="39">
        <v>12</v>
      </c>
      <c r="AE28" s="39">
        <v>11</v>
      </c>
      <c r="AF28" s="39">
        <v>10</v>
      </c>
      <c r="AG28" s="39">
        <v>9</v>
      </c>
      <c r="AH28" s="39">
        <v>8</v>
      </c>
      <c r="AI28" s="39">
        <v>8</v>
      </c>
      <c r="AJ28" s="39">
        <v>7</v>
      </c>
      <c r="AK28" s="39">
        <v>6</v>
      </c>
      <c r="AL28" s="39">
        <v>5</v>
      </c>
      <c r="AM28" s="39">
        <v>4</v>
      </c>
      <c r="AN28" s="39">
        <v>3</v>
      </c>
      <c r="AO28" s="39">
        <v>2</v>
      </c>
    </row>
    <row r="29" spans="2:41" x14ac:dyDescent="0.25">
      <c r="B29" s="4">
        <v>44</v>
      </c>
      <c r="C29" s="30">
        <v>0.91200000000000003</v>
      </c>
      <c r="D29" s="30">
        <v>0.92500000000000004</v>
      </c>
      <c r="E29" s="30">
        <v>0.93799999999999994</v>
      </c>
      <c r="F29" s="30">
        <v>0.95299999999999996</v>
      </c>
      <c r="G29" s="30">
        <v>0.96699999999999997</v>
      </c>
      <c r="H29" s="30">
        <v>0.98299999999999998</v>
      </c>
      <c r="J29" s="36">
        <v>44</v>
      </c>
      <c r="K29" s="38">
        <v>29</v>
      </c>
      <c r="L29" s="38">
        <v>28</v>
      </c>
      <c r="M29" s="38">
        <v>27</v>
      </c>
      <c r="N29" s="38">
        <v>26</v>
      </c>
      <c r="O29" s="38">
        <v>25</v>
      </c>
      <c r="P29" s="38">
        <v>24</v>
      </c>
      <c r="Q29" s="38">
        <v>23</v>
      </c>
      <c r="R29" s="38">
        <v>22</v>
      </c>
      <c r="S29" s="38">
        <v>21</v>
      </c>
      <c r="T29" s="38">
        <v>20</v>
      </c>
      <c r="U29" s="38">
        <v>19</v>
      </c>
      <c r="V29" s="38">
        <v>19</v>
      </c>
      <c r="W29" s="38">
        <v>18</v>
      </c>
      <c r="X29" s="38">
        <v>17</v>
      </c>
      <c r="Y29" s="38">
        <v>16</v>
      </c>
      <c r="Z29" s="38">
        <v>15</v>
      </c>
      <c r="AA29" s="38">
        <v>14</v>
      </c>
      <c r="AB29" s="38">
        <v>13</v>
      </c>
      <c r="AC29" s="38">
        <v>12</v>
      </c>
      <c r="AD29" s="38">
        <v>11</v>
      </c>
      <c r="AE29" s="38">
        <v>10</v>
      </c>
      <c r="AF29" s="38">
        <v>9</v>
      </c>
      <c r="AG29" s="38">
        <v>9</v>
      </c>
      <c r="AH29" s="38">
        <v>8</v>
      </c>
      <c r="AI29" s="38">
        <v>7</v>
      </c>
      <c r="AJ29" s="38">
        <v>6</v>
      </c>
      <c r="AK29" s="38">
        <v>5</v>
      </c>
      <c r="AL29" s="38">
        <v>4</v>
      </c>
      <c r="AM29" s="38">
        <v>3</v>
      </c>
      <c r="AN29" s="38">
        <v>2</v>
      </c>
      <c r="AO29" s="38">
        <v>1</v>
      </c>
    </row>
    <row r="30" spans="2:41" x14ac:dyDescent="0.25">
      <c r="B30" s="4">
        <v>45</v>
      </c>
      <c r="C30" s="30">
        <v>0.92800000000000005</v>
      </c>
      <c r="D30" s="30">
        <v>0.94099999999999995</v>
      </c>
      <c r="E30" s="30">
        <v>0.95499999999999996</v>
      </c>
      <c r="F30" s="30">
        <v>0.96899999999999997</v>
      </c>
      <c r="G30" s="30">
        <v>0.98399999999999999</v>
      </c>
      <c r="H30" s="30">
        <v>1</v>
      </c>
      <c r="J30" s="36">
        <v>45</v>
      </c>
      <c r="K30" s="38">
        <v>28</v>
      </c>
      <c r="L30" s="38">
        <v>27</v>
      </c>
      <c r="M30" s="38">
        <v>26</v>
      </c>
      <c r="N30" s="38">
        <v>25</v>
      </c>
      <c r="O30" s="38">
        <v>24</v>
      </c>
      <c r="P30" s="38">
        <v>23</v>
      </c>
      <c r="Q30" s="38">
        <v>22</v>
      </c>
      <c r="R30" s="38">
        <v>22</v>
      </c>
      <c r="S30" s="38">
        <v>21</v>
      </c>
      <c r="T30" s="38">
        <v>20</v>
      </c>
      <c r="U30" s="38">
        <v>19</v>
      </c>
      <c r="V30" s="38">
        <v>18</v>
      </c>
      <c r="W30" s="38">
        <v>17</v>
      </c>
      <c r="X30" s="38">
        <v>16</v>
      </c>
      <c r="Y30" s="38">
        <v>15</v>
      </c>
      <c r="Z30" s="38">
        <v>14</v>
      </c>
      <c r="AA30" s="38">
        <v>13</v>
      </c>
      <c r="AB30" s="38">
        <v>12</v>
      </c>
      <c r="AC30" s="38">
        <v>11</v>
      </c>
      <c r="AD30" s="38">
        <v>10</v>
      </c>
      <c r="AE30" s="38">
        <v>9</v>
      </c>
      <c r="AF30" s="38">
        <v>9</v>
      </c>
      <c r="AG30" s="38">
        <v>8</v>
      </c>
      <c r="AH30" s="38">
        <v>7</v>
      </c>
      <c r="AI30" s="38">
        <v>6</v>
      </c>
      <c r="AJ30" s="38">
        <v>5</v>
      </c>
      <c r="AK30" s="38">
        <v>4</v>
      </c>
      <c r="AL30" s="38">
        <v>3</v>
      </c>
      <c r="AM30" s="38">
        <v>2</v>
      </c>
      <c r="AN30" s="38">
        <v>1</v>
      </c>
      <c r="AO30" s="38">
        <v>0</v>
      </c>
    </row>
    <row r="31" spans="2:41" x14ac:dyDescent="0.25">
      <c r="B31" s="31">
        <v>46</v>
      </c>
      <c r="C31" s="32">
        <v>0.94299999999999995</v>
      </c>
      <c r="D31" s="32">
        <v>0.95699999999999996</v>
      </c>
      <c r="E31" s="32">
        <v>0.97</v>
      </c>
      <c r="F31" s="32">
        <v>0.98499999999999999</v>
      </c>
      <c r="G31" s="32">
        <v>1</v>
      </c>
      <c r="H31" s="32">
        <v>1</v>
      </c>
      <c r="J31" s="31">
        <v>46</v>
      </c>
      <c r="K31" s="39">
        <v>27</v>
      </c>
      <c r="L31" s="39">
        <v>27</v>
      </c>
      <c r="M31" s="39">
        <v>26</v>
      </c>
      <c r="N31" s="39">
        <v>25</v>
      </c>
      <c r="O31" s="39">
        <v>24</v>
      </c>
      <c r="P31" s="39">
        <v>23</v>
      </c>
      <c r="Q31" s="39">
        <v>22</v>
      </c>
      <c r="R31" s="39">
        <v>21</v>
      </c>
      <c r="S31" s="39">
        <v>20</v>
      </c>
      <c r="T31" s="39">
        <v>19</v>
      </c>
      <c r="U31" s="39">
        <v>18</v>
      </c>
      <c r="V31" s="39">
        <v>17</v>
      </c>
      <c r="W31" s="39">
        <v>16</v>
      </c>
      <c r="X31" s="39">
        <v>15</v>
      </c>
      <c r="Y31" s="39">
        <v>14</v>
      </c>
      <c r="Z31" s="39">
        <v>13</v>
      </c>
      <c r="AA31" s="39">
        <v>12</v>
      </c>
      <c r="AB31" s="39">
        <v>11</v>
      </c>
      <c r="AC31" s="39">
        <v>11</v>
      </c>
      <c r="AD31" s="39">
        <v>10</v>
      </c>
      <c r="AE31" s="39">
        <v>9</v>
      </c>
      <c r="AF31" s="39">
        <v>8</v>
      </c>
      <c r="AG31" s="39">
        <v>7</v>
      </c>
      <c r="AH31" s="39">
        <v>6</v>
      </c>
      <c r="AI31" s="39">
        <v>5</v>
      </c>
      <c r="AJ31" s="39">
        <v>4</v>
      </c>
      <c r="AK31" s="39">
        <v>3</v>
      </c>
      <c r="AL31" s="39">
        <v>2</v>
      </c>
      <c r="AM31" s="39">
        <v>1</v>
      </c>
      <c r="AN31" s="39">
        <v>0</v>
      </c>
      <c r="AO31" s="39">
        <v>0</v>
      </c>
    </row>
    <row r="32" spans="2:41" x14ac:dyDescent="0.25">
      <c r="B32" s="4">
        <v>47</v>
      </c>
      <c r="C32" s="30">
        <v>0.95799999999999996</v>
      </c>
      <c r="D32" s="30">
        <v>0.97099999999999997</v>
      </c>
      <c r="E32" s="30">
        <v>0.98499999999999999</v>
      </c>
      <c r="F32" s="30">
        <v>1</v>
      </c>
      <c r="G32" s="30">
        <v>1</v>
      </c>
      <c r="H32" s="30">
        <v>1</v>
      </c>
      <c r="J32" s="36">
        <v>47</v>
      </c>
      <c r="K32" s="38">
        <v>27</v>
      </c>
      <c r="L32" s="38">
        <v>26</v>
      </c>
      <c r="M32" s="38">
        <v>25</v>
      </c>
      <c r="N32" s="38">
        <v>24</v>
      </c>
      <c r="O32" s="38">
        <v>23</v>
      </c>
      <c r="P32" s="38">
        <v>22</v>
      </c>
      <c r="Q32" s="38">
        <v>21</v>
      </c>
      <c r="R32" s="38">
        <v>20</v>
      </c>
      <c r="S32" s="38">
        <v>19</v>
      </c>
      <c r="T32" s="38">
        <v>18</v>
      </c>
      <c r="U32" s="38">
        <v>17</v>
      </c>
      <c r="V32" s="38">
        <v>16</v>
      </c>
      <c r="W32" s="38">
        <v>15</v>
      </c>
      <c r="X32" s="38">
        <v>14</v>
      </c>
      <c r="Y32" s="38">
        <v>13</v>
      </c>
      <c r="Z32" s="38">
        <v>13</v>
      </c>
      <c r="AA32" s="38">
        <v>12</v>
      </c>
      <c r="AB32" s="38">
        <v>11</v>
      </c>
      <c r="AC32" s="38">
        <v>10</v>
      </c>
      <c r="AD32" s="38">
        <v>9</v>
      </c>
      <c r="AE32" s="38">
        <v>8</v>
      </c>
      <c r="AF32" s="38">
        <v>7</v>
      </c>
      <c r="AG32" s="38">
        <v>6</v>
      </c>
      <c r="AH32" s="38">
        <v>5</v>
      </c>
      <c r="AI32" s="38">
        <v>4</v>
      </c>
      <c r="AJ32" s="38">
        <v>3</v>
      </c>
      <c r="AK32" s="38">
        <v>2</v>
      </c>
      <c r="AL32" s="38">
        <v>1</v>
      </c>
      <c r="AM32" s="38">
        <v>0</v>
      </c>
      <c r="AN32" s="38">
        <v>0</v>
      </c>
      <c r="AO32" s="38">
        <v>0</v>
      </c>
    </row>
    <row r="33" spans="2:41" x14ac:dyDescent="0.25">
      <c r="B33" s="4">
        <v>48</v>
      </c>
      <c r="C33" s="30">
        <v>0.97199999999999998</v>
      </c>
      <c r="D33" s="30">
        <v>0.98599999999999999</v>
      </c>
      <c r="E33" s="30">
        <v>1</v>
      </c>
      <c r="F33" s="30">
        <v>1</v>
      </c>
      <c r="G33" s="30">
        <v>1</v>
      </c>
      <c r="H33" s="30">
        <v>1</v>
      </c>
      <c r="J33" s="36">
        <v>48</v>
      </c>
      <c r="K33" s="38">
        <v>26</v>
      </c>
      <c r="L33" s="38">
        <v>25</v>
      </c>
      <c r="M33" s="38">
        <v>24</v>
      </c>
      <c r="N33" s="38">
        <v>23</v>
      </c>
      <c r="O33" s="38">
        <v>22</v>
      </c>
      <c r="P33" s="38">
        <v>21</v>
      </c>
      <c r="Q33" s="38">
        <v>20</v>
      </c>
      <c r="R33" s="38">
        <v>19</v>
      </c>
      <c r="S33" s="38">
        <v>19</v>
      </c>
      <c r="T33" s="38">
        <v>18</v>
      </c>
      <c r="U33" s="38">
        <v>17</v>
      </c>
      <c r="V33" s="38">
        <v>16</v>
      </c>
      <c r="W33" s="38">
        <v>15</v>
      </c>
      <c r="X33" s="38">
        <v>14</v>
      </c>
      <c r="Y33" s="38">
        <v>13</v>
      </c>
      <c r="Z33" s="38">
        <v>12</v>
      </c>
      <c r="AA33" s="38">
        <v>11</v>
      </c>
      <c r="AB33" s="38">
        <v>10</v>
      </c>
      <c r="AC33" s="38">
        <v>9</v>
      </c>
      <c r="AD33" s="38">
        <v>8</v>
      </c>
      <c r="AE33" s="38">
        <v>7</v>
      </c>
      <c r="AF33" s="38">
        <v>6</v>
      </c>
      <c r="AG33" s="38">
        <v>5</v>
      </c>
      <c r="AH33" s="38">
        <v>4</v>
      </c>
      <c r="AI33" s="38">
        <v>3</v>
      </c>
      <c r="AJ33" s="38">
        <v>2</v>
      </c>
      <c r="AK33" s="38">
        <v>1</v>
      </c>
      <c r="AL33" s="38">
        <v>0</v>
      </c>
      <c r="AM33" s="38">
        <v>0</v>
      </c>
      <c r="AN33" s="38">
        <v>0</v>
      </c>
      <c r="AO33" s="38">
        <v>0</v>
      </c>
    </row>
    <row r="34" spans="2:41" x14ac:dyDescent="0.25">
      <c r="B34" s="31">
        <v>49</v>
      </c>
      <c r="C34" s="32">
        <v>0.98599999999999999</v>
      </c>
      <c r="D34" s="32">
        <v>1</v>
      </c>
      <c r="E34" s="32">
        <v>1</v>
      </c>
      <c r="F34" s="32">
        <v>1</v>
      </c>
      <c r="G34" s="32">
        <v>1</v>
      </c>
      <c r="H34" s="32">
        <v>1</v>
      </c>
      <c r="J34" s="31">
        <v>49</v>
      </c>
      <c r="K34" s="39">
        <v>26</v>
      </c>
      <c r="L34" s="39">
        <v>25</v>
      </c>
      <c r="M34" s="39">
        <v>24</v>
      </c>
      <c r="N34" s="39">
        <v>23</v>
      </c>
      <c r="O34" s="39">
        <v>22</v>
      </c>
      <c r="P34" s="39">
        <v>21</v>
      </c>
      <c r="Q34" s="39">
        <v>20</v>
      </c>
      <c r="R34" s="39">
        <v>19</v>
      </c>
      <c r="S34" s="39">
        <v>18</v>
      </c>
      <c r="T34" s="39">
        <v>17</v>
      </c>
      <c r="U34" s="39">
        <v>16</v>
      </c>
      <c r="V34" s="39">
        <v>15</v>
      </c>
      <c r="W34" s="39">
        <v>14</v>
      </c>
      <c r="X34" s="39">
        <v>13</v>
      </c>
      <c r="Y34" s="39">
        <v>12</v>
      </c>
      <c r="Z34" s="39">
        <v>11</v>
      </c>
      <c r="AA34" s="39">
        <v>10</v>
      </c>
      <c r="AB34" s="39">
        <v>9</v>
      </c>
      <c r="AC34" s="39">
        <v>8</v>
      </c>
      <c r="AD34" s="39">
        <v>7</v>
      </c>
      <c r="AE34" s="39">
        <v>6</v>
      </c>
      <c r="AF34" s="39">
        <v>5</v>
      </c>
      <c r="AG34" s="39">
        <v>4</v>
      </c>
      <c r="AH34" s="39">
        <v>3</v>
      </c>
      <c r="AI34" s="39">
        <v>2</v>
      </c>
      <c r="AJ34" s="39">
        <v>1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</row>
    <row r="35" spans="2:41" x14ac:dyDescent="0.25">
      <c r="B35" s="4">
        <v>50</v>
      </c>
      <c r="C35" s="30">
        <v>1</v>
      </c>
      <c r="D35" s="30">
        <v>1</v>
      </c>
      <c r="E35" s="30">
        <v>1</v>
      </c>
      <c r="F35" s="30">
        <v>1</v>
      </c>
      <c r="G35" s="30">
        <v>1</v>
      </c>
      <c r="H35" s="30">
        <v>1</v>
      </c>
      <c r="J35" s="36">
        <v>50</v>
      </c>
      <c r="K35" s="38">
        <v>25</v>
      </c>
      <c r="L35" s="38">
        <v>24</v>
      </c>
      <c r="M35" s="38">
        <v>23</v>
      </c>
      <c r="N35" s="38">
        <v>22</v>
      </c>
      <c r="O35" s="38">
        <v>21</v>
      </c>
      <c r="P35" s="38">
        <v>20</v>
      </c>
      <c r="Q35" s="38">
        <v>19</v>
      </c>
      <c r="R35" s="38">
        <v>18</v>
      </c>
      <c r="S35" s="38">
        <v>17</v>
      </c>
      <c r="T35" s="38">
        <v>16</v>
      </c>
      <c r="U35" s="38">
        <v>15</v>
      </c>
      <c r="V35" s="38">
        <v>14</v>
      </c>
      <c r="W35" s="38">
        <v>13</v>
      </c>
      <c r="X35" s="38">
        <v>12</v>
      </c>
      <c r="Y35" s="38">
        <v>11</v>
      </c>
      <c r="Z35" s="38">
        <v>10</v>
      </c>
      <c r="AA35" s="38">
        <v>9</v>
      </c>
      <c r="AB35" s="38">
        <v>8</v>
      </c>
      <c r="AC35" s="38">
        <v>7</v>
      </c>
      <c r="AD35" s="38">
        <v>6</v>
      </c>
      <c r="AE35" s="38">
        <v>5</v>
      </c>
      <c r="AF35" s="38">
        <v>4</v>
      </c>
      <c r="AG35" s="38">
        <v>3</v>
      </c>
      <c r="AH35" s="38">
        <v>2</v>
      </c>
      <c r="AI35" s="38">
        <v>1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</row>
    <row r="36" spans="2:41" x14ac:dyDescent="0.25">
      <c r="B36" s="4">
        <v>51</v>
      </c>
      <c r="C36" s="30">
        <v>1</v>
      </c>
      <c r="D36" s="30">
        <v>1</v>
      </c>
      <c r="E36" s="30">
        <v>1</v>
      </c>
      <c r="F36" s="30">
        <v>1</v>
      </c>
      <c r="G36" s="30">
        <v>1</v>
      </c>
      <c r="H36" s="30">
        <v>1</v>
      </c>
      <c r="J36" s="36">
        <v>51</v>
      </c>
      <c r="K36" s="38">
        <v>24</v>
      </c>
      <c r="L36" s="38">
        <v>23</v>
      </c>
      <c r="M36" s="38">
        <v>22</v>
      </c>
      <c r="N36" s="38">
        <v>21</v>
      </c>
      <c r="O36" s="38">
        <v>20</v>
      </c>
      <c r="P36" s="38">
        <v>19</v>
      </c>
      <c r="Q36" s="38">
        <v>18</v>
      </c>
      <c r="R36" s="38">
        <v>17</v>
      </c>
      <c r="S36" s="38">
        <v>16</v>
      </c>
      <c r="T36" s="38">
        <v>15</v>
      </c>
      <c r="U36" s="38">
        <v>14</v>
      </c>
      <c r="V36" s="38">
        <v>13</v>
      </c>
      <c r="W36" s="38">
        <v>12</v>
      </c>
      <c r="X36" s="38">
        <v>11</v>
      </c>
      <c r="Y36" s="38">
        <v>10</v>
      </c>
      <c r="Z36" s="38">
        <v>9</v>
      </c>
      <c r="AA36" s="38">
        <v>8</v>
      </c>
      <c r="AB36" s="38">
        <v>7</v>
      </c>
      <c r="AC36" s="38">
        <v>6</v>
      </c>
      <c r="AD36" s="38">
        <v>5</v>
      </c>
      <c r="AE36" s="38">
        <v>4</v>
      </c>
      <c r="AF36" s="38">
        <v>3</v>
      </c>
      <c r="AG36" s="38">
        <v>2</v>
      </c>
      <c r="AH36" s="38">
        <v>1</v>
      </c>
      <c r="AI36" s="38">
        <v>0</v>
      </c>
      <c r="AJ36" s="38">
        <v>0</v>
      </c>
      <c r="AK36" s="38">
        <v>0</v>
      </c>
      <c r="AL36" s="38">
        <v>0</v>
      </c>
      <c r="AM36" s="38">
        <v>0</v>
      </c>
      <c r="AN36" s="38">
        <v>0</v>
      </c>
      <c r="AO36" s="38">
        <v>0</v>
      </c>
    </row>
    <row r="37" spans="2:41" x14ac:dyDescent="0.25">
      <c r="B37" s="31">
        <v>52</v>
      </c>
      <c r="C37" s="32">
        <v>1</v>
      </c>
      <c r="D37" s="32">
        <v>1</v>
      </c>
      <c r="E37" s="32">
        <v>1</v>
      </c>
      <c r="F37" s="32">
        <v>1</v>
      </c>
      <c r="G37" s="32">
        <v>1</v>
      </c>
      <c r="H37" s="32">
        <v>1</v>
      </c>
      <c r="J37" s="31">
        <v>52</v>
      </c>
      <c r="K37" s="39">
        <v>23</v>
      </c>
      <c r="L37" s="39">
        <v>22</v>
      </c>
      <c r="M37" s="39">
        <v>21</v>
      </c>
      <c r="N37" s="39">
        <v>20</v>
      </c>
      <c r="O37" s="39">
        <v>19</v>
      </c>
      <c r="P37" s="39">
        <v>18</v>
      </c>
      <c r="Q37" s="39">
        <v>17</v>
      </c>
      <c r="R37" s="39">
        <v>16</v>
      </c>
      <c r="S37" s="39">
        <v>15</v>
      </c>
      <c r="T37" s="39">
        <v>14</v>
      </c>
      <c r="U37" s="39">
        <v>13</v>
      </c>
      <c r="V37" s="39">
        <v>12</v>
      </c>
      <c r="W37" s="39">
        <v>11</v>
      </c>
      <c r="X37" s="39">
        <v>10</v>
      </c>
      <c r="Y37" s="39">
        <v>9</v>
      </c>
      <c r="Z37" s="39">
        <v>8</v>
      </c>
      <c r="AA37" s="39">
        <v>7</v>
      </c>
      <c r="AB37" s="39">
        <v>6</v>
      </c>
      <c r="AC37" s="39">
        <v>5</v>
      </c>
      <c r="AD37" s="39">
        <v>4</v>
      </c>
      <c r="AE37" s="39">
        <v>3</v>
      </c>
      <c r="AF37" s="39">
        <v>2</v>
      </c>
      <c r="AG37" s="39">
        <v>1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</row>
    <row r="38" spans="2:41" x14ac:dyDescent="0.25">
      <c r="B38" s="4">
        <v>53</v>
      </c>
      <c r="C38" s="30">
        <v>1</v>
      </c>
      <c r="D38" s="30">
        <v>1</v>
      </c>
      <c r="E38" s="30">
        <v>1</v>
      </c>
      <c r="F38" s="30">
        <v>1</v>
      </c>
      <c r="G38" s="30">
        <v>1</v>
      </c>
      <c r="H38" s="30">
        <v>1</v>
      </c>
      <c r="J38" s="36">
        <v>53</v>
      </c>
      <c r="K38" s="38">
        <v>22</v>
      </c>
      <c r="L38" s="38">
        <v>21</v>
      </c>
      <c r="M38" s="38">
        <v>20</v>
      </c>
      <c r="N38" s="38">
        <v>19</v>
      </c>
      <c r="O38" s="38">
        <v>18</v>
      </c>
      <c r="P38" s="38">
        <v>17</v>
      </c>
      <c r="Q38" s="38">
        <v>16</v>
      </c>
      <c r="R38" s="38">
        <v>15</v>
      </c>
      <c r="S38" s="38">
        <v>14</v>
      </c>
      <c r="T38" s="38">
        <v>13</v>
      </c>
      <c r="U38" s="38">
        <v>12</v>
      </c>
      <c r="V38" s="38">
        <v>11</v>
      </c>
      <c r="W38" s="38">
        <v>10</v>
      </c>
      <c r="X38" s="38">
        <v>9</v>
      </c>
      <c r="Y38" s="38">
        <v>8</v>
      </c>
      <c r="Z38" s="38">
        <v>7</v>
      </c>
      <c r="AA38" s="38">
        <v>6</v>
      </c>
      <c r="AB38" s="38">
        <v>5</v>
      </c>
      <c r="AC38" s="38">
        <v>4</v>
      </c>
      <c r="AD38" s="38">
        <v>3</v>
      </c>
      <c r="AE38" s="38">
        <v>2</v>
      </c>
      <c r="AF38" s="38">
        <v>1</v>
      </c>
      <c r="AG38" s="38">
        <v>0</v>
      </c>
      <c r="AH38" s="38">
        <v>0</v>
      </c>
      <c r="AI38" s="38">
        <v>0</v>
      </c>
      <c r="AJ38" s="38">
        <v>0</v>
      </c>
      <c r="AK38" s="38">
        <v>0</v>
      </c>
      <c r="AL38" s="38">
        <v>0</v>
      </c>
      <c r="AM38" s="38">
        <v>0</v>
      </c>
      <c r="AN38" s="38">
        <v>0</v>
      </c>
      <c r="AO38" s="38">
        <v>0</v>
      </c>
    </row>
    <row r="39" spans="2:41" x14ac:dyDescent="0.25">
      <c r="B39" s="4">
        <v>54</v>
      </c>
      <c r="C39" s="30">
        <v>1</v>
      </c>
      <c r="D39" s="30">
        <v>1</v>
      </c>
      <c r="E39" s="30">
        <v>1</v>
      </c>
      <c r="F39" s="30">
        <v>1</v>
      </c>
      <c r="G39" s="30">
        <v>1</v>
      </c>
      <c r="H39" s="30">
        <v>1</v>
      </c>
      <c r="J39" s="36">
        <v>54</v>
      </c>
      <c r="K39" s="38">
        <v>21</v>
      </c>
      <c r="L39" s="38">
        <v>20</v>
      </c>
      <c r="M39" s="38">
        <v>19</v>
      </c>
      <c r="N39" s="38">
        <v>18</v>
      </c>
      <c r="O39" s="38">
        <v>17</v>
      </c>
      <c r="P39" s="38">
        <v>16</v>
      </c>
      <c r="Q39" s="38">
        <v>15</v>
      </c>
      <c r="R39" s="38">
        <v>14</v>
      </c>
      <c r="S39" s="38">
        <v>13</v>
      </c>
      <c r="T39" s="38">
        <v>12</v>
      </c>
      <c r="U39" s="38">
        <v>11</v>
      </c>
      <c r="V39" s="38">
        <v>10</v>
      </c>
      <c r="W39" s="38">
        <v>9</v>
      </c>
      <c r="X39" s="38">
        <v>8</v>
      </c>
      <c r="Y39" s="38">
        <v>7</v>
      </c>
      <c r="Z39" s="38">
        <v>6</v>
      </c>
      <c r="AA39" s="38">
        <v>5</v>
      </c>
      <c r="AB39" s="38">
        <v>4</v>
      </c>
      <c r="AC39" s="38">
        <v>3</v>
      </c>
      <c r="AD39" s="38">
        <v>2</v>
      </c>
      <c r="AE39" s="38">
        <v>1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  <c r="AK39" s="38">
        <v>0</v>
      </c>
      <c r="AL39" s="38">
        <v>0</v>
      </c>
      <c r="AM39" s="38">
        <v>0</v>
      </c>
      <c r="AN39" s="38">
        <v>0</v>
      </c>
      <c r="AO39" s="38">
        <v>0</v>
      </c>
    </row>
    <row r="40" spans="2:41" x14ac:dyDescent="0.25">
      <c r="B40" s="31">
        <v>55</v>
      </c>
      <c r="C40" s="32">
        <v>1</v>
      </c>
      <c r="D40" s="32">
        <v>1</v>
      </c>
      <c r="E40" s="32">
        <v>1</v>
      </c>
      <c r="F40" s="32">
        <v>1</v>
      </c>
      <c r="G40" s="32">
        <v>1</v>
      </c>
      <c r="H40" s="32">
        <v>1</v>
      </c>
      <c r="J40" s="31">
        <v>55</v>
      </c>
      <c r="K40" s="39">
        <v>20</v>
      </c>
      <c r="L40" s="39">
        <v>19</v>
      </c>
      <c r="M40" s="39">
        <v>18</v>
      </c>
      <c r="N40" s="39">
        <v>17</v>
      </c>
      <c r="O40" s="39">
        <v>16</v>
      </c>
      <c r="P40" s="39">
        <v>15</v>
      </c>
      <c r="Q40" s="39">
        <v>14</v>
      </c>
      <c r="R40" s="39">
        <v>13</v>
      </c>
      <c r="S40" s="39">
        <v>12</v>
      </c>
      <c r="T40" s="39">
        <v>11</v>
      </c>
      <c r="U40" s="39">
        <v>10</v>
      </c>
      <c r="V40" s="39">
        <v>9</v>
      </c>
      <c r="W40" s="39">
        <v>8</v>
      </c>
      <c r="X40" s="39">
        <v>7</v>
      </c>
      <c r="Y40" s="39">
        <v>6</v>
      </c>
      <c r="Z40" s="39">
        <v>5</v>
      </c>
      <c r="AA40" s="39">
        <v>4</v>
      </c>
      <c r="AB40" s="39">
        <v>3</v>
      </c>
      <c r="AC40" s="39">
        <v>2</v>
      </c>
      <c r="AD40" s="39">
        <v>1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</row>
    <row r="41" spans="2:41" x14ac:dyDescent="0.25">
      <c r="B41" s="4">
        <v>56</v>
      </c>
      <c r="C41" s="30">
        <v>1</v>
      </c>
      <c r="D41" s="30">
        <v>1</v>
      </c>
      <c r="E41" s="30">
        <v>1</v>
      </c>
      <c r="F41" s="30">
        <v>1</v>
      </c>
      <c r="G41" s="30">
        <v>1</v>
      </c>
      <c r="H41" s="30">
        <v>1</v>
      </c>
      <c r="J41" s="36">
        <v>56</v>
      </c>
      <c r="K41" s="38">
        <v>19</v>
      </c>
      <c r="L41" s="38">
        <v>18</v>
      </c>
      <c r="M41" s="38">
        <v>17</v>
      </c>
      <c r="N41" s="38">
        <v>16</v>
      </c>
      <c r="O41" s="38">
        <v>15</v>
      </c>
      <c r="P41" s="38">
        <v>14</v>
      </c>
      <c r="Q41" s="38">
        <v>13</v>
      </c>
      <c r="R41" s="38">
        <v>12</v>
      </c>
      <c r="S41" s="38">
        <v>11</v>
      </c>
      <c r="T41" s="38">
        <v>10</v>
      </c>
      <c r="U41" s="38">
        <v>9</v>
      </c>
      <c r="V41" s="38">
        <v>8</v>
      </c>
      <c r="W41" s="38">
        <v>7</v>
      </c>
      <c r="X41" s="38">
        <v>6</v>
      </c>
      <c r="Y41" s="38">
        <v>5</v>
      </c>
      <c r="Z41" s="38">
        <v>4</v>
      </c>
      <c r="AA41" s="38">
        <v>3</v>
      </c>
      <c r="AB41" s="38">
        <v>2</v>
      </c>
      <c r="AC41" s="38">
        <v>1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  <c r="AI41" s="38">
        <v>0</v>
      </c>
      <c r="AJ41" s="38">
        <v>0</v>
      </c>
      <c r="AK41" s="38">
        <v>0</v>
      </c>
      <c r="AL41" s="38">
        <v>0</v>
      </c>
      <c r="AM41" s="38">
        <v>0</v>
      </c>
      <c r="AN41" s="38">
        <v>0</v>
      </c>
      <c r="AO41" s="38">
        <v>0</v>
      </c>
    </row>
    <row r="42" spans="2:41" x14ac:dyDescent="0.25">
      <c r="B42" s="4">
        <v>57</v>
      </c>
      <c r="C42" s="30">
        <v>1</v>
      </c>
      <c r="D42" s="30">
        <v>1</v>
      </c>
      <c r="E42" s="30">
        <v>1</v>
      </c>
      <c r="F42" s="30">
        <v>1</v>
      </c>
      <c r="G42" s="30">
        <v>1</v>
      </c>
      <c r="H42" s="30">
        <v>1</v>
      </c>
      <c r="J42" s="36">
        <v>57</v>
      </c>
      <c r="K42" s="38">
        <v>18</v>
      </c>
      <c r="L42" s="38">
        <v>17</v>
      </c>
      <c r="M42" s="38">
        <v>16</v>
      </c>
      <c r="N42" s="38">
        <v>15</v>
      </c>
      <c r="O42" s="38">
        <v>14</v>
      </c>
      <c r="P42" s="38">
        <v>13</v>
      </c>
      <c r="Q42" s="38">
        <v>12</v>
      </c>
      <c r="R42" s="38">
        <v>11</v>
      </c>
      <c r="S42" s="38">
        <v>10</v>
      </c>
      <c r="T42" s="38">
        <v>9</v>
      </c>
      <c r="U42" s="38">
        <v>8</v>
      </c>
      <c r="V42" s="38">
        <v>7</v>
      </c>
      <c r="W42" s="38">
        <v>6</v>
      </c>
      <c r="X42" s="38">
        <v>5</v>
      </c>
      <c r="Y42" s="38">
        <v>4</v>
      </c>
      <c r="Z42" s="38">
        <v>3</v>
      </c>
      <c r="AA42" s="38">
        <v>2</v>
      </c>
      <c r="AB42" s="38">
        <v>1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</row>
    <row r="43" spans="2:41" x14ac:dyDescent="0.25">
      <c r="B43" s="31">
        <v>58</v>
      </c>
      <c r="C43" s="32">
        <v>1</v>
      </c>
      <c r="D43" s="32">
        <v>1</v>
      </c>
      <c r="E43" s="32">
        <v>1</v>
      </c>
      <c r="F43" s="32">
        <v>1</v>
      </c>
      <c r="G43" s="32">
        <v>1</v>
      </c>
      <c r="H43" s="32">
        <v>1</v>
      </c>
      <c r="J43" s="31">
        <v>58</v>
      </c>
      <c r="K43" s="39">
        <v>17</v>
      </c>
      <c r="L43" s="39">
        <v>16</v>
      </c>
      <c r="M43" s="39">
        <v>15</v>
      </c>
      <c r="N43" s="39">
        <v>14</v>
      </c>
      <c r="O43" s="39">
        <v>13</v>
      </c>
      <c r="P43" s="39">
        <v>12</v>
      </c>
      <c r="Q43" s="39">
        <v>11</v>
      </c>
      <c r="R43" s="39">
        <v>10</v>
      </c>
      <c r="S43" s="39">
        <v>9</v>
      </c>
      <c r="T43" s="39">
        <v>8</v>
      </c>
      <c r="U43" s="39">
        <v>7</v>
      </c>
      <c r="V43" s="39">
        <v>6</v>
      </c>
      <c r="W43" s="39">
        <v>5</v>
      </c>
      <c r="X43" s="39">
        <v>4</v>
      </c>
      <c r="Y43" s="39">
        <v>3</v>
      </c>
      <c r="Z43" s="39">
        <v>2</v>
      </c>
      <c r="AA43" s="39">
        <v>1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</row>
    <row r="44" spans="2:41" x14ac:dyDescent="0.25">
      <c r="B44" s="4">
        <v>59</v>
      </c>
      <c r="C44" s="30">
        <v>1</v>
      </c>
      <c r="D44" s="30">
        <v>1</v>
      </c>
      <c r="E44" s="30">
        <v>1</v>
      </c>
      <c r="F44" s="30">
        <v>1</v>
      </c>
      <c r="G44" s="30">
        <v>1</v>
      </c>
      <c r="H44" s="30">
        <v>1</v>
      </c>
      <c r="J44" s="36">
        <v>59</v>
      </c>
      <c r="K44" s="38">
        <v>16</v>
      </c>
      <c r="L44" s="38">
        <v>15</v>
      </c>
      <c r="M44" s="38">
        <v>14</v>
      </c>
      <c r="N44" s="38">
        <v>13</v>
      </c>
      <c r="O44" s="38">
        <v>12</v>
      </c>
      <c r="P44" s="38">
        <v>11</v>
      </c>
      <c r="Q44" s="38">
        <v>10</v>
      </c>
      <c r="R44" s="38">
        <v>9</v>
      </c>
      <c r="S44" s="38">
        <v>8</v>
      </c>
      <c r="T44" s="38">
        <v>7</v>
      </c>
      <c r="U44" s="38">
        <v>6</v>
      </c>
      <c r="V44" s="38">
        <v>5</v>
      </c>
      <c r="W44" s="38">
        <v>4</v>
      </c>
      <c r="X44" s="38">
        <v>3</v>
      </c>
      <c r="Y44" s="38">
        <v>2</v>
      </c>
      <c r="Z44" s="38">
        <v>1</v>
      </c>
      <c r="AA44" s="38">
        <v>0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</v>
      </c>
      <c r="AI44" s="38">
        <v>0</v>
      </c>
      <c r="AJ44" s="38">
        <v>0</v>
      </c>
      <c r="AK44" s="38">
        <v>0</v>
      </c>
      <c r="AL44" s="38">
        <v>0</v>
      </c>
      <c r="AM44" s="38">
        <v>0</v>
      </c>
      <c r="AN44" s="38">
        <v>0</v>
      </c>
      <c r="AO44" s="38">
        <v>0</v>
      </c>
    </row>
    <row r="45" spans="2:41" x14ac:dyDescent="0.25">
      <c r="B45" s="4">
        <v>60</v>
      </c>
      <c r="C45" s="30">
        <v>1</v>
      </c>
      <c r="D45" s="30">
        <v>1</v>
      </c>
      <c r="E45" s="30">
        <v>1</v>
      </c>
      <c r="F45" s="30">
        <v>1</v>
      </c>
      <c r="G45" s="30">
        <v>1</v>
      </c>
      <c r="H45" s="30">
        <v>1</v>
      </c>
      <c r="J45" s="36">
        <v>60</v>
      </c>
      <c r="K45" s="38">
        <v>15</v>
      </c>
      <c r="L45" s="38">
        <v>14</v>
      </c>
      <c r="M45" s="38">
        <v>13</v>
      </c>
      <c r="N45" s="38">
        <v>12</v>
      </c>
      <c r="O45" s="38">
        <v>11</v>
      </c>
      <c r="P45" s="38">
        <v>10</v>
      </c>
      <c r="Q45" s="38">
        <v>9</v>
      </c>
      <c r="R45" s="38">
        <v>8</v>
      </c>
      <c r="S45" s="38">
        <v>7</v>
      </c>
      <c r="T45" s="38">
        <v>6</v>
      </c>
      <c r="U45" s="38">
        <v>5</v>
      </c>
      <c r="V45" s="38">
        <v>4</v>
      </c>
      <c r="W45" s="38">
        <v>3</v>
      </c>
      <c r="X45" s="38">
        <v>2</v>
      </c>
      <c r="Y45" s="38">
        <v>1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</row>
    <row r="46" spans="2:41" x14ac:dyDescent="0.25">
      <c r="B46" s="31">
        <v>61</v>
      </c>
      <c r="C46" s="32">
        <v>1</v>
      </c>
      <c r="D46" s="32">
        <v>1</v>
      </c>
      <c r="E46" s="32">
        <v>1</v>
      </c>
      <c r="F46" s="32">
        <v>1</v>
      </c>
      <c r="G46" s="32">
        <v>1</v>
      </c>
      <c r="H46" s="32">
        <v>1</v>
      </c>
      <c r="J46" s="31">
        <v>61</v>
      </c>
      <c r="K46" s="39">
        <v>14</v>
      </c>
      <c r="L46" s="39">
        <v>13</v>
      </c>
      <c r="M46" s="39">
        <v>12</v>
      </c>
      <c r="N46" s="39">
        <v>11</v>
      </c>
      <c r="O46" s="39">
        <v>10</v>
      </c>
      <c r="P46" s="39">
        <v>9</v>
      </c>
      <c r="Q46" s="39">
        <v>8</v>
      </c>
      <c r="R46" s="39">
        <v>7</v>
      </c>
      <c r="S46" s="39">
        <v>6</v>
      </c>
      <c r="T46" s="39">
        <v>5</v>
      </c>
      <c r="U46" s="39">
        <v>4</v>
      </c>
      <c r="V46" s="39">
        <v>3</v>
      </c>
      <c r="W46" s="39">
        <v>2</v>
      </c>
      <c r="X46" s="39">
        <v>1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</row>
    <row r="47" spans="2:41" x14ac:dyDescent="0.25">
      <c r="B47" s="4">
        <v>62</v>
      </c>
      <c r="C47" s="30">
        <v>1</v>
      </c>
      <c r="D47" s="30">
        <v>1</v>
      </c>
      <c r="E47" s="30">
        <v>1</v>
      </c>
      <c r="F47" s="30">
        <v>1</v>
      </c>
      <c r="G47" s="30">
        <v>1</v>
      </c>
      <c r="H47" s="30">
        <v>1</v>
      </c>
      <c r="J47" s="36">
        <v>62</v>
      </c>
      <c r="K47" s="38">
        <v>13</v>
      </c>
      <c r="L47" s="38">
        <v>12</v>
      </c>
      <c r="M47" s="38">
        <v>11</v>
      </c>
      <c r="N47" s="38">
        <v>10</v>
      </c>
      <c r="O47" s="38">
        <v>9</v>
      </c>
      <c r="P47" s="38">
        <v>8</v>
      </c>
      <c r="Q47" s="38">
        <v>7</v>
      </c>
      <c r="R47" s="38">
        <v>6</v>
      </c>
      <c r="S47" s="38">
        <v>5</v>
      </c>
      <c r="T47" s="38">
        <v>4</v>
      </c>
      <c r="U47" s="38">
        <v>3</v>
      </c>
      <c r="V47" s="38">
        <v>2</v>
      </c>
      <c r="W47" s="38">
        <v>1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</row>
    <row r="48" spans="2:41" x14ac:dyDescent="0.25">
      <c r="B48" s="4">
        <v>63</v>
      </c>
      <c r="C48" s="30">
        <v>1</v>
      </c>
      <c r="D48" s="30">
        <v>1</v>
      </c>
      <c r="E48" s="30">
        <v>1</v>
      </c>
      <c r="F48" s="30">
        <v>1</v>
      </c>
      <c r="G48" s="30">
        <v>1</v>
      </c>
      <c r="H48" s="30">
        <v>1</v>
      </c>
      <c r="J48" s="36">
        <v>63</v>
      </c>
      <c r="K48" s="38">
        <v>12</v>
      </c>
      <c r="L48" s="38">
        <v>11</v>
      </c>
      <c r="M48" s="38">
        <v>10</v>
      </c>
      <c r="N48" s="38">
        <v>9</v>
      </c>
      <c r="O48" s="38">
        <v>8</v>
      </c>
      <c r="P48" s="38">
        <v>7</v>
      </c>
      <c r="Q48" s="38">
        <v>6</v>
      </c>
      <c r="R48" s="38">
        <v>5</v>
      </c>
      <c r="S48" s="38">
        <v>4</v>
      </c>
      <c r="T48" s="38">
        <v>3</v>
      </c>
      <c r="U48" s="38">
        <v>2</v>
      </c>
      <c r="V48" s="38">
        <v>1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</row>
    <row r="49" spans="2:41" x14ac:dyDescent="0.25">
      <c r="B49" s="31">
        <v>64</v>
      </c>
      <c r="C49" s="32">
        <v>1</v>
      </c>
      <c r="D49" s="32">
        <v>1</v>
      </c>
      <c r="E49" s="32">
        <v>1</v>
      </c>
      <c r="F49" s="32">
        <v>1</v>
      </c>
      <c r="G49" s="32">
        <v>1</v>
      </c>
      <c r="H49" s="32">
        <v>1</v>
      </c>
      <c r="J49" s="31">
        <v>64</v>
      </c>
      <c r="K49" s="39">
        <v>11</v>
      </c>
      <c r="L49" s="39">
        <v>10</v>
      </c>
      <c r="M49" s="39">
        <v>9</v>
      </c>
      <c r="N49" s="39">
        <v>8</v>
      </c>
      <c r="O49" s="39">
        <v>7</v>
      </c>
      <c r="P49" s="39">
        <v>6</v>
      </c>
      <c r="Q49" s="39">
        <v>5</v>
      </c>
      <c r="R49" s="39">
        <v>4</v>
      </c>
      <c r="S49" s="39">
        <v>3</v>
      </c>
      <c r="T49" s="39">
        <v>2</v>
      </c>
      <c r="U49" s="39">
        <v>1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</row>
    <row r="50" spans="2:41" x14ac:dyDescent="0.25">
      <c r="B50" s="4">
        <v>65</v>
      </c>
      <c r="C50" s="30">
        <v>1</v>
      </c>
      <c r="D50" s="30">
        <v>1</v>
      </c>
      <c r="E50" s="30">
        <v>1</v>
      </c>
      <c r="F50" s="30">
        <v>1</v>
      </c>
      <c r="G50" s="30">
        <v>1</v>
      </c>
      <c r="H50" s="30">
        <v>1</v>
      </c>
      <c r="J50" s="36">
        <v>65</v>
      </c>
      <c r="K50" s="38">
        <v>10</v>
      </c>
      <c r="L50" s="38">
        <v>9</v>
      </c>
      <c r="M50" s="38">
        <v>8</v>
      </c>
      <c r="N50" s="38">
        <v>7</v>
      </c>
      <c r="O50" s="38">
        <v>6</v>
      </c>
      <c r="P50" s="38">
        <v>5</v>
      </c>
      <c r="Q50" s="38">
        <v>4</v>
      </c>
      <c r="R50" s="38">
        <v>3</v>
      </c>
      <c r="S50" s="38">
        <v>2</v>
      </c>
      <c r="T50" s="38">
        <v>1</v>
      </c>
      <c r="U50" s="38">
        <v>0</v>
      </c>
      <c r="V50" s="38"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</row>
    <row r="51" spans="2:41" x14ac:dyDescent="0.25">
      <c r="B51" s="4">
        <v>66</v>
      </c>
      <c r="C51" s="30">
        <v>1</v>
      </c>
      <c r="D51" s="30">
        <v>1</v>
      </c>
      <c r="E51" s="30">
        <v>1</v>
      </c>
      <c r="F51" s="30">
        <v>1</v>
      </c>
      <c r="G51" s="30">
        <v>1</v>
      </c>
      <c r="H51" s="30">
        <v>1</v>
      </c>
      <c r="J51" s="36">
        <v>66</v>
      </c>
      <c r="K51" s="38">
        <v>9</v>
      </c>
      <c r="L51" s="38">
        <v>8</v>
      </c>
      <c r="M51" s="38">
        <v>7</v>
      </c>
      <c r="N51" s="38">
        <v>6</v>
      </c>
      <c r="O51" s="38">
        <v>5</v>
      </c>
      <c r="P51" s="38">
        <v>4</v>
      </c>
      <c r="Q51" s="38">
        <v>3</v>
      </c>
      <c r="R51" s="38">
        <v>2</v>
      </c>
      <c r="S51" s="38">
        <v>1</v>
      </c>
      <c r="T51" s="38">
        <v>0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0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</row>
    <row r="52" spans="2:41" x14ac:dyDescent="0.25">
      <c r="B52" s="31">
        <v>67</v>
      </c>
      <c r="C52" s="32">
        <v>1</v>
      </c>
      <c r="D52" s="32">
        <v>1</v>
      </c>
      <c r="E52" s="32">
        <v>1</v>
      </c>
      <c r="F52" s="32">
        <v>1</v>
      </c>
      <c r="G52" s="32">
        <v>1</v>
      </c>
      <c r="H52" s="32">
        <v>1</v>
      </c>
      <c r="J52" s="31">
        <v>67</v>
      </c>
      <c r="K52" s="39">
        <v>8</v>
      </c>
      <c r="L52" s="39">
        <v>7</v>
      </c>
      <c r="M52" s="39">
        <v>6</v>
      </c>
      <c r="N52" s="39">
        <v>5</v>
      </c>
      <c r="O52" s="39">
        <v>4</v>
      </c>
      <c r="P52" s="39">
        <v>3</v>
      </c>
      <c r="Q52" s="39">
        <v>2</v>
      </c>
      <c r="R52" s="39">
        <v>1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</row>
    <row r="53" spans="2:41" x14ac:dyDescent="0.25">
      <c r="B53" s="4">
        <v>68</v>
      </c>
      <c r="C53" s="30">
        <v>1</v>
      </c>
      <c r="D53" s="30">
        <v>1</v>
      </c>
      <c r="E53" s="30">
        <v>1</v>
      </c>
      <c r="F53" s="30">
        <v>1</v>
      </c>
      <c r="G53" s="30">
        <v>1</v>
      </c>
      <c r="H53" s="30">
        <v>1</v>
      </c>
      <c r="J53" s="36">
        <v>68</v>
      </c>
      <c r="K53" s="38">
        <v>7</v>
      </c>
      <c r="L53" s="38">
        <v>6</v>
      </c>
      <c r="M53" s="38">
        <v>5</v>
      </c>
      <c r="N53" s="38">
        <v>4</v>
      </c>
      <c r="O53" s="38">
        <v>3</v>
      </c>
      <c r="P53" s="38">
        <v>2</v>
      </c>
      <c r="Q53" s="38">
        <v>1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0</v>
      </c>
      <c r="Z53" s="38">
        <v>0</v>
      </c>
      <c r="AA53" s="38">
        <v>0</v>
      </c>
      <c r="AB53" s="38">
        <v>0</v>
      </c>
      <c r="AC53" s="38">
        <v>0</v>
      </c>
      <c r="AD53" s="38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38">
        <v>0</v>
      </c>
      <c r="AK53" s="38">
        <v>0</v>
      </c>
      <c r="AL53" s="38">
        <v>0</v>
      </c>
      <c r="AM53" s="38">
        <v>0</v>
      </c>
      <c r="AN53" s="38">
        <v>0</v>
      </c>
      <c r="AO53" s="38">
        <v>0</v>
      </c>
    </row>
    <row r="54" spans="2:41" x14ac:dyDescent="0.25">
      <c r="B54" s="4">
        <v>69</v>
      </c>
      <c r="C54" s="30">
        <v>1</v>
      </c>
      <c r="D54" s="30">
        <v>1</v>
      </c>
      <c r="E54" s="30">
        <v>1</v>
      </c>
      <c r="F54" s="30">
        <v>1</v>
      </c>
      <c r="G54" s="30">
        <v>1</v>
      </c>
      <c r="H54" s="30">
        <v>1</v>
      </c>
      <c r="J54" s="36">
        <v>69</v>
      </c>
      <c r="K54" s="38">
        <v>6</v>
      </c>
      <c r="L54" s="38">
        <v>5</v>
      </c>
      <c r="M54" s="38">
        <v>4</v>
      </c>
      <c r="N54" s="38">
        <v>3</v>
      </c>
      <c r="O54" s="38">
        <v>2</v>
      </c>
      <c r="P54" s="38">
        <v>1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38">
        <v>0</v>
      </c>
      <c r="AK54" s="38">
        <v>0</v>
      </c>
      <c r="AL54" s="38">
        <v>0</v>
      </c>
      <c r="AM54" s="38">
        <v>0</v>
      </c>
      <c r="AN54" s="38">
        <v>0</v>
      </c>
      <c r="AO54" s="38">
        <v>0</v>
      </c>
    </row>
    <row r="55" spans="2:41" x14ac:dyDescent="0.25">
      <c r="B55" s="31">
        <v>70</v>
      </c>
      <c r="C55" s="32">
        <v>1</v>
      </c>
      <c r="D55" s="32">
        <v>1</v>
      </c>
      <c r="E55" s="32">
        <v>1</v>
      </c>
      <c r="F55" s="32">
        <v>1</v>
      </c>
      <c r="G55" s="32">
        <v>1</v>
      </c>
      <c r="H55" s="32">
        <v>1</v>
      </c>
      <c r="J55" s="31">
        <v>70</v>
      </c>
      <c r="K55" s="39">
        <v>5</v>
      </c>
      <c r="L55" s="39">
        <v>4</v>
      </c>
      <c r="M55" s="39">
        <v>3</v>
      </c>
      <c r="N55" s="39">
        <v>2</v>
      </c>
      <c r="O55" s="39">
        <v>1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</row>
    <row r="56" spans="2:41" x14ac:dyDescent="0.25">
      <c r="B56" s="4">
        <v>71</v>
      </c>
      <c r="C56" s="30">
        <v>1</v>
      </c>
      <c r="D56" s="30">
        <v>1</v>
      </c>
      <c r="E56" s="30">
        <v>1</v>
      </c>
      <c r="F56" s="30">
        <v>1</v>
      </c>
      <c r="G56" s="30">
        <v>1</v>
      </c>
      <c r="H56" s="30">
        <v>1</v>
      </c>
      <c r="J56" s="36">
        <v>71</v>
      </c>
      <c r="K56" s="38">
        <v>4</v>
      </c>
      <c r="L56" s="38">
        <v>3</v>
      </c>
      <c r="M56" s="38">
        <v>2</v>
      </c>
      <c r="N56" s="38">
        <v>1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0</v>
      </c>
      <c r="AM56" s="38">
        <v>0</v>
      </c>
      <c r="AN56" s="38">
        <v>0</v>
      </c>
      <c r="AO56" s="38">
        <v>0</v>
      </c>
    </row>
    <row r="57" spans="2:41" x14ac:dyDescent="0.25">
      <c r="B57" s="4">
        <v>72</v>
      </c>
      <c r="C57" s="30">
        <v>1</v>
      </c>
      <c r="D57" s="30">
        <v>1</v>
      </c>
      <c r="E57" s="30">
        <v>1</v>
      </c>
      <c r="F57" s="30">
        <v>1</v>
      </c>
      <c r="G57" s="30">
        <v>1</v>
      </c>
      <c r="H57" s="30">
        <v>1</v>
      </c>
      <c r="J57" s="36">
        <v>72</v>
      </c>
      <c r="K57" s="38">
        <v>3</v>
      </c>
      <c r="L57" s="38">
        <v>2</v>
      </c>
      <c r="M57" s="38">
        <v>1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8">
        <v>0</v>
      </c>
    </row>
    <row r="58" spans="2:41" x14ac:dyDescent="0.25">
      <c r="B58" s="31">
        <v>73</v>
      </c>
      <c r="C58" s="32">
        <v>1</v>
      </c>
      <c r="D58" s="32">
        <v>1</v>
      </c>
      <c r="E58" s="32">
        <v>1</v>
      </c>
      <c r="F58" s="32">
        <v>1</v>
      </c>
      <c r="G58" s="32">
        <v>1</v>
      </c>
      <c r="H58" s="32">
        <v>1</v>
      </c>
      <c r="J58" s="31">
        <v>73</v>
      </c>
      <c r="K58" s="39">
        <v>2</v>
      </c>
      <c r="L58" s="39">
        <v>1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39">
        <v>0</v>
      </c>
      <c r="AD58" s="39">
        <v>0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</row>
    <row r="59" spans="2:41" x14ac:dyDescent="0.25">
      <c r="B59" s="4">
        <v>74</v>
      </c>
      <c r="C59" s="30">
        <v>1</v>
      </c>
      <c r="D59" s="30">
        <v>1</v>
      </c>
      <c r="E59" s="30">
        <v>1</v>
      </c>
      <c r="F59" s="30">
        <v>1</v>
      </c>
      <c r="G59" s="30">
        <v>1</v>
      </c>
      <c r="H59" s="30">
        <v>1</v>
      </c>
      <c r="J59" s="36">
        <v>74</v>
      </c>
      <c r="K59" s="38">
        <v>1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</row>
    <row r="60" spans="2:41" x14ac:dyDescent="0.25">
      <c r="B60" s="4">
        <v>75</v>
      </c>
      <c r="C60" s="30">
        <v>1</v>
      </c>
      <c r="D60" s="30">
        <v>1</v>
      </c>
      <c r="E60" s="30">
        <v>1</v>
      </c>
      <c r="F60" s="30">
        <v>1</v>
      </c>
      <c r="G60" s="30">
        <v>1</v>
      </c>
      <c r="H60" s="30">
        <v>1</v>
      </c>
      <c r="J60" s="36">
        <v>75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  <c r="AK60" s="38">
        <v>0</v>
      </c>
      <c r="AL60" s="38">
        <v>0</v>
      </c>
      <c r="AM60" s="38">
        <v>0</v>
      </c>
      <c r="AN60" s="38">
        <v>0</v>
      </c>
      <c r="AO60" s="38">
        <v>0</v>
      </c>
    </row>
  </sheetData>
  <mergeCells count="2">
    <mergeCell ref="C3:H3"/>
    <mergeCell ref="K3:A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J16"/>
  <sheetViews>
    <sheetView workbookViewId="0"/>
  </sheetViews>
  <sheetFormatPr defaultRowHeight="15" x14ac:dyDescent="0.25"/>
  <cols>
    <col min="2" max="2" width="22.5703125" customWidth="1"/>
    <col min="3" max="3" width="12.140625" bestFit="1" customWidth="1"/>
    <col min="9" max="9" width="27.42578125" customWidth="1"/>
  </cols>
  <sheetData>
    <row r="2" spans="2:10" x14ac:dyDescent="0.25">
      <c r="B2" s="1" t="s">
        <v>0</v>
      </c>
      <c r="C2" s="16">
        <v>2018</v>
      </c>
    </row>
    <row r="4" spans="2:10" ht="15.75" thickBot="1" x14ac:dyDescent="0.3">
      <c r="B4" s="6" t="s">
        <v>24</v>
      </c>
      <c r="C4" s="7" t="s">
        <v>25</v>
      </c>
      <c r="D4" s="7" t="s">
        <v>26</v>
      </c>
      <c r="E4" s="2"/>
      <c r="F4" s="2"/>
      <c r="G4" s="6" t="s">
        <v>49</v>
      </c>
      <c r="H4" s="2"/>
      <c r="I4" s="8"/>
      <c r="J4" s="7" t="s">
        <v>27</v>
      </c>
    </row>
    <row r="5" spans="2:10" ht="15.75" thickBot="1" x14ac:dyDescent="0.3">
      <c r="B5" s="2" t="s">
        <v>28</v>
      </c>
      <c r="C5" s="4">
        <f>Inputs!C2+1</f>
        <v>2019</v>
      </c>
      <c r="D5" s="17">
        <v>9.5000000000000001E-2</v>
      </c>
      <c r="E5" s="2"/>
      <c r="F5" s="2"/>
      <c r="G5" s="2" t="s">
        <v>29</v>
      </c>
      <c r="H5" s="2"/>
      <c r="I5" s="9"/>
      <c r="J5" s="2"/>
    </row>
    <row r="6" spans="2:10" ht="15.75" thickBot="1" x14ac:dyDescent="0.3">
      <c r="B6" s="2"/>
      <c r="C6" s="4">
        <f>C5+1</f>
        <v>2020</v>
      </c>
      <c r="D6" s="17">
        <v>9.2999999999999999E-2</v>
      </c>
      <c r="E6" s="2"/>
      <c r="F6" s="2"/>
      <c r="G6" s="2" t="s">
        <v>30</v>
      </c>
      <c r="H6" s="2"/>
      <c r="I6" s="10"/>
      <c r="J6" s="18">
        <v>4476</v>
      </c>
    </row>
    <row r="7" spans="2:10" ht="15.75" thickBot="1" x14ac:dyDescent="0.3">
      <c r="B7" s="2"/>
      <c r="C7" s="4">
        <f t="shared" ref="C7:C11" si="0">C6+1</f>
        <v>2021</v>
      </c>
      <c r="D7" s="17">
        <v>8.3000000000000004E-2</v>
      </c>
      <c r="E7" s="2"/>
      <c r="F7" s="2"/>
      <c r="G7" s="2" t="s">
        <v>31</v>
      </c>
      <c r="H7" s="2"/>
      <c r="I7" s="10"/>
      <c r="J7" s="18">
        <v>9276</v>
      </c>
    </row>
    <row r="8" spans="2:10" ht="15.75" thickBot="1" x14ac:dyDescent="0.3">
      <c r="B8" s="2"/>
      <c r="C8" s="4">
        <f t="shared" si="0"/>
        <v>2022</v>
      </c>
      <c r="D8" s="17">
        <v>7.5999999999999998E-2</v>
      </c>
      <c r="E8" s="2"/>
      <c r="F8" s="2"/>
      <c r="G8" s="2"/>
      <c r="H8" s="2"/>
      <c r="I8" s="10"/>
      <c r="J8" s="11"/>
    </row>
    <row r="9" spans="2:10" ht="15.75" thickBot="1" x14ac:dyDescent="0.3">
      <c r="B9" s="2"/>
      <c r="C9" s="4">
        <f t="shared" si="0"/>
        <v>2023</v>
      </c>
      <c r="D9" s="17">
        <v>6.7000000000000004E-2</v>
      </c>
      <c r="E9" s="2"/>
      <c r="F9" s="2"/>
      <c r="G9" s="2" t="s">
        <v>32</v>
      </c>
      <c r="H9" s="2"/>
      <c r="I9" s="10"/>
      <c r="J9" s="11"/>
    </row>
    <row r="10" spans="2:10" ht="15.75" thickBot="1" x14ac:dyDescent="0.3">
      <c r="B10" s="2"/>
      <c r="C10" s="4">
        <f t="shared" si="0"/>
        <v>2024</v>
      </c>
      <c r="D10" s="17">
        <v>6.0999999999999999E-2</v>
      </c>
      <c r="E10" s="2"/>
      <c r="F10" s="2"/>
      <c r="G10" s="2" t="s">
        <v>30</v>
      </c>
      <c r="H10" s="2"/>
      <c r="I10" s="10"/>
      <c r="J10" s="18">
        <v>1800</v>
      </c>
    </row>
    <row r="11" spans="2:10" ht="15.75" thickBot="1" x14ac:dyDescent="0.3">
      <c r="B11" s="2"/>
      <c r="C11" s="4">
        <f t="shared" si="0"/>
        <v>2025</v>
      </c>
      <c r="D11" s="17">
        <v>5.6000000000000001E-2</v>
      </c>
      <c r="E11" s="2"/>
      <c r="F11" s="2"/>
      <c r="G11" s="2" t="s">
        <v>33</v>
      </c>
      <c r="H11" s="2"/>
      <c r="I11" s="10"/>
      <c r="J11" s="18">
        <v>3720</v>
      </c>
    </row>
    <row r="12" spans="2:10" ht="15.75" thickBot="1" x14ac:dyDescent="0.3">
      <c r="B12" s="2"/>
      <c r="C12" s="2"/>
      <c r="D12" s="2"/>
      <c r="E12" s="2"/>
      <c r="F12" s="2"/>
      <c r="G12" s="2" t="s">
        <v>34</v>
      </c>
      <c r="H12" s="2"/>
      <c r="I12" s="10"/>
      <c r="J12" s="18">
        <v>6276</v>
      </c>
    </row>
    <row r="13" spans="2:10" ht="15.75" thickBot="1" x14ac:dyDescent="0.3">
      <c r="B13" s="2" t="s">
        <v>35</v>
      </c>
      <c r="C13" s="2"/>
      <c r="D13" s="17">
        <v>5.5E-2</v>
      </c>
      <c r="E13" s="9"/>
      <c r="F13" s="2" t="s">
        <v>36</v>
      </c>
      <c r="G13" s="2"/>
      <c r="H13" s="2"/>
      <c r="I13" s="2"/>
      <c r="J13" s="2"/>
    </row>
    <row r="14" spans="2:10" ht="15.75" thickBot="1" x14ac:dyDescent="0.3">
      <c r="B14" s="9" t="s">
        <v>37</v>
      </c>
      <c r="C14" s="9"/>
      <c r="D14" s="17">
        <v>5.5E-2</v>
      </c>
      <c r="E14" s="2"/>
      <c r="F14" s="2"/>
      <c r="G14" s="2"/>
      <c r="H14" s="2"/>
      <c r="I14" s="2"/>
      <c r="J14" s="2"/>
    </row>
    <row r="15" spans="2:10" ht="15.75" thickBot="1" x14ac:dyDescent="0.3">
      <c r="B15" s="2" t="s">
        <v>38</v>
      </c>
      <c r="C15" s="2"/>
      <c r="D15" s="17">
        <v>3.3000000000000002E-2</v>
      </c>
      <c r="E15" s="2" t="s">
        <v>69</v>
      </c>
      <c r="F15" s="2"/>
      <c r="G15" s="2"/>
      <c r="H15" s="2"/>
      <c r="I15" s="2"/>
      <c r="J15" s="2"/>
    </row>
    <row r="16" spans="2:10" x14ac:dyDescent="0.25">
      <c r="B16" s="2" t="s">
        <v>62</v>
      </c>
      <c r="C16" s="2"/>
      <c r="D16" s="15">
        <f>(1+D13)/(1+D15)-1</f>
        <v>2.1297192642788065E-2</v>
      </c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L23"/>
  <sheetViews>
    <sheetView tabSelected="1" workbookViewId="0"/>
  </sheetViews>
  <sheetFormatPr defaultRowHeight="15" x14ac:dyDescent="0.25"/>
  <cols>
    <col min="1" max="1" width="3.7109375" customWidth="1"/>
    <col min="2" max="2" width="8.42578125" bestFit="1" customWidth="1"/>
    <col min="3" max="3" width="18.7109375" bestFit="1" customWidth="1"/>
    <col min="4" max="4" width="7.7109375" bestFit="1" customWidth="1"/>
    <col min="5" max="5" width="10" bestFit="1" customWidth="1"/>
    <col min="6" max="6" width="15.85546875" bestFit="1" customWidth="1"/>
    <col min="7" max="7" width="9.42578125" bestFit="1" customWidth="1"/>
    <col min="8" max="8" width="11.42578125" bestFit="1" customWidth="1"/>
    <col min="9" max="11" width="7.7109375" bestFit="1" customWidth="1"/>
    <col min="12" max="12" width="11.42578125" bestFit="1" customWidth="1"/>
  </cols>
  <sheetData>
    <row r="2" spans="2:12" x14ac:dyDescent="0.25">
      <c r="D2" s="2"/>
      <c r="E2" s="2"/>
      <c r="F2" s="3"/>
      <c r="G2" s="2"/>
      <c r="H2" s="2"/>
      <c r="L2" s="5" t="s">
        <v>20</v>
      </c>
    </row>
    <row r="3" spans="2:12" x14ac:dyDescent="0.25">
      <c r="D3" s="2"/>
      <c r="E3" s="3" t="s">
        <v>1</v>
      </c>
      <c r="F3" s="3" t="s">
        <v>2</v>
      </c>
      <c r="G3" s="2"/>
      <c r="H3" s="3" t="s">
        <v>3</v>
      </c>
      <c r="L3" s="3" t="s">
        <v>3</v>
      </c>
    </row>
    <row r="4" spans="2:12" x14ac:dyDescent="0.25">
      <c r="B4" s="3"/>
      <c r="C4" s="3"/>
      <c r="D4" s="3"/>
      <c r="E4" s="3" t="s">
        <v>4</v>
      </c>
      <c r="F4" s="3" t="s">
        <v>5</v>
      </c>
      <c r="G4" s="3" t="s">
        <v>6</v>
      </c>
      <c r="H4" s="3" t="s">
        <v>7</v>
      </c>
      <c r="J4" s="3" t="s">
        <v>20</v>
      </c>
      <c r="K4" s="3" t="s">
        <v>20</v>
      </c>
      <c r="L4" s="3" t="s">
        <v>7</v>
      </c>
    </row>
    <row r="5" spans="2:12" x14ac:dyDescent="0.25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20</v>
      </c>
      <c r="J5" s="3" t="s">
        <v>10</v>
      </c>
      <c r="K5" s="3" t="s">
        <v>13</v>
      </c>
      <c r="L5" s="3" t="s">
        <v>14</v>
      </c>
    </row>
    <row r="6" spans="2:12" x14ac:dyDescent="0.25">
      <c r="B6" s="2">
        <v>1</v>
      </c>
      <c r="C6" s="2" t="s">
        <v>15</v>
      </c>
      <c r="D6" s="4" t="s">
        <v>16</v>
      </c>
      <c r="E6" s="4">
        <v>10</v>
      </c>
      <c r="F6" s="4">
        <v>62</v>
      </c>
      <c r="G6" s="4">
        <v>46</v>
      </c>
      <c r="H6" s="4">
        <v>31</v>
      </c>
      <c r="I6" t="s">
        <v>21</v>
      </c>
      <c r="J6" t="s">
        <v>17</v>
      </c>
      <c r="K6">
        <v>42</v>
      </c>
      <c r="L6">
        <v>39</v>
      </c>
    </row>
    <row r="7" spans="2:12" x14ac:dyDescent="0.25">
      <c r="B7" s="2">
        <v>2</v>
      </c>
      <c r="C7" s="2" t="s">
        <v>15</v>
      </c>
      <c r="D7" s="4" t="s">
        <v>17</v>
      </c>
      <c r="E7" s="4">
        <v>3</v>
      </c>
      <c r="F7" s="4">
        <v>62</v>
      </c>
      <c r="G7" s="4">
        <v>28</v>
      </c>
      <c r="H7" s="4">
        <v>53</v>
      </c>
      <c r="I7" t="s">
        <v>21</v>
      </c>
      <c r="J7" t="s">
        <v>16</v>
      </c>
      <c r="K7">
        <v>30</v>
      </c>
      <c r="L7">
        <v>46</v>
      </c>
    </row>
    <row r="8" spans="2:12" x14ac:dyDescent="0.25">
      <c r="B8" s="2">
        <v>3</v>
      </c>
      <c r="C8" s="2" t="s">
        <v>15</v>
      </c>
      <c r="D8" s="4" t="s">
        <v>17</v>
      </c>
      <c r="E8" s="4">
        <v>6</v>
      </c>
      <c r="F8" s="4">
        <v>62</v>
      </c>
      <c r="G8" s="4">
        <v>40</v>
      </c>
      <c r="H8" s="4">
        <v>41</v>
      </c>
      <c r="I8" t="s">
        <v>21</v>
      </c>
      <c r="J8" t="s">
        <v>16</v>
      </c>
      <c r="K8">
        <v>38</v>
      </c>
      <c r="L8">
        <v>38</v>
      </c>
    </row>
    <row r="9" spans="2:12" x14ac:dyDescent="0.25">
      <c r="B9" s="2">
        <v>4</v>
      </c>
      <c r="C9" s="2" t="s">
        <v>15</v>
      </c>
      <c r="D9" s="4" t="s">
        <v>16</v>
      </c>
      <c r="E9" s="4">
        <v>1</v>
      </c>
      <c r="F9" s="4">
        <v>62</v>
      </c>
      <c r="G9" s="4">
        <v>34</v>
      </c>
      <c r="H9" s="4">
        <v>42</v>
      </c>
      <c r="I9" t="s">
        <v>21</v>
      </c>
      <c r="J9" t="s">
        <v>17</v>
      </c>
      <c r="K9">
        <v>26</v>
      </c>
      <c r="L9">
        <v>54</v>
      </c>
    </row>
    <row r="10" spans="2:12" x14ac:dyDescent="0.25">
      <c r="B10" s="2">
        <v>5</v>
      </c>
      <c r="C10" s="2" t="s">
        <v>15</v>
      </c>
      <c r="D10" s="4" t="s">
        <v>16</v>
      </c>
      <c r="E10" s="4">
        <v>25</v>
      </c>
      <c r="F10" s="4">
        <v>62</v>
      </c>
      <c r="G10" s="4">
        <v>58</v>
      </c>
      <c r="H10" s="4">
        <v>21</v>
      </c>
      <c r="I10" t="s">
        <v>21</v>
      </c>
      <c r="J10" t="s">
        <v>17</v>
      </c>
      <c r="K10">
        <v>50</v>
      </c>
      <c r="L10">
        <v>32</v>
      </c>
    </row>
    <row r="11" spans="2:12" x14ac:dyDescent="0.25">
      <c r="B11" s="2">
        <v>6</v>
      </c>
      <c r="C11" s="2" t="s">
        <v>15</v>
      </c>
      <c r="D11" s="4" t="s">
        <v>16</v>
      </c>
      <c r="E11" s="4">
        <v>12</v>
      </c>
      <c r="F11" s="4">
        <v>62</v>
      </c>
      <c r="G11" s="4">
        <v>52</v>
      </c>
      <c r="H11" s="4">
        <v>26</v>
      </c>
      <c r="I11" t="s">
        <v>21</v>
      </c>
      <c r="J11" t="s">
        <v>17</v>
      </c>
      <c r="K11">
        <v>52</v>
      </c>
      <c r="L11">
        <v>30</v>
      </c>
    </row>
    <row r="12" spans="2:12" x14ac:dyDescent="0.25">
      <c r="B12" s="2">
        <v>7</v>
      </c>
      <c r="C12" s="2" t="s">
        <v>15</v>
      </c>
      <c r="D12" s="4" t="s">
        <v>16</v>
      </c>
      <c r="E12" s="4">
        <v>8</v>
      </c>
      <c r="F12" s="4">
        <v>62</v>
      </c>
      <c r="G12" s="4">
        <v>40</v>
      </c>
      <c r="H12" s="4">
        <v>37</v>
      </c>
      <c r="I12" t="s">
        <v>22</v>
      </c>
      <c r="J12" t="s">
        <v>23</v>
      </c>
      <c r="K12" t="s">
        <v>23</v>
      </c>
      <c r="L12" t="s">
        <v>23</v>
      </c>
    </row>
    <row r="13" spans="2:12" x14ac:dyDescent="0.25">
      <c r="B13" s="2">
        <v>8</v>
      </c>
      <c r="C13" s="2" t="s">
        <v>15</v>
      </c>
      <c r="D13" s="4" t="s">
        <v>16</v>
      </c>
      <c r="E13" s="4">
        <v>2</v>
      </c>
      <c r="F13" s="4">
        <v>62</v>
      </c>
      <c r="G13" s="4">
        <v>33</v>
      </c>
      <c r="H13" s="4">
        <v>43</v>
      </c>
      <c r="I13" t="s">
        <v>22</v>
      </c>
      <c r="J13" t="s">
        <v>23</v>
      </c>
      <c r="K13" t="s">
        <v>23</v>
      </c>
      <c r="L13" t="s">
        <v>23</v>
      </c>
    </row>
    <row r="14" spans="2:12" x14ac:dyDescent="0.25">
      <c r="B14" s="2">
        <v>9</v>
      </c>
      <c r="C14" s="2" t="s">
        <v>15</v>
      </c>
      <c r="D14" s="4" t="s">
        <v>17</v>
      </c>
      <c r="E14" s="4">
        <v>13</v>
      </c>
      <c r="F14" s="4">
        <v>62</v>
      </c>
      <c r="G14" s="4">
        <v>36</v>
      </c>
      <c r="H14" s="4">
        <v>45</v>
      </c>
      <c r="I14" t="s">
        <v>22</v>
      </c>
      <c r="J14" t="s">
        <v>23</v>
      </c>
      <c r="K14" t="s">
        <v>23</v>
      </c>
      <c r="L14" t="s">
        <v>23</v>
      </c>
    </row>
    <row r="15" spans="2:12" x14ac:dyDescent="0.25">
      <c r="B15" s="2">
        <v>10</v>
      </c>
      <c r="C15" s="2" t="s">
        <v>15</v>
      </c>
      <c r="D15" s="4" t="s">
        <v>17</v>
      </c>
      <c r="E15" s="4">
        <v>4</v>
      </c>
      <c r="F15" s="4">
        <v>62</v>
      </c>
      <c r="G15" s="4">
        <v>30</v>
      </c>
      <c r="H15" s="4">
        <v>51</v>
      </c>
      <c r="I15" t="s">
        <v>22</v>
      </c>
      <c r="J15" t="s">
        <v>23</v>
      </c>
      <c r="K15" t="s">
        <v>23</v>
      </c>
      <c r="L15" t="s">
        <v>23</v>
      </c>
    </row>
    <row r="16" spans="2:12" x14ac:dyDescent="0.25">
      <c r="B16" s="2">
        <v>11</v>
      </c>
      <c r="C16" s="2" t="s">
        <v>15</v>
      </c>
      <c r="D16" s="4" t="s">
        <v>17</v>
      </c>
      <c r="E16" s="4">
        <v>2</v>
      </c>
      <c r="F16" s="4">
        <v>62</v>
      </c>
      <c r="G16" s="4">
        <v>25</v>
      </c>
      <c r="H16" s="4">
        <v>55</v>
      </c>
      <c r="I16" t="s">
        <v>22</v>
      </c>
      <c r="J16" t="s">
        <v>23</v>
      </c>
      <c r="K16" t="s">
        <v>23</v>
      </c>
      <c r="L16" t="s">
        <v>23</v>
      </c>
    </row>
    <row r="17" spans="2:12" x14ac:dyDescent="0.25">
      <c r="B17" s="2">
        <v>12</v>
      </c>
      <c r="C17" s="2" t="s">
        <v>15</v>
      </c>
      <c r="D17" s="4" t="s">
        <v>16</v>
      </c>
      <c r="E17" s="4">
        <v>1</v>
      </c>
      <c r="F17" s="4">
        <v>62</v>
      </c>
      <c r="G17" s="4">
        <v>22</v>
      </c>
      <c r="H17" s="4">
        <v>53</v>
      </c>
      <c r="I17" t="s">
        <v>22</v>
      </c>
      <c r="J17" t="s">
        <v>23</v>
      </c>
      <c r="K17" t="s">
        <v>23</v>
      </c>
      <c r="L17" t="s">
        <v>23</v>
      </c>
    </row>
    <row r="18" spans="2:12" x14ac:dyDescent="0.25">
      <c r="B18" s="2">
        <v>13</v>
      </c>
      <c r="C18" s="2" t="s">
        <v>18</v>
      </c>
      <c r="D18" s="4" t="s">
        <v>17</v>
      </c>
      <c r="E18" s="4">
        <v>20</v>
      </c>
      <c r="F18" s="4">
        <v>56</v>
      </c>
      <c r="G18" s="4">
        <v>60</v>
      </c>
      <c r="H18" s="4">
        <v>23</v>
      </c>
      <c r="I18" t="s">
        <v>22</v>
      </c>
      <c r="J18" t="s">
        <v>23</v>
      </c>
      <c r="K18" t="s">
        <v>23</v>
      </c>
      <c r="L18" t="s">
        <v>23</v>
      </c>
    </row>
    <row r="19" spans="2:12" x14ac:dyDescent="0.25">
      <c r="B19" s="2">
        <v>14</v>
      </c>
      <c r="C19" s="2" t="s">
        <v>18</v>
      </c>
      <c r="D19" s="4" t="s">
        <v>16</v>
      </c>
      <c r="E19" s="4">
        <v>35</v>
      </c>
      <c r="F19" s="4">
        <v>66</v>
      </c>
      <c r="G19" s="4">
        <v>68</v>
      </c>
      <c r="H19" s="4">
        <v>14</v>
      </c>
      <c r="I19" t="s">
        <v>21</v>
      </c>
      <c r="J19" t="s">
        <v>17</v>
      </c>
      <c r="K19">
        <v>62</v>
      </c>
      <c r="L19">
        <v>22</v>
      </c>
    </row>
    <row r="20" spans="2:12" x14ac:dyDescent="0.25">
      <c r="B20" s="2">
        <v>15</v>
      </c>
      <c r="C20" s="2" t="s">
        <v>18</v>
      </c>
      <c r="D20" s="4" t="s">
        <v>16</v>
      </c>
      <c r="E20" s="4">
        <v>25</v>
      </c>
      <c r="F20" s="4">
        <v>65</v>
      </c>
      <c r="G20" s="4">
        <v>75</v>
      </c>
      <c r="H20" s="4">
        <v>10</v>
      </c>
      <c r="I20" t="s">
        <v>21</v>
      </c>
      <c r="J20" t="s">
        <v>17</v>
      </c>
      <c r="K20">
        <v>70</v>
      </c>
      <c r="L20">
        <v>15</v>
      </c>
    </row>
    <row r="21" spans="2:12" x14ac:dyDescent="0.25">
      <c r="B21" s="2">
        <v>16</v>
      </c>
      <c r="C21" s="2" t="s">
        <v>18</v>
      </c>
      <c r="D21" s="4" t="s">
        <v>17</v>
      </c>
      <c r="E21" s="4">
        <v>30</v>
      </c>
      <c r="F21" s="4">
        <v>62</v>
      </c>
      <c r="G21" s="4">
        <v>71</v>
      </c>
      <c r="H21" s="4">
        <v>15</v>
      </c>
      <c r="I21" t="s">
        <v>22</v>
      </c>
      <c r="J21" t="s">
        <v>23</v>
      </c>
      <c r="K21" t="s">
        <v>23</v>
      </c>
      <c r="L21" t="s">
        <v>23</v>
      </c>
    </row>
    <row r="22" spans="2:12" x14ac:dyDescent="0.25">
      <c r="B22" s="2">
        <v>17</v>
      </c>
      <c r="C22" s="2" t="s">
        <v>18</v>
      </c>
      <c r="D22" s="4" t="s">
        <v>16</v>
      </c>
      <c r="E22" s="4">
        <v>18</v>
      </c>
      <c r="F22" s="4">
        <v>60</v>
      </c>
      <c r="G22" s="4">
        <v>64</v>
      </c>
      <c r="H22" s="4">
        <v>17</v>
      </c>
      <c r="I22" t="s">
        <v>22</v>
      </c>
      <c r="J22" t="s">
        <v>23</v>
      </c>
      <c r="K22" t="s">
        <v>23</v>
      </c>
      <c r="L22" t="s">
        <v>23</v>
      </c>
    </row>
    <row r="23" spans="2:12" x14ac:dyDescent="0.25">
      <c r="B23" s="2">
        <v>18</v>
      </c>
      <c r="C23" s="2" t="s">
        <v>18</v>
      </c>
      <c r="D23" s="4" t="s">
        <v>16</v>
      </c>
      <c r="E23" s="4">
        <v>32</v>
      </c>
      <c r="F23" s="4">
        <v>63</v>
      </c>
      <c r="G23" s="4" t="s">
        <v>19</v>
      </c>
      <c r="H23" s="4">
        <v>0</v>
      </c>
      <c r="I23" t="s">
        <v>21</v>
      </c>
      <c r="J23" t="s">
        <v>17</v>
      </c>
      <c r="K23">
        <v>81</v>
      </c>
      <c r="L23">
        <v>9</v>
      </c>
    </row>
  </sheetData>
  <sortState ref="B7:L33">
    <sortCondition ref="C7:C3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61"/>
  <sheetViews>
    <sheetView topLeftCell="B1" workbookViewId="0">
      <selection activeCell="L14" sqref="L14"/>
    </sheetView>
  </sheetViews>
  <sheetFormatPr defaultRowHeight="15" x14ac:dyDescent="0.25"/>
  <cols>
    <col min="3" max="4" width="5.5703125" bestFit="1" customWidth="1"/>
    <col min="6" max="6" width="5" bestFit="1" customWidth="1"/>
    <col min="7" max="7" width="10.140625" style="12" bestFit="1" customWidth="1"/>
    <col min="8" max="8" width="10.140625" style="12" customWidth="1"/>
    <col min="10" max="10" width="17.28515625" bestFit="1" customWidth="1"/>
    <col min="11" max="11" width="9.28515625" bestFit="1" customWidth="1"/>
    <col min="13" max="13" width="2.140625" style="22" customWidth="1"/>
    <col min="14" max="18" width="9.140625" customWidth="1"/>
  </cols>
  <sheetData>
    <row r="1" spans="1:20" x14ac:dyDescent="0.25">
      <c r="A1" s="14"/>
      <c r="N1" s="20" t="s">
        <v>52</v>
      </c>
      <c r="O1" s="20" t="s">
        <v>13</v>
      </c>
      <c r="P1" s="20"/>
      <c r="Q1" s="20" t="s">
        <v>56</v>
      </c>
      <c r="R1" s="20"/>
      <c r="S1" s="20" t="s">
        <v>57</v>
      </c>
      <c r="T1" s="20"/>
    </row>
    <row r="2" spans="1:20" x14ac:dyDescent="0.25">
      <c r="F2" s="20" t="s">
        <v>47</v>
      </c>
      <c r="G2" s="21" t="s">
        <v>54</v>
      </c>
      <c r="H2" s="21" t="s">
        <v>78</v>
      </c>
      <c r="N2" s="20" t="s">
        <v>53</v>
      </c>
      <c r="O2" s="20" t="s">
        <v>48</v>
      </c>
      <c r="P2" s="20" t="s">
        <v>20</v>
      </c>
      <c r="Q2" s="20" t="s">
        <v>48</v>
      </c>
      <c r="R2" s="20" t="s">
        <v>20</v>
      </c>
      <c r="S2" s="20" t="s">
        <v>48</v>
      </c>
      <c r="T2" s="20" t="s">
        <v>20</v>
      </c>
    </row>
    <row r="3" spans="1:20" x14ac:dyDescent="0.25">
      <c r="B3" s="26" t="s">
        <v>39</v>
      </c>
      <c r="C3" s="22">
        <f>Output!B8</f>
        <v>1</v>
      </c>
      <c r="F3">
        <f>Inputs!C5</f>
        <v>2019</v>
      </c>
      <c r="G3" s="12">
        <f>ROUND(($C$12*MAX(Q3,R3)+$D$12*MIN(Q3,R3)+$C$13*MAX(S3,T3)+$D$13*MIN(S3,T3))*N3*(1+Inputs!$D$13/2),0)</f>
        <v>0</v>
      </c>
      <c r="H3" s="12">
        <f>ROUND(G3*$K$4*$K$5,0)</f>
        <v>0</v>
      </c>
      <c r="J3" t="s">
        <v>58</v>
      </c>
      <c r="K3" s="13">
        <f>ROUND(NPV(Inputs!D13,G3:G61),0)</f>
        <v>116250</v>
      </c>
      <c r="N3">
        <f>1+VLOOKUP(F3,Inputs!$C$5:$D$11,2)</f>
        <v>1.095</v>
      </c>
      <c r="O3">
        <f>C9</f>
        <v>46</v>
      </c>
      <c r="P3">
        <f>D9</f>
        <v>42</v>
      </c>
      <c r="Q3">
        <f t="shared" ref="Q3:Q34" si="0">N(AND($O3&gt;=$C$5,O3&lt;65,O3&lt;C$9+C$11))</f>
        <v>0</v>
      </c>
      <c r="R3">
        <f>N(AND($C$4="Y",$O3&gt;=$C$5,P3&lt;65,P3&lt;D$9+D$11))</f>
        <v>0</v>
      </c>
      <c r="S3">
        <f t="shared" ref="S3:S34" si="1">N(AND($O3&gt;=$C$5,O3&gt;=65,O3&lt;C$9+C$11))</f>
        <v>0</v>
      </c>
      <c r="T3">
        <f>N(AND($C$4="Y",$O3&gt;=$C$5,P3&gt;=65,P3&lt;D$9+D$11))</f>
        <v>0</v>
      </c>
    </row>
    <row r="4" spans="1:20" x14ac:dyDescent="0.25">
      <c r="B4" s="26" t="s">
        <v>40</v>
      </c>
      <c r="C4" s="22" t="str">
        <f>VLOOKUP($C$3,Census!$B$6:$L$23,8)</f>
        <v>Y</v>
      </c>
      <c r="F4">
        <f>F3+1</f>
        <v>2020</v>
      </c>
      <c r="G4" s="12">
        <f>ROUND(($C$12*MAX(Q4,R4)+$D$12*MIN(Q4,R4)+$C$13*MAX(S4,T4)+$D$13*MIN(S4,T4))*N4*(1+Inputs!$D$13/2),0)</f>
        <v>0</v>
      </c>
      <c r="H4" s="12">
        <f t="shared" ref="H4:H61" si="2">ROUND(G4*$K$4*$K$5,0)</f>
        <v>0</v>
      </c>
      <c r="J4" t="s">
        <v>59</v>
      </c>
      <c r="K4">
        <f>VLOOKUP(C9,Tables!$B$5:$H$60,2)</f>
        <v>0.94299999999999995</v>
      </c>
      <c r="N4">
        <f>N3*(1+VLOOKUP(F4,Inputs!$C$5:$D$11,2))</f>
        <v>1.1968349999999999</v>
      </c>
      <c r="O4">
        <f t="shared" ref="O4:P4" si="3">O3+1</f>
        <v>47</v>
      </c>
      <c r="P4">
        <f t="shared" si="3"/>
        <v>43</v>
      </c>
      <c r="Q4">
        <f t="shared" si="0"/>
        <v>0</v>
      </c>
      <c r="R4">
        <f t="shared" ref="R4:R61" si="4">N(AND($C$4="Y",$O4&gt;=$C$5,P4&lt;65,P4&lt;D$9+D$11))</f>
        <v>0</v>
      </c>
      <c r="S4">
        <f t="shared" si="1"/>
        <v>0</v>
      </c>
      <c r="T4">
        <f t="shared" ref="T4:T61" si="5">N(AND($C$4="Y",$O4&gt;=$C$5,P4&gt;=65,P4&lt;D$9+D$11))</f>
        <v>0</v>
      </c>
    </row>
    <row r="5" spans="1:20" x14ac:dyDescent="0.25">
      <c r="B5" s="26" t="s">
        <v>46</v>
      </c>
      <c r="C5" s="22">
        <f>VLOOKUP($C$3,Census!$B$6:$L$23,5)</f>
        <v>62</v>
      </c>
      <c r="F5">
        <f t="shared" ref="F5:F61" si="6">F4+1</f>
        <v>2021</v>
      </c>
      <c r="G5" s="12">
        <f>ROUND(($C$12*MAX(Q5,R5)+$D$12*MIN(Q5,R5)+$C$13*MAX(S5,T5)+$D$13*MIN(S5,T5))*N5*(1+Inputs!$D$13/2),0)</f>
        <v>0</v>
      </c>
      <c r="H5" s="12">
        <f t="shared" si="2"/>
        <v>0</v>
      </c>
      <c r="J5" t="s">
        <v>60</v>
      </c>
      <c r="K5">
        <f>VLOOKUP(C9-C6,Tables!$B$5:$H$60,2)</f>
        <v>0.753</v>
      </c>
      <c r="N5">
        <f>N4*(1+VLOOKUP(F5,Inputs!$C$5:$D$11,2))</f>
        <v>1.2961723049999998</v>
      </c>
      <c r="O5">
        <f t="shared" ref="O5:O61" si="7">O4+1</f>
        <v>48</v>
      </c>
      <c r="P5">
        <f t="shared" ref="P5:P61" si="8">P4+1</f>
        <v>44</v>
      </c>
      <c r="Q5">
        <f t="shared" si="0"/>
        <v>0</v>
      </c>
      <c r="R5">
        <f t="shared" si="4"/>
        <v>0</v>
      </c>
      <c r="S5">
        <f t="shared" si="1"/>
        <v>0</v>
      </c>
      <c r="T5">
        <f t="shared" si="5"/>
        <v>0</v>
      </c>
    </row>
    <row r="6" spans="1:20" x14ac:dyDescent="0.25">
      <c r="B6" s="26" t="s">
        <v>42</v>
      </c>
      <c r="C6" s="22">
        <f>VLOOKUP($C$3,Census!$B$6:$L$23,4)</f>
        <v>10</v>
      </c>
      <c r="F6">
        <f t="shared" si="6"/>
        <v>2022</v>
      </c>
      <c r="G6" s="12">
        <f>ROUND(($C$12*MAX(Q6,R6)+$D$12*MIN(Q6,R6)+$C$13*MAX(S6,T6)+$D$13*MIN(S6,T6))*N6*(1+Inputs!$D$13/2),0)</f>
        <v>0</v>
      </c>
      <c r="H6" s="12">
        <f t="shared" si="2"/>
        <v>0</v>
      </c>
      <c r="J6" s="23" t="s">
        <v>55</v>
      </c>
      <c r="K6" s="24">
        <f>ROUND(K3*K4,0)</f>
        <v>109624</v>
      </c>
      <c r="N6">
        <f>N5*(1+VLOOKUP(F6,Inputs!$C$5:$D$11,2))</f>
        <v>1.3946814001799999</v>
      </c>
      <c r="O6">
        <f t="shared" si="7"/>
        <v>49</v>
      </c>
      <c r="P6">
        <f t="shared" si="8"/>
        <v>45</v>
      </c>
      <c r="Q6">
        <f t="shared" si="0"/>
        <v>0</v>
      </c>
      <c r="R6">
        <f t="shared" si="4"/>
        <v>0</v>
      </c>
      <c r="S6">
        <f t="shared" si="1"/>
        <v>0</v>
      </c>
      <c r="T6">
        <f t="shared" si="5"/>
        <v>0</v>
      </c>
    </row>
    <row r="7" spans="1:20" x14ac:dyDescent="0.25">
      <c r="B7" s="20"/>
      <c r="F7">
        <f t="shared" si="6"/>
        <v>2023</v>
      </c>
      <c r="G7" s="12">
        <f>ROUND(($C$12*MAX(Q7,R7)+$D$12*MIN(Q7,R7)+$C$13*MAX(S7,T7)+$D$13*MIN(S7,T7))*N7*(1+Inputs!$D$13/2),0)</f>
        <v>0</v>
      </c>
      <c r="H7" s="12">
        <f t="shared" si="2"/>
        <v>0</v>
      </c>
      <c r="J7" t="s">
        <v>61</v>
      </c>
      <c r="K7" s="12">
        <f>ROUND(K3*K5/(1+Inputs!D13)^'One person'!C6,0)</f>
        <v>51246</v>
      </c>
      <c r="N7">
        <f>N6*(1+VLOOKUP(F7,Inputs!$C$5:$D$11,2))</f>
        <v>1.4881250539920599</v>
      </c>
      <c r="O7">
        <f t="shared" si="7"/>
        <v>50</v>
      </c>
      <c r="P7">
        <f t="shared" si="8"/>
        <v>46</v>
      </c>
      <c r="Q7">
        <f t="shared" si="0"/>
        <v>0</v>
      </c>
      <c r="R7">
        <f t="shared" si="4"/>
        <v>0</v>
      </c>
      <c r="S7">
        <f t="shared" si="1"/>
        <v>0</v>
      </c>
      <c r="T7">
        <f t="shared" si="5"/>
        <v>0</v>
      </c>
    </row>
    <row r="8" spans="1:20" x14ac:dyDescent="0.25">
      <c r="B8" s="26"/>
      <c r="C8" s="26" t="s">
        <v>44</v>
      </c>
      <c r="D8" s="26" t="s">
        <v>45</v>
      </c>
      <c r="F8">
        <f t="shared" si="6"/>
        <v>2024</v>
      </c>
      <c r="G8" s="12">
        <f>ROUND(($C$12*MAX(Q8,R8)+$D$12*MIN(Q8,R8)+$C$13*MAX(S8,T8)+$D$13*MIN(S8,T8))*N8*(1+Inputs!$D$13/2),0)</f>
        <v>0</v>
      </c>
      <c r="H8" s="12">
        <f t="shared" si="2"/>
        <v>0</v>
      </c>
      <c r="J8" t="s">
        <v>65</v>
      </c>
      <c r="K8" s="19">
        <f>ROUND(1+PV(Inputs!D16,VLOOKUP(C9-C6,Tables!$J$5:$AO$60,15)-1,-1,0),4)</f>
        <v>17.148599999999998</v>
      </c>
      <c r="N8">
        <f>N7*(1+VLOOKUP(F8,Inputs!$C$5:$D$11,2))</f>
        <v>1.5789006822855753</v>
      </c>
      <c r="O8">
        <f t="shared" si="7"/>
        <v>51</v>
      </c>
      <c r="P8">
        <f t="shared" si="8"/>
        <v>47</v>
      </c>
      <c r="Q8">
        <f t="shared" si="0"/>
        <v>0</v>
      </c>
      <c r="R8">
        <f t="shared" si="4"/>
        <v>0</v>
      </c>
      <c r="S8">
        <f t="shared" si="1"/>
        <v>0</v>
      </c>
      <c r="T8">
        <f t="shared" si="5"/>
        <v>0</v>
      </c>
    </row>
    <row r="9" spans="1:20" x14ac:dyDescent="0.25">
      <c r="B9" s="26" t="s">
        <v>13</v>
      </c>
      <c r="C9" s="22">
        <f>IF(ISNUMBER(VLOOKUP($C$3,Census!$B$6:$L$23,6)),VLOOKUP($C$3,Census!$B$6:$L$23,6),99)</f>
        <v>46</v>
      </c>
      <c r="D9" s="22">
        <f>IF(C4="Y",VLOOKUP($C$3,Census!$B$6:$L$23,10),C9)</f>
        <v>42</v>
      </c>
      <c r="F9">
        <f t="shared" si="6"/>
        <v>2025</v>
      </c>
      <c r="G9" s="12">
        <f>ROUND(($C$12*MAX(Q9,R9)+$D$12*MIN(Q9,R9)+$C$13*MAX(S9,T9)+$D$13*MIN(S9,T9))*N9*(1+Inputs!$D$13/2),0)</f>
        <v>0</v>
      </c>
      <c r="H9" s="12">
        <f t="shared" si="2"/>
        <v>0</v>
      </c>
      <c r="J9" t="s">
        <v>63</v>
      </c>
      <c r="K9" s="12">
        <f>IF(C9&gt;=C5,0,ROUND(K7/K8,0))</f>
        <v>2988</v>
      </c>
      <c r="N9">
        <f>N8*(1+VLOOKUP(F9,Inputs!$C$5:$D$11,2))</f>
        <v>1.6673191204935676</v>
      </c>
      <c r="O9">
        <f t="shared" si="7"/>
        <v>52</v>
      </c>
      <c r="P9">
        <f t="shared" si="8"/>
        <v>48</v>
      </c>
      <c r="Q9">
        <f t="shared" si="0"/>
        <v>0</v>
      </c>
      <c r="R9">
        <f t="shared" si="4"/>
        <v>0</v>
      </c>
      <c r="S9">
        <f t="shared" si="1"/>
        <v>0</v>
      </c>
      <c r="T9">
        <f t="shared" si="5"/>
        <v>0</v>
      </c>
    </row>
    <row r="10" spans="1:20" x14ac:dyDescent="0.25">
      <c r="B10" s="26" t="s">
        <v>41</v>
      </c>
      <c r="C10" s="22" t="str">
        <f>VLOOKUP($C$3,Census!$B$6:$L$23,3)</f>
        <v>M</v>
      </c>
      <c r="D10" s="22" t="str">
        <f>IF(C4="Y",VLOOKUP($C$3,Census!$B$6:$L$23,9),IF(C10="M","F","M"))</f>
        <v>F</v>
      </c>
      <c r="F10">
        <f t="shared" si="6"/>
        <v>2026</v>
      </c>
      <c r="G10" s="12">
        <f>ROUND(($C$12*MAX(Q10,R10)+$D$12*MIN(Q10,R10)+$C$13*MAX(S10,T10)+$D$13*MIN(S10,T10))*N10*(1+Inputs!$D$13/2),0)</f>
        <v>0</v>
      </c>
      <c r="H10" s="12">
        <f t="shared" si="2"/>
        <v>0</v>
      </c>
      <c r="J10" s="23" t="s">
        <v>64</v>
      </c>
      <c r="K10" s="25">
        <f>ROUND(K9*(1+Inputs!$D$15)^C6,0)</f>
        <v>4134</v>
      </c>
      <c r="N10">
        <f>N9*(1+VLOOKUP(F10,Inputs!$C$5:$D$11,2))</f>
        <v>1.7606889912412074</v>
      </c>
      <c r="O10">
        <f t="shared" si="7"/>
        <v>53</v>
      </c>
      <c r="P10">
        <f t="shared" si="8"/>
        <v>49</v>
      </c>
      <c r="Q10">
        <f t="shared" si="0"/>
        <v>0</v>
      </c>
      <c r="R10">
        <f t="shared" si="4"/>
        <v>0</v>
      </c>
      <c r="S10">
        <f t="shared" si="1"/>
        <v>0</v>
      </c>
      <c r="T10">
        <f t="shared" si="5"/>
        <v>0</v>
      </c>
    </row>
    <row r="11" spans="1:20" x14ac:dyDescent="0.25">
      <c r="B11" s="26" t="s">
        <v>43</v>
      </c>
      <c r="C11" s="22">
        <f>VLOOKUP($C$3,Census!$B$6:$L$23,7)</f>
        <v>31</v>
      </c>
      <c r="D11" s="22">
        <f>IF(C4="Y",VLOOKUP($C$3,Census!$B$6:$L$23,11),C11)</f>
        <v>39</v>
      </c>
      <c r="F11">
        <f t="shared" si="6"/>
        <v>2027</v>
      </c>
      <c r="G11" s="12">
        <f>ROUND(($C$12*MAX(Q11,R11)+$D$12*MIN(Q11,R11)+$C$13*MAX(S11,T11)+$D$13*MIN(S11,T11))*N11*(1+Inputs!$D$13/2),0)</f>
        <v>0</v>
      </c>
      <c r="H11" s="12">
        <f t="shared" si="2"/>
        <v>0</v>
      </c>
      <c r="J11" t="s">
        <v>66</v>
      </c>
      <c r="K11" s="19">
        <f>ROUND(1+PV(Inputs!D16,VLOOKUP(C9,Tables!$J$5:$AO$60,15)-1,-1,0),4)</f>
        <v>12.996499999999999</v>
      </c>
      <c r="N11">
        <f>N10*(1+VLOOKUP(F11,Inputs!$C$5:$D$11,2))</f>
        <v>1.8592875747507152</v>
      </c>
      <c r="O11">
        <f t="shared" si="7"/>
        <v>54</v>
      </c>
      <c r="P11">
        <f t="shared" si="8"/>
        <v>50</v>
      </c>
      <c r="Q11">
        <f t="shared" si="0"/>
        <v>0</v>
      </c>
      <c r="R11">
        <f t="shared" si="4"/>
        <v>0</v>
      </c>
      <c r="S11">
        <f t="shared" si="1"/>
        <v>0</v>
      </c>
      <c r="T11">
        <f t="shared" si="5"/>
        <v>0</v>
      </c>
    </row>
    <row r="12" spans="1:20" x14ac:dyDescent="0.25">
      <c r="B12" s="26" t="s">
        <v>50</v>
      </c>
      <c r="C12" s="27">
        <f>Inputs!J6</f>
        <v>4476</v>
      </c>
      <c r="D12" s="27">
        <f>Inputs!J7-C12</f>
        <v>4800</v>
      </c>
      <c r="F12">
        <f t="shared" si="6"/>
        <v>2028</v>
      </c>
      <c r="G12" s="12">
        <f>ROUND(($C$12*MAX(Q12,R12)+$D$12*MIN(Q12,R12)+$C$13*MAX(S12,T12)+$D$13*MIN(S12,T12))*N12*(1+Inputs!$D$13/2),0)</f>
        <v>0</v>
      </c>
      <c r="H12" s="12">
        <f t="shared" si="2"/>
        <v>0</v>
      </c>
      <c r="J12" t="s">
        <v>67</v>
      </c>
      <c r="K12" s="12">
        <f>ROUND(K10*K11,0)</f>
        <v>53728</v>
      </c>
      <c r="N12">
        <f>N11*(1+VLOOKUP(F12,Inputs!$C$5:$D$11,2))</f>
        <v>1.9634076789367554</v>
      </c>
      <c r="O12">
        <f t="shared" si="7"/>
        <v>55</v>
      </c>
      <c r="P12">
        <f t="shared" si="8"/>
        <v>51</v>
      </c>
      <c r="Q12">
        <f t="shared" si="0"/>
        <v>0</v>
      </c>
      <c r="R12">
        <f t="shared" si="4"/>
        <v>0</v>
      </c>
      <c r="S12">
        <f t="shared" si="1"/>
        <v>0</v>
      </c>
      <c r="T12">
        <f t="shared" si="5"/>
        <v>0</v>
      </c>
    </row>
    <row r="13" spans="1:20" x14ac:dyDescent="0.25">
      <c r="B13" s="26" t="s">
        <v>51</v>
      </c>
      <c r="C13" s="27">
        <f>Inputs!J10</f>
        <v>1800</v>
      </c>
      <c r="D13" s="27">
        <f>Inputs!J11-C13</f>
        <v>1920</v>
      </c>
      <c r="F13">
        <f t="shared" si="6"/>
        <v>2029</v>
      </c>
      <c r="G13" s="12">
        <f>ROUND(($C$12*MAX(Q13,R13)+$D$12*MIN(Q13,R13)+$C$13*MAX(S13,T13)+$D$13*MIN(S13,T13))*N13*(1+Inputs!$D$13/2),0)</f>
        <v>0</v>
      </c>
      <c r="H13" s="12">
        <f t="shared" si="2"/>
        <v>0</v>
      </c>
      <c r="J13" s="23" t="s">
        <v>68</v>
      </c>
      <c r="K13" s="24">
        <f>K6-K12</f>
        <v>55896</v>
      </c>
      <c r="N13">
        <f>N12*(1+VLOOKUP(F13,Inputs!$C$5:$D$11,2))</f>
        <v>2.073358508957214</v>
      </c>
      <c r="O13">
        <f t="shared" si="7"/>
        <v>56</v>
      </c>
      <c r="P13">
        <f t="shared" si="8"/>
        <v>52</v>
      </c>
      <c r="Q13">
        <f t="shared" si="0"/>
        <v>0</v>
      </c>
      <c r="R13">
        <f t="shared" si="4"/>
        <v>0</v>
      </c>
      <c r="S13">
        <f t="shared" si="1"/>
        <v>0</v>
      </c>
      <c r="T13">
        <f t="shared" si="5"/>
        <v>0</v>
      </c>
    </row>
    <row r="14" spans="1:20" x14ac:dyDescent="0.25">
      <c r="F14">
        <f t="shared" si="6"/>
        <v>2030</v>
      </c>
      <c r="G14" s="12">
        <f>ROUND(($C$12*MAX(Q14,R14)+$D$12*MIN(Q14,R14)+$C$13*MAX(S14,T14)+$D$13*MIN(S14,T14))*N14*(1+Inputs!$D$13/2),0)</f>
        <v>0</v>
      </c>
      <c r="H14" s="12">
        <f t="shared" si="2"/>
        <v>0</v>
      </c>
      <c r="N14">
        <f>N13*(1+VLOOKUP(F14,Inputs!$C$5:$D$11,2))</f>
        <v>2.1894665854588182</v>
      </c>
      <c r="O14">
        <f t="shared" si="7"/>
        <v>57</v>
      </c>
      <c r="P14">
        <f t="shared" si="8"/>
        <v>53</v>
      </c>
      <c r="Q14">
        <f t="shared" si="0"/>
        <v>0</v>
      </c>
      <c r="R14">
        <f t="shared" si="4"/>
        <v>0</v>
      </c>
      <c r="S14">
        <f t="shared" si="1"/>
        <v>0</v>
      </c>
      <c r="T14">
        <f t="shared" si="5"/>
        <v>0</v>
      </c>
    </row>
    <row r="15" spans="1:20" x14ac:dyDescent="0.25">
      <c r="F15">
        <f t="shared" si="6"/>
        <v>2031</v>
      </c>
      <c r="G15" s="12">
        <f>ROUND(($C$12*MAX(Q15,R15)+$D$12*MIN(Q15,R15)+$C$13*MAX(S15,T15)+$D$13*MIN(S15,T15))*N15*(1+Inputs!$D$13/2),0)</f>
        <v>0</v>
      </c>
      <c r="H15" s="12">
        <f t="shared" si="2"/>
        <v>0</v>
      </c>
      <c r="N15">
        <f>N14*(1+VLOOKUP(F15,Inputs!$C$5:$D$11,2))</f>
        <v>2.3120767142445122</v>
      </c>
      <c r="O15">
        <f t="shared" si="7"/>
        <v>58</v>
      </c>
      <c r="P15">
        <f t="shared" si="8"/>
        <v>54</v>
      </c>
      <c r="Q15">
        <f t="shared" si="0"/>
        <v>0</v>
      </c>
      <c r="R15">
        <f t="shared" si="4"/>
        <v>0</v>
      </c>
      <c r="S15">
        <f t="shared" si="1"/>
        <v>0</v>
      </c>
      <c r="T15">
        <f t="shared" si="5"/>
        <v>0</v>
      </c>
    </row>
    <row r="16" spans="1:20" x14ac:dyDescent="0.25">
      <c r="F16">
        <f t="shared" si="6"/>
        <v>2032</v>
      </c>
      <c r="G16" s="12">
        <f>ROUND(($C$12*MAX(Q16,R16)+$D$12*MIN(Q16,R16)+$C$13*MAX(S16,T16)+$D$13*MIN(S16,T16))*N16*(1+Inputs!$D$13/2),0)</f>
        <v>0</v>
      </c>
      <c r="H16" s="12">
        <f t="shared" si="2"/>
        <v>0</v>
      </c>
      <c r="N16">
        <f>N15*(1+VLOOKUP(F16,Inputs!$C$5:$D$11,2))</f>
        <v>2.4415530102422052</v>
      </c>
      <c r="O16">
        <f t="shared" si="7"/>
        <v>59</v>
      </c>
      <c r="P16">
        <f t="shared" si="8"/>
        <v>55</v>
      </c>
      <c r="Q16">
        <f t="shared" si="0"/>
        <v>0</v>
      </c>
      <c r="R16">
        <f t="shared" si="4"/>
        <v>0</v>
      </c>
      <c r="S16">
        <f t="shared" si="1"/>
        <v>0</v>
      </c>
      <c r="T16">
        <f t="shared" si="5"/>
        <v>0</v>
      </c>
    </row>
    <row r="17" spans="6:20" x14ac:dyDescent="0.25">
      <c r="F17">
        <f t="shared" si="6"/>
        <v>2033</v>
      </c>
      <c r="G17" s="12">
        <f>ROUND(($C$12*MAX(Q17,R17)+$D$12*MIN(Q17,R17)+$C$13*MAX(S17,T17)+$D$13*MIN(S17,T17))*N17*(1+Inputs!$D$13/2),0)</f>
        <v>0</v>
      </c>
      <c r="H17" s="12">
        <f t="shared" si="2"/>
        <v>0</v>
      </c>
      <c r="N17">
        <f>N16*(1+VLOOKUP(F17,Inputs!$C$5:$D$11,2))</f>
        <v>2.5782799788157686</v>
      </c>
      <c r="O17">
        <f t="shared" si="7"/>
        <v>60</v>
      </c>
      <c r="P17">
        <f t="shared" si="8"/>
        <v>56</v>
      </c>
      <c r="Q17">
        <f t="shared" si="0"/>
        <v>0</v>
      </c>
      <c r="R17">
        <f t="shared" si="4"/>
        <v>0</v>
      </c>
      <c r="S17">
        <f t="shared" si="1"/>
        <v>0</v>
      </c>
      <c r="T17">
        <f t="shared" si="5"/>
        <v>0</v>
      </c>
    </row>
    <row r="18" spans="6:20" x14ac:dyDescent="0.25">
      <c r="F18">
        <f t="shared" si="6"/>
        <v>2034</v>
      </c>
      <c r="G18" s="12">
        <f>ROUND(($C$12*MAX(Q18,R18)+$D$12*MIN(Q18,R18)+$C$13*MAX(S18,T18)+$D$13*MIN(S18,T18))*N18*(1+Inputs!$D$13/2),0)</f>
        <v>0</v>
      </c>
      <c r="H18" s="12">
        <f t="shared" si="2"/>
        <v>0</v>
      </c>
      <c r="N18">
        <f>N17*(1+VLOOKUP(F18,Inputs!$C$5:$D$11,2))</f>
        <v>2.7226636576294516</v>
      </c>
      <c r="O18">
        <f t="shared" si="7"/>
        <v>61</v>
      </c>
      <c r="P18">
        <f t="shared" si="8"/>
        <v>57</v>
      </c>
      <c r="Q18">
        <f t="shared" si="0"/>
        <v>0</v>
      </c>
      <c r="R18">
        <f t="shared" si="4"/>
        <v>0</v>
      </c>
      <c r="S18">
        <f t="shared" si="1"/>
        <v>0</v>
      </c>
      <c r="T18">
        <f t="shared" si="5"/>
        <v>0</v>
      </c>
    </row>
    <row r="19" spans="6:20" x14ac:dyDescent="0.25">
      <c r="F19">
        <f t="shared" si="6"/>
        <v>2035</v>
      </c>
      <c r="G19" s="12">
        <f>ROUND(($C$12*MAX(Q19,R19)+$D$12*MIN(Q19,R19)+$C$13*MAX(S19,T19)+$D$13*MIN(S19,T19))*N19*(1+Inputs!$D$13/2),0)</f>
        <v>27403</v>
      </c>
      <c r="H19" s="12">
        <f t="shared" si="2"/>
        <v>19458</v>
      </c>
      <c r="N19">
        <f>N18*(1+VLOOKUP(F19,Inputs!$C$5:$D$11,2))</f>
        <v>2.8751328224567012</v>
      </c>
      <c r="O19">
        <f t="shared" si="7"/>
        <v>62</v>
      </c>
      <c r="P19">
        <f t="shared" si="8"/>
        <v>58</v>
      </c>
      <c r="Q19">
        <f t="shared" si="0"/>
        <v>1</v>
      </c>
      <c r="R19">
        <f t="shared" si="4"/>
        <v>1</v>
      </c>
      <c r="S19">
        <f t="shared" si="1"/>
        <v>0</v>
      </c>
      <c r="T19">
        <f t="shared" si="5"/>
        <v>0</v>
      </c>
    </row>
    <row r="20" spans="6:20" x14ac:dyDescent="0.25">
      <c r="F20">
        <f t="shared" si="6"/>
        <v>2036</v>
      </c>
      <c r="G20" s="12">
        <f>ROUND(($C$12*MAX(Q20,R20)+$D$12*MIN(Q20,R20)+$C$13*MAX(S20,T20)+$D$13*MIN(S20,T20))*N20*(1+Inputs!$D$13/2),0)</f>
        <v>28938</v>
      </c>
      <c r="H20" s="12">
        <f t="shared" si="2"/>
        <v>20548</v>
      </c>
      <c r="N20">
        <f>N19*(1+VLOOKUP(F20,Inputs!$C$5:$D$11,2))</f>
        <v>3.0361402605142764</v>
      </c>
      <c r="O20">
        <f t="shared" si="7"/>
        <v>63</v>
      </c>
      <c r="P20">
        <f t="shared" si="8"/>
        <v>59</v>
      </c>
      <c r="Q20">
        <f t="shared" si="0"/>
        <v>1</v>
      </c>
      <c r="R20">
        <f t="shared" si="4"/>
        <v>1</v>
      </c>
      <c r="S20">
        <f t="shared" si="1"/>
        <v>0</v>
      </c>
      <c r="T20">
        <f t="shared" si="5"/>
        <v>0</v>
      </c>
    </row>
    <row r="21" spans="6:20" x14ac:dyDescent="0.25">
      <c r="F21">
        <f t="shared" si="6"/>
        <v>2037</v>
      </c>
      <c r="G21" s="12">
        <f>ROUND(($C$12*MAX(Q21,R21)+$D$12*MIN(Q21,R21)+$C$13*MAX(S21,T21)+$D$13*MIN(S21,T21))*N21*(1+Inputs!$D$13/2),0)</f>
        <v>30558</v>
      </c>
      <c r="H21" s="12">
        <f t="shared" si="2"/>
        <v>21699</v>
      </c>
      <c r="N21">
        <f>N20*(1+VLOOKUP(F21,Inputs!$C$5:$D$11,2))</f>
        <v>3.2061641151030762</v>
      </c>
      <c r="O21">
        <f t="shared" si="7"/>
        <v>64</v>
      </c>
      <c r="P21">
        <f t="shared" si="8"/>
        <v>60</v>
      </c>
      <c r="Q21">
        <f t="shared" si="0"/>
        <v>1</v>
      </c>
      <c r="R21">
        <f t="shared" si="4"/>
        <v>1</v>
      </c>
      <c r="S21">
        <f t="shared" si="1"/>
        <v>0</v>
      </c>
      <c r="T21">
        <f t="shared" si="5"/>
        <v>0</v>
      </c>
    </row>
    <row r="22" spans="6:20" x14ac:dyDescent="0.25">
      <c r="F22">
        <f t="shared" si="6"/>
        <v>2038</v>
      </c>
      <c r="G22" s="12">
        <f>ROUND(($C$12*MAX(Q22,R22)+$D$12*MIN(Q22,R22)+$C$13*MAX(S22,T22)+$D$13*MIN(S22,T22))*N22*(1+Inputs!$D$13/2),0)</f>
        <v>21833</v>
      </c>
      <c r="H22" s="12">
        <f t="shared" si="2"/>
        <v>15503</v>
      </c>
      <c r="N22">
        <f>N21*(1+VLOOKUP(F22,Inputs!$C$5:$D$11,2))</f>
        <v>3.3857093055488487</v>
      </c>
      <c r="O22">
        <f t="shared" si="7"/>
        <v>65</v>
      </c>
      <c r="P22">
        <f t="shared" si="8"/>
        <v>61</v>
      </c>
      <c r="Q22">
        <f t="shared" si="0"/>
        <v>0</v>
      </c>
      <c r="R22">
        <f t="shared" si="4"/>
        <v>1</v>
      </c>
      <c r="S22">
        <f t="shared" si="1"/>
        <v>1</v>
      </c>
      <c r="T22">
        <f t="shared" si="5"/>
        <v>0</v>
      </c>
    </row>
    <row r="23" spans="6:20" x14ac:dyDescent="0.25">
      <c r="F23">
        <f t="shared" si="6"/>
        <v>2039</v>
      </c>
      <c r="G23" s="12">
        <f>ROUND(($C$12*MAX(Q23,R23)+$D$12*MIN(Q23,R23)+$C$13*MAX(S23,T23)+$D$13*MIN(S23,T23))*N23*(1+Inputs!$D$13/2),0)</f>
        <v>23056</v>
      </c>
      <c r="H23" s="12">
        <f t="shared" si="2"/>
        <v>16372</v>
      </c>
      <c r="N23">
        <f>N22*(1+VLOOKUP(F23,Inputs!$C$5:$D$11,2))</f>
        <v>3.5753090266595846</v>
      </c>
      <c r="O23">
        <f t="shared" si="7"/>
        <v>66</v>
      </c>
      <c r="P23">
        <f t="shared" si="8"/>
        <v>62</v>
      </c>
      <c r="Q23">
        <f t="shared" si="0"/>
        <v>0</v>
      </c>
      <c r="R23">
        <f t="shared" si="4"/>
        <v>1</v>
      </c>
      <c r="S23">
        <f t="shared" si="1"/>
        <v>1</v>
      </c>
      <c r="T23">
        <f t="shared" si="5"/>
        <v>0</v>
      </c>
    </row>
    <row r="24" spans="6:20" x14ac:dyDescent="0.25">
      <c r="F24">
        <f t="shared" si="6"/>
        <v>2040</v>
      </c>
      <c r="G24" s="12">
        <f>ROUND(($C$12*MAX(Q24,R24)+$D$12*MIN(Q24,R24)+$C$13*MAX(S24,T24)+$D$13*MIN(S24,T24))*N24*(1+Inputs!$D$13/2),0)</f>
        <v>24347</v>
      </c>
      <c r="H24" s="12">
        <f t="shared" si="2"/>
        <v>17288</v>
      </c>
      <c r="N24">
        <f>N23*(1+VLOOKUP(F24,Inputs!$C$5:$D$11,2))</f>
        <v>3.7755263321525216</v>
      </c>
      <c r="O24">
        <f t="shared" si="7"/>
        <v>67</v>
      </c>
      <c r="P24">
        <f t="shared" si="8"/>
        <v>63</v>
      </c>
      <c r="Q24">
        <f t="shared" si="0"/>
        <v>0</v>
      </c>
      <c r="R24">
        <f t="shared" si="4"/>
        <v>1</v>
      </c>
      <c r="S24">
        <f t="shared" si="1"/>
        <v>1</v>
      </c>
      <c r="T24">
        <f t="shared" si="5"/>
        <v>0</v>
      </c>
    </row>
    <row r="25" spans="6:20" x14ac:dyDescent="0.25">
      <c r="F25">
        <f t="shared" si="6"/>
        <v>2041</v>
      </c>
      <c r="G25" s="12">
        <f>ROUND(($C$12*MAX(Q25,R25)+$D$12*MIN(Q25,R25)+$C$13*MAX(S25,T25)+$D$13*MIN(S25,T25))*N25*(1+Inputs!$D$13/2),0)</f>
        <v>25710</v>
      </c>
      <c r="H25" s="12">
        <f t="shared" si="2"/>
        <v>18256</v>
      </c>
      <c r="N25">
        <f>N24*(1+VLOOKUP(F25,Inputs!$C$5:$D$11,2))</f>
        <v>3.986955806753063</v>
      </c>
      <c r="O25">
        <f t="shared" si="7"/>
        <v>68</v>
      </c>
      <c r="P25">
        <f t="shared" si="8"/>
        <v>64</v>
      </c>
      <c r="Q25">
        <f t="shared" si="0"/>
        <v>0</v>
      </c>
      <c r="R25">
        <f t="shared" si="4"/>
        <v>1</v>
      </c>
      <c r="S25">
        <f t="shared" si="1"/>
        <v>1</v>
      </c>
      <c r="T25">
        <f t="shared" si="5"/>
        <v>0</v>
      </c>
    </row>
    <row r="26" spans="6:20" x14ac:dyDescent="0.25">
      <c r="F26">
        <f t="shared" si="6"/>
        <v>2042</v>
      </c>
      <c r="G26" s="12">
        <f>ROUND(($C$12*MAX(Q26,R26)+$D$12*MIN(Q26,R26)+$C$13*MAX(S26,T26)+$D$13*MIN(S26,T26))*N26*(1+Inputs!$D$13/2),0)</f>
        <v>16093</v>
      </c>
      <c r="H26" s="12">
        <f t="shared" si="2"/>
        <v>11427</v>
      </c>
      <c r="N26">
        <f>N25*(1+VLOOKUP(F26,Inputs!$C$5:$D$11,2))</f>
        <v>4.2102253319312348</v>
      </c>
      <c r="O26">
        <f t="shared" si="7"/>
        <v>69</v>
      </c>
      <c r="P26">
        <f t="shared" si="8"/>
        <v>65</v>
      </c>
      <c r="Q26">
        <f t="shared" si="0"/>
        <v>0</v>
      </c>
      <c r="R26">
        <f t="shared" si="4"/>
        <v>0</v>
      </c>
      <c r="S26">
        <f t="shared" si="1"/>
        <v>1</v>
      </c>
      <c r="T26">
        <f t="shared" si="5"/>
        <v>1</v>
      </c>
    </row>
    <row r="27" spans="6:20" x14ac:dyDescent="0.25">
      <c r="F27">
        <f t="shared" si="6"/>
        <v>2043</v>
      </c>
      <c r="G27" s="12">
        <f>ROUND(($C$12*MAX(Q27,R27)+$D$12*MIN(Q27,R27)+$C$13*MAX(S27,T27)+$D$13*MIN(S27,T27))*N27*(1+Inputs!$D$13/2),0)</f>
        <v>16994</v>
      </c>
      <c r="H27" s="12">
        <f t="shared" si="2"/>
        <v>12067</v>
      </c>
      <c r="N27">
        <f>N26*(1+VLOOKUP(F27,Inputs!$C$5:$D$11,2))</f>
        <v>4.4459979505193843</v>
      </c>
      <c r="O27">
        <f t="shared" si="7"/>
        <v>70</v>
      </c>
      <c r="P27">
        <f t="shared" si="8"/>
        <v>66</v>
      </c>
      <c r="Q27">
        <f t="shared" si="0"/>
        <v>0</v>
      </c>
      <c r="R27">
        <f t="shared" si="4"/>
        <v>0</v>
      </c>
      <c r="S27">
        <f t="shared" si="1"/>
        <v>1</v>
      </c>
      <c r="T27">
        <f t="shared" si="5"/>
        <v>1</v>
      </c>
    </row>
    <row r="28" spans="6:20" x14ac:dyDescent="0.25">
      <c r="F28">
        <f t="shared" si="6"/>
        <v>2044</v>
      </c>
      <c r="G28" s="12">
        <f>ROUND(($C$12*MAX(Q28,R28)+$D$12*MIN(Q28,R28)+$C$13*MAX(S28,T28)+$D$13*MIN(S28,T28))*N28*(1+Inputs!$D$13/2),0)</f>
        <v>17946</v>
      </c>
      <c r="H28" s="12">
        <f t="shared" si="2"/>
        <v>12743</v>
      </c>
      <c r="N28">
        <f>N27*(1+VLOOKUP(F28,Inputs!$C$5:$D$11,2))</f>
        <v>4.6949738357484696</v>
      </c>
      <c r="O28">
        <f t="shared" si="7"/>
        <v>71</v>
      </c>
      <c r="P28">
        <f t="shared" si="8"/>
        <v>67</v>
      </c>
      <c r="Q28">
        <f t="shared" si="0"/>
        <v>0</v>
      </c>
      <c r="R28">
        <f t="shared" si="4"/>
        <v>0</v>
      </c>
      <c r="S28">
        <f t="shared" si="1"/>
        <v>1</v>
      </c>
      <c r="T28">
        <f t="shared" si="5"/>
        <v>1</v>
      </c>
    </row>
    <row r="29" spans="6:20" x14ac:dyDescent="0.25">
      <c r="F29">
        <f t="shared" si="6"/>
        <v>2045</v>
      </c>
      <c r="G29" s="12">
        <f>ROUND(($C$12*MAX(Q29,R29)+$D$12*MIN(Q29,R29)+$C$13*MAX(S29,T29)+$D$13*MIN(S29,T29))*N29*(1+Inputs!$D$13/2),0)</f>
        <v>18951</v>
      </c>
      <c r="H29" s="12">
        <f t="shared" si="2"/>
        <v>13457</v>
      </c>
      <c r="N29">
        <f>N28*(1+VLOOKUP(F29,Inputs!$C$5:$D$11,2))</f>
        <v>4.9578923705503843</v>
      </c>
      <c r="O29">
        <f t="shared" si="7"/>
        <v>72</v>
      </c>
      <c r="P29">
        <f t="shared" si="8"/>
        <v>68</v>
      </c>
      <c r="Q29">
        <f t="shared" si="0"/>
        <v>0</v>
      </c>
      <c r="R29">
        <f t="shared" si="4"/>
        <v>0</v>
      </c>
      <c r="S29">
        <f t="shared" si="1"/>
        <v>1</v>
      </c>
      <c r="T29">
        <f t="shared" si="5"/>
        <v>1</v>
      </c>
    </row>
    <row r="30" spans="6:20" x14ac:dyDescent="0.25">
      <c r="F30">
        <f t="shared" si="6"/>
        <v>2046</v>
      </c>
      <c r="G30" s="12">
        <f>ROUND(($C$12*MAX(Q30,R30)+$D$12*MIN(Q30,R30)+$C$13*MAX(S30,T30)+$D$13*MIN(S30,T30))*N30*(1+Inputs!$D$13/2),0)</f>
        <v>20012</v>
      </c>
      <c r="H30" s="12">
        <f t="shared" si="2"/>
        <v>14210</v>
      </c>
      <c r="N30">
        <f>N29*(1+VLOOKUP(F30,Inputs!$C$5:$D$11,2))</f>
        <v>5.2355343433012065</v>
      </c>
      <c r="O30">
        <f t="shared" si="7"/>
        <v>73</v>
      </c>
      <c r="P30">
        <f t="shared" si="8"/>
        <v>69</v>
      </c>
      <c r="Q30">
        <f t="shared" si="0"/>
        <v>0</v>
      </c>
      <c r="R30">
        <f t="shared" si="4"/>
        <v>0</v>
      </c>
      <c r="S30">
        <f t="shared" si="1"/>
        <v>1</v>
      </c>
      <c r="T30">
        <f t="shared" si="5"/>
        <v>1</v>
      </c>
    </row>
    <row r="31" spans="6:20" x14ac:dyDescent="0.25">
      <c r="F31">
        <f t="shared" si="6"/>
        <v>2047</v>
      </c>
      <c r="G31" s="12">
        <f>ROUND(($C$12*MAX(Q31,R31)+$D$12*MIN(Q31,R31)+$C$13*MAX(S31,T31)+$D$13*MIN(S31,T31))*N31*(1+Inputs!$D$13/2),0)</f>
        <v>21132</v>
      </c>
      <c r="H31" s="12">
        <f t="shared" si="2"/>
        <v>15005</v>
      </c>
      <c r="N31">
        <f>N30*(1+VLOOKUP(F31,Inputs!$C$5:$D$11,2))</f>
        <v>5.5287242665260745</v>
      </c>
      <c r="O31">
        <f t="shared" si="7"/>
        <v>74</v>
      </c>
      <c r="P31">
        <f t="shared" si="8"/>
        <v>70</v>
      </c>
      <c r="Q31">
        <f t="shared" si="0"/>
        <v>0</v>
      </c>
      <c r="R31">
        <f t="shared" si="4"/>
        <v>0</v>
      </c>
      <c r="S31">
        <f t="shared" si="1"/>
        <v>1</v>
      </c>
      <c r="T31">
        <f t="shared" si="5"/>
        <v>1</v>
      </c>
    </row>
    <row r="32" spans="6:20" x14ac:dyDescent="0.25">
      <c r="F32">
        <f t="shared" si="6"/>
        <v>2048</v>
      </c>
      <c r="G32" s="12">
        <f>ROUND(($C$12*MAX(Q32,R32)+$D$12*MIN(Q32,R32)+$C$13*MAX(S32,T32)+$D$13*MIN(S32,T32))*N32*(1+Inputs!$D$13/2),0)</f>
        <v>22316</v>
      </c>
      <c r="H32" s="12">
        <f t="shared" si="2"/>
        <v>15846</v>
      </c>
      <c r="N32">
        <f>N31*(1+VLOOKUP(F32,Inputs!$C$5:$D$11,2))</f>
        <v>5.838332825451535</v>
      </c>
      <c r="O32">
        <f t="shared" si="7"/>
        <v>75</v>
      </c>
      <c r="P32">
        <f t="shared" si="8"/>
        <v>71</v>
      </c>
      <c r="Q32">
        <f t="shared" si="0"/>
        <v>0</v>
      </c>
      <c r="R32">
        <f t="shared" si="4"/>
        <v>0</v>
      </c>
      <c r="S32">
        <f t="shared" si="1"/>
        <v>1</v>
      </c>
      <c r="T32">
        <f t="shared" si="5"/>
        <v>1</v>
      </c>
    </row>
    <row r="33" spans="6:20" x14ac:dyDescent="0.25">
      <c r="F33">
        <f t="shared" si="6"/>
        <v>2049</v>
      </c>
      <c r="G33" s="12">
        <f>ROUND(($C$12*MAX(Q33,R33)+$D$12*MIN(Q33,R33)+$C$13*MAX(S33,T33)+$D$13*MIN(S33,T33))*N33*(1+Inputs!$D$13/2),0)</f>
        <v>23566</v>
      </c>
      <c r="H33" s="12">
        <f t="shared" si="2"/>
        <v>16734</v>
      </c>
      <c r="N33">
        <f>N32*(1+VLOOKUP(F33,Inputs!$C$5:$D$11,2))</f>
        <v>6.1652794636768213</v>
      </c>
      <c r="O33">
        <f t="shared" si="7"/>
        <v>76</v>
      </c>
      <c r="P33">
        <f t="shared" si="8"/>
        <v>72</v>
      </c>
      <c r="Q33">
        <f t="shared" si="0"/>
        <v>0</v>
      </c>
      <c r="R33">
        <f t="shared" si="4"/>
        <v>0</v>
      </c>
      <c r="S33">
        <f t="shared" si="1"/>
        <v>1</v>
      </c>
      <c r="T33">
        <f t="shared" si="5"/>
        <v>1</v>
      </c>
    </row>
    <row r="34" spans="6:20" x14ac:dyDescent="0.25">
      <c r="F34">
        <f t="shared" si="6"/>
        <v>2050</v>
      </c>
      <c r="G34" s="12">
        <f>ROUND(($C$12*MAX(Q34,R34)+$D$12*MIN(Q34,R34)+$C$13*MAX(S34,T34)+$D$13*MIN(S34,T34))*N34*(1+Inputs!$D$13/2),0)</f>
        <v>12041</v>
      </c>
      <c r="H34" s="12">
        <f t="shared" si="2"/>
        <v>8550</v>
      </c>
      <c r="N34">
        <f>N33*(1+VLOOKUP(F34,Inputs!$C$5:$D$11,2))</f>
        <v>6.5105351136427236</v>
      </c>
      <c r="O34">
        <f t="shared" si="7"/>
        <v>77</v>
      </c>
      <c r="P34">
        <f t="shared" si="8"/>
        <v>73</v>
      </c>
      <c r="Q34">
        <f t="shared" si="0"/>
        <v>0</v>
      </c>
      <c r="R34">
        <f t="shared" si="4"/>
        <v>0</v>
      </c>
      <c r="S34">
        <f t="shared" si="1"/>
        <v>0</v>
      </c>
      <c r="T34">
        <f t="shared" si="5"/>
        <v>1</v>
      </c>
    </row>
    <row r="35" spans="6:20" x14ac:dyDescent="0.25">
      <c r="F35">
        <f t="shared" si="6"/>
        <v>2051</v>
      </c>
      <c r="G35" s="12">
        <f>ROUND(($C$12*MAX(Q35,R35)+$D$12*MIN(Q35,R35)+$C$13*MAX(S35,T35)+$D$13*MIN(S35,T35))*N35*(1+Inputs!$D$13/2),0)</f>
        <v>12716</v>
      </c>
      <c r="H35" s="12">
        <f t="shared" si="2"/>
        <v>9029</v>
      </c>
      <c r="N35">
        <f>N34*(1+VLOOKUP(F35,Inputs!$C$5:$D$11,2))</f>
        <v>6.8751250800067165</v>
      </c>
      <c r="O35">
        <f t="shared" si="7"/>
        <v>78</v>
      </c>
      <c r="P35">
        <f t="shared" si="8"/>
        <v>74</v>
      </c>
      <c r="Q35">
        <f t="shared" ref="Q35:Q61" si="9">N(AND($O35&gt;=$C$5,O35&lt;65,O35&lt;C$9+C$11))</f>
        <v>0</v>
      </c>
      <c r="R35">
        <f t="shared" si="4"/>
        <v>0</v>
      </c>
      <c r="S35">
        <f t="shared" ref="S35:S61" si="10">N(AND($O35&gt;=$C$5,O35&gt;=65,O35&lt;C$9+C$11))</f>
        <v>0</v>
      </c>
      <c r="T35">
        <f t="shared" si="5"/>
        <v>1</v>
      </c>
    </row>
    <row r="36" spans="6:20" x14ac:dyDescent="0.25">
      <c r="F36">
        <f t="shared" si="6"/>
        <v>2052</v>
      </c>
      <c r="G36" s="12">
        <f>ROUND(($C$12*MAX(Q36,R36)+$D$12*MIN(Q36,R36)+$C$13*MAX(S36,T36)+$D$13*MIN(S36,T36))*N36*(1+Inputs!$D$13/2),0)</f>
        <v>13428</v>
      </c>
      <c r="H36" s="12">
        <f t="shared" si="2"/>
        <v>9535</v>
      </c>
      <c r="N36">
        <f>N35*(1+VLOOKUP(F36,Inputs!$C$5:$D$11,2))</f>
        <v>7.2601320844870934</v>
      </c>
      <c r="O36">
        <f t="shared" si="7"/>
        <v>79</v>
      </c>
      <c r="P36">
        <f t="shared" si="8"/>
        <v>75</v>
      </c>
      <c r="Q36">
        <f t="shared" si="9"/>
        <v>0</v>
      </c>
      <c r="R36">
        <f t="shared" si="4"/>
        <v>0</v>
      </c>
      <c r="S36">
        <f t="shared" si="10"/>
        <v>0</v>
      </c>
      <c r="T36">
        <f t="shared" si="5"/>
        <v>1</v>
      </c>
    </row>
    <row r="37" spans="6:20" x14ac:dyDescent="0.25">
      <c r="F37">
        <f t="shared" si="6"/>
        <v>2053</v>
      </c>
      <c r="G37" s="12">
        <f>ROUND(($C$12*MAX(Q37,R37)+$D$12*MIN(Q37,R37)+$C$13*MAX(S37,T37)+$D$13*MIN(S37,T37))*N37*(1+Inputs!$D$13/2),0)</f>
        <v>14180</v>
      </c>
      <c r="H37" s="12">
        <f t="shared" si="2"/>
        <v>10069</v>
      </c>
      <c r="N37">
        <f>N36*(1+VLOOKUP(F37,Inputs!$C$5:$D$11,2))</f>
        <v>7.6666994812183713</v>
      </c>
      <c r="O37">
        <f t="shared" si="7"/>
        <v>80</v>
      </c>
      <c r="P37">
        <f t="shared" si="8"/>
        <v>76</v>
      </c>
      <c r="Q37">
        <f t="shared" si="9"/>
        <v>0</v>
      </c>
      <c r="R37">
        <f t="shared" si="4"/>
        <v>0</v>
      </c>
      <c r="S37">
        <f t="shared" si="10"/>
        <v>0</v>
      </c>
      <c r="T37">
        <f t="shared" si="5"/>
        <v>1</v>
      </c>
    </row>
    <row r="38" spans="6:20" x14ac:dyDescent="0.25">
      <c r="F38">
        <f t="shared" si="6"/>
        <v>2054</v>
      </c>
      <c r="G38" s="12">
        <f>ROUND(($C$12*MAX(Q38,R38)+$D$12*MIN(Q38,R38)+$C$13*MAX(S38,T38)+$D$13*MIN(S38,T38))*N38*(1+Inputs!$D$13/2),0)</f>
        <v>14974</v>
      </c>
      <c r="H38" s="12">
        <f t="shared" si="2"/>
        <v>10633</v>
      </c>
      <c r="N38">
        <f>N37*(1+VLOOKUP(F38,Inputs!$C$5:$D$11,2))</f>
        <v>8.0960346521666011</v>
      </c>
      <c r="O38">
        <f t="shared" si="7"/>
        <v>81</v>
      </c>
      <c r="P38">
        <f t="shared" si="8"/>
        <v>77</v>
      </c>
      <c r="Q38">
        <f t="shared" si="9"/>
        <v>0</v>
      </c>
      <c r="R38">
        <f t="shared" si="4"/>
        <v>0</v>
      </c>
      <c r="S38">
        <f t="shared" si="10"/>
        <v>0</v>
      </c>
      <c r="T38">
        <f t="shared" si="5"/>
        <v>1</v>
      </c>
    </row>
    <row r="39" spans="6:20" x14ac:dyDescent="0.25">
      <c r="F39">
        <f t="shared" si="6"/>
        <v>2055</v>
      </c>
      <c r="G39" s="12">
        <f>ROUND(($C$12*MAX(Q39,R39)+$D$12*MIN(Q39,R39)+$C$13*MAX(S39,T39)+$D$13*MIN(S39,T39))*N39*(1+Inputs!$D$13/2),0)</f>
        <v>15812</v>
      </c>
      <c r="H39" s="12">
        <f t="shared" si="2"/>
        <v>11228</v>
      </c>
      <c r="N39">
        <f>N38*(1+VLOOKUP(F39,Inputs!$C$5:$D$11,2))</f>
        <v>8.549412592687931</v>
      </c>
      <c r="O39">
        <f t="shared" si="7"/>
        <v>82</v>
      </c>
      <c r="P39">
        <f t="shared" si="8"/>
        <v>78</v>
      </c>
      <c r="Q39">
        <f t="shared" si="9"/>
        <v>0</v>
      </c>
      <c r="R39">
        <f t="shared" si="4"/>
        <v>0</v>
      </c>
      <c r="S39">
        <f t="shared" si="10"/>
        <v>0</v>
      </c>
      <c r="T39">
        <f t="shared" si="5"/>
        <v>1</v>
      </c>
    </row>
    <row r="40" spans="6:20" x14ac:dyDescent="0.25">
      <c r="F40">
        <f t="shared" si="6"/>
        <v>2056</v>
      </c>
      <c r="G40" s="12">
        <f>ROUND(($C$12*MAX(Q40,R40)+$D$12*MIN(Q40,R40)+$C$13*MAX(S40,T40)+$D$13*MIN(S40,T40))*N40*(1+Inputs!$D$13/2),0)</f>
        <v>16698</v>
      </c>
      <c r="H40" s="12">
        <f t="shared" si="2"/>
        <v>11857</v>
      </c>
      <c r="N40">
        <f>N39*(1+VLOOKUP(F40,Inputs!$C$5:$D$11,2))</f>
        <v>9.0281796978784552</v>
      </c>
      <c r="O40">
        <f t="shared" si="7"/>
        <v>83</v>
      </c>
      <c r="P40">
        <f t="shared" si="8"/>
        <v>79</v>
      </c>
      <c r="Q40">
        <f t="shared" si="9"/>
        <v>0</v>
      </c>
      <c r="R40">
        <f t="shared" si="4"/>
        <v>0</v>
      </c>
      <c r="S40">
        <f t="shared" si="10"/>
        <v>0</v>
      </c>
      <c r="T40">
        <f t="shared" si="5"/>
        <v>1</v>
      </c>
    </row>
    <row r="41" spans="6:20" x14ac:dyDescent="0.25">
      <c r="F41">
        <f t="shared" si="6"/>
        <v>2057</v>
      </c>
      <c r="G41" s="12">
        <f>ROUND(($C$12*MAX(Q41,R41)+$D$12*MIN(Q41,R41)+$C$13*MAX(S41,T41)+$D$13*MIN(S41,T41))*N41*(1+Inputs!$D$13/2),0)</f>
        <v>17633</v>
      </c>
      <c r="H41" s="12">
        <f t="shared" si="2"/>
        <v>12521</v>
      </c>
      <c r="N41">
        <f>N40*(1+VLOOKUP(F41,Inputs!$C$5:$D$11,2))</f>
        <v>9.5337577609596487</v>
      </c>
      <c r="O41">
        <f t="shared" si="7"/>
        <v>84</v>
      </c>
      <c r="P41">
        <f t="shared" si="8"/>
        <v>80</v>
      </c>
      <c r="Q41">
        <f t="shared" si="9"/>
        <v>0</v>
      </c>
      <c r="R41">
        <f t="shared" si="4"/>
        <v>0</v>
      </c>
      <c r="S41">
        <f t="shared" si="10"/>
        <v>0</v>
      </c>
      <c r="T41">
        <f t="shared" si="5"/>
        <v>1</v>
      </c>
    </row>
    <row r="42" spans="6:20" x14ac:dyDescent="0.25">
      <c r="F42">
        <f t="shared" si="6"/>
        <v>2058</v>
      </c>
      <c r="G42" s="12">
        <f>ROUND(($C$12*MAX(Q42,R42)+$D$12*MIN(Q42,R42)+$C$13*MAX(S42,T42)+$D$13*MIN(S42,T42))*N42*(1+Inputs!$D$13/2),0)</f>
        <v>0</v>
      </c>
      <c r="H42" s="12">
        <f t="shared" si="2"/>
        <v>0</v>
      </c>
      <c r="N42">
        <f>N41*(1+VLOOKUP(F42,Inputs!$C$5:$D$11,2))</f>
        <v>10.067648195573389</v>
      </c>
      <c r="O42">
        <f t="shared" si="7"/>
        <v>85</v>
      </c>
      <c r="P42">
        <f t="shared" si="8"/>
        <v>81</v>
      </c>
      <c r="Q42">
        <f t="shared" si="9"/>
        <v>0</v>
      </c>
      <c r="R42">
        <f t="shared" si="4"/>
        <v>0</v>
      </c>
      <c r="S42">
        <f t="shared" si="10"/>
        <v>0</v>
      </c>
      <c r="T42">
        <f t="shared" si="5"/>
        <v>0</v>
      </c>
    </row>
    <row r="43" spans="6:20" x14ac:dyDescent="0.25">
      <c r="F43">
        <f t="shared" si="6"/>
        <v>2059</v>
      </c>
      <c r="G43" s="12">
        <f>ROUND(($C$12*MAX(Q43,R43)+$D$12*MIN(Q43,R43)+$C$13*MAX(S43,T43)+$D$13*MIN(S43,T43))*N43*(1+Inputs!$D$13/2),0)</f>
        <v>0</v>
      </c>
      <c r="H43" s="12">
        <f t="shared" si="2"/>
        <v>0</v>
      </c>
      <c r="N43">
        <f>N42*(1+VLOOKUP(F43,Inputs!$C$5:$D$11,2))</f>
        <v>10.631436494525499</v>
      </c>
      <c r="O43">
        <f t="shared" si="7"/>
        <v>86</v>
      </c>
      <c r="P43">
        <f t="shared" si="8"/>
        <v>82</v>
      </c>
      <c r="Q43">
        <f t="shared" si="9"/>
        <v>0</v>
      </c>
      <c r="R43">
        <f t="shared" si="4"/>
        <v>0</v>
      </c>
      <c r="S43">
        <f t="shared" si="10"/>
        <v>0</v>
      </c>
      <c r="T43">
        <f t="shared" si="5"/>
        <v>0</v>
      </c>
    </row>
    <row r="44" spans="6:20" x14ac:dyDescent="0.25">
      <c r="F44">
        <f t="shared" si="6"/>
        <v>2060</v>
      </c>
      <c r="G44" s="12">
        <f>ROUND(($C$12*MAX(Q44,R44)+$D$12*MIN(Q44,R44)+$C$13*MAX(S44,T44)+$D$13*MIN(S44,T44))*N44*(1+Inputs!$D$13/2),0)</f>
        <v>0</v>
      </c>
      <c r="H44" s="12">
        <f t="shared" si="2"/>
        <v>0</v>
      </c>
      <c r="N44">
        <f>N43*(1+VLOOKUP(F44,Inputs!$C$5:$D$11,2))</f>
        <v>11.226796938218927</v>
      </c>
      <c r="O44">
        <f t="shared" si="7"/>
        <v>87</v>
      </c>
      <c r="P44">
        <f t="shared" si="8"/>
        <v>83</v>
      </c>
      <c r="Q44">
        <f t="shared" si="9"/>
        <v>0</v>
      </c>
      <c r="R44">
        <f t="shared" si="4"/>
        <v>0</v>
      </c>
      <c r="S44">
        <f t="shared" si="10"/>
        <v>0</v>
      </c>
      <c r="T44">
        <f t="shared" si="5"/>
        <v>0</v>
      </c>
    </row>
    <row r="45" spans="6:20" x14ac:dyDescent="0.25">
      <c r="F45">
        <f t="shared" si="6"/>
        <v>2061</v>
      </c>
      <c r="G45" s="12">
        <f>ROUND(($C$12*MAX(Q45,R45)+$D$12*MIN(Q45,R45)+$C$13*MAX(S45,T45)+$D$13*MIN(S45,T45))*N45*(1+Inputs!$D$13/2),0)</f>
        <v>0</v>
      </c>
      <c r="H45" s="12">
        <f t="shared" si="2"/>
        <v>0</v>
      </c>
      <c r="N45">
        <f>N44*(1+VLOOKUP(F45,Inputs!$C$5:$D$11,2))</f>
        <v>11.855497566759187</v>
      </c>
      <c r="O45">
        <f t="shared" si="7"/>
        <v>88</v>
      </c>
      <c r="P45">
        <f t="shared" si="8"/>
        <v>84</v>
      </c>
      <c r="Q45">
        <f t="shared" si="9"/>
        <v>0</v>
      </c>
      <c r="R45">
        <f t="shared" si="4"/>
        <v>0</v>
      </c>
      <c r="S45">
        <f t="shared" si="10"/>
        <v>0</v>
      </c>
      <c r="T45">
        <f t="shared" si="5"/>
        <v>0</v>
      </c>
    </row>
    <row r="46" spans="6:20" x14ac:dyDescent="0.25">
      <c r="F46">
        <f t="shared" si="6"/>
        <v>2062</v>
      </c>
      <c r="G46" s="12">
        <f>ROUND(($C$12*MAX(Q46,R46)+$D$12*MIN(Q46,R46)+$C$13*MAX(S46,T46)+$D$13*MIN(S46,T46))*N46*(1+Inputs!$D$13/2),0)</f>
        <v>0</v>
      </c>
      <c r="H46" s="12">
        <f t="shared" si="2"/>
        <v>0</v>
      </c>
      <c r="N46">
        <f>N45*(1+VLOOKUP(F46,Inputs!$C$5:$D$11,2))</f>
        <v>12.519405430497702</v>
      </c>
      <c r="O46">
        <f t="shared" si="7"/>
        <v>89</v>
      </c>
      <c r="P46">
        <f t="shared" si="8"/>
        <v>85</v>
      </c>
      <c r="Q46">
        <f t="shared" si="9"/>
        <v>0</v>
      </c>
      <c r="R46">
        <f t="shared" si="4"/>
        <v>0</v>
      </c>
      <c r="S46">
        <f t="shared" si="10"/>
        <v>0</v>
      </c>
      <c r="T46">
        <f t="shared" si="5"/>
        <v>0</v>
      </c>
    </row>
    <row r="47" spans="6:20" x14ac:dyDescent="0.25">
      <c r="F47">
        <f t="shared" si="6"/>
        <v>2063</v>
      </c>
      <c r="G47" s="12">
        <f>ROUND(($C$12*MAX(Q47,R47)+$D$12*MIN(Q47,R47)+$C$13*MAX(S47,T47)+$D$13*MIN(S47,T47))*N47*(1+Inputs!$D$13/2),0)</f>
        <v>0</v>
      </c>
      <c r="H47" s="12">
        <f t="shared" si="2"/>
        <v>0</v>
      </c>
      <c r="N47">
        <f>N46*(1+VLOOKUP(F47,Inputs!$C$5:$D$11,2))</f>
        <v>13.220492134605575</v>
      </c>
      <c r="O47">
        <f t="shared" si="7"/>
        <v>90</v>
      </c>
      <c r="P47">
        <f t="shared" si="8"/>
        <v>86</v>
      </c>
      <c r="Q47">
        <f t="shared" si="9"/>
        <v>0</v>
      </c>
      <c r="R47">
        <f t="shared" si="4"/>
        <v>0</v>
      </c>
      <c r="S47">
        <f t="shared" si="10"/>
        <v>0</v>
      </c>
      <c r="T47">
        <f t="shared" si="5"/>
        <v>0</v>
      </c>
    </row>
    <row r="48" spans="6:20" x14ac:dyDescent="0.25">
      <c r="F48">
        <f t="shared" si="6"/>
        <v>2064</v>
      </c>
      <c r="G48" s="12">
        <f>ROUND(($C$12*MAX(Q48,R48)+$D$12*MIN(Q48,R48)+$C$13*MAX(S48,T48)+$D$13*MIN(S48,T48))*N48*(1+Inputs!$D$13/2),0)</f>
        <v>0</v>
      </c>
      <c r="H48" s="12">
        <f t="shared" si="2"/>
        <v>0</v>
      </c>
      <c r="N48">
        <f>N47*(1+VLOOKUP(F48,Inputs!$C$5:$D$11,2))</f>
        <v>13.960839694143488</v>
      </c>
      <c r="O48">
        <f t="shared" si="7"/>
        <v>91</v>
      </c>
      <c r="P48">
        <f t="shared" si="8"/>
        <v>87</v>
      </c>
      <c r="Q48">
        <f t="shared" si="9"/>
        <v>0</v>
      </c>
      <c r="R48">
        <f t="shared" si="4"/>
        <v>0</v>
      </c>
      <c r="S48">
        <f t="shared" si="10"/>
        <v>0</v>
      </c>
      <c r="T48">
        <f t="shared" si="5"/>
        <v>0</v>
      </c>
    </row>
    <row r="49" spans="6:20" x14ac:dyDescent="0.25">
      <c r="F49">
        <f t="shared" si="6"/>
        <v>2065</v>
      </c>
      <c r="G49" s="12">
        <f>ROUND(($C$12*MAX(Q49,R49)+$D$12*MIN(Q49,R49)+$C$13*MAX(S49,T49)+$D$13*MIN(S49,T49))*N49*(1+Inputs!$D$13/2),0)</f>
        <v>0</v>
      </c>
      <c r="H49" s="12">
        <f t="shared" si="2"/>
        <v>0</v>
      </c>
      <c r="N49">
        <f>N48*(1+VLOOKUP(F49,Inputs!$C$5:$D$11,2))</f>
        <v>14.742646717015523</v>
      </c>
      <c r="O49">
        <f t="shared" si="7"/>
        <v>92</v>
      </c>
      <c r="P49">
        <f t="shared" si="8"/>
        <v>88</v>
      </c>
      <c r="Q49">
        <f t="shared" si="9"/>
        <v>0</v>
      </c>
      <c r="R49">
        <f t="shared" si="4"/>
        <v>0</v>
      </c>
      <c r="S49">
        <f t="shared" si="10"/>
        <v>0</v>
      </c>
      <c r="T49">
        <f t="shared" si="5"/>
        <v>0</v>
      </c>
    </row>
    <row r="50" spans="6:20" x14ac:dyDescent="0.25">
      <c r="F50">
        <f t="shared" si="6"/>
        <v>2066</v>
      </c>
      <c r="G50" s="12">
        <f>ROUND(($C$12*MAX(Q50,R50)+$D$12*MIN(Q50,R50)+$C$13*MAX(S50,T50)+$D$13*MIN(S50,T50))*N50*(1+Inputs!$D$13/2),0)</f>
        <v>0</v>
      </c>
      <c r="H50" s="12">
        <f t="shared" si="2"/>
        <v>0</v>
      </c>
      <c r="N50">
        <f>N49*(1+VLOOKUP(F50,Inputs!$C$5:$D$11,2))</f>
        <v>15.568234933168393</v>
      </c>
      <c r="O50">
        <f t="shared" si="7"/>
        <v>93</v>
      </c>
      <c r="P50">
        <f t="shared" si="8"/>
        <v>89</v>
      </c>
      <c r="Q50">
        <f t="shared" si="9"/>
        <v>0</v>
      </c>
      <c r="R50">
        <f t="shared" si="4"/>
        <v>0</v>
      </c>
      <c r="S50">
        <f t="shared" si="10"/>
        <v>0</v>
      </c>
      <c r="T50">
        <f t="shared" si="5"/>
        <v>0</v>
      </c>
    </row>
    <row r="51" spans="6:20" x14ac:dyDescent="0.25">
      <c r="F51">
        <f t="shared" si="6"/>
        <v>2067</v>
      </c>
      <c r="G51" s="12">
        <f>ROUND(($C$12*MAX(Q51,R51)+$D$12*MIN(Q51,R51)+$C$13*MAX(S51,T51)+$D$13*MIN(S51,T51))*N51*(1+Inputs!$D$13/2),0)</f>
        <v>0</v>
      </c>
      <c r="H51" s="12">
        <f t="shared" si="2"/>
        <v>0</v>
      </c>
      <c r="N51">
        <f>N50*(1+VLOOKUP(F51,Inputs!$C$5:$D$11,2))</f>
        <v>16.440056089425823</v>
      </c>
      <c r="O51">
        <f t="shared" si="7"/>
        <v>94</v>
      </c>
      <c r="P51">
        <f t="shared" si="8"/>
        <v>90</v>
      </c>
      <c r="Q51">
        <f t="shared" si="9"/>
        <v>0</v>
      </c>
      <c r="R51">
        <f t="shared" si="4"/>
        <v>0</v>
      </c>
      <c r="S51">
        <f t="shared" si="10"/>
        <v>0</v>
      </c>
      <c r="T51">
        <f t="shared" si="5"/>
        <v>0</v>
      </c>
    </row>
    <row r="52" spans="6:20" x14ac:dyDescent="0.25">
      <c r="F52">
        <f t="shared" si="6"/>
        <v>2068</v>
      </c>
      <c r="G52" s="12">
        <f>ROUND(($C$12*MAX(Q52,R52)+$D$12*MIN(Q52,R52)+$C$13*MAX(S52,T52)+$D$13*MIN(S52,T52))*N52*(1+Inputs!$D$13/2),0)</f>
        <v>0</v>
      </c>
      <c r="H52" s="12">
        <f t="shared" si="2"/>
        <v>0</v>
      </c>
      <c r="N52">
        <f>N51*(1+VLOOKUP(F52,Inputs!$C$5:$D$11,2))</f>
        <v>17.360699230433671</v>
      </c>
      <c r="O52">
        <f t="shared" si="7"/>
        <v>95</v>
      </c>
      <c r="P52">
        <f t="shared" si="8"/>
        <v>91</v>
      </c>
      <c r="Q52">
        <f t="shared" si="9"/>
        <v>0</v>
      </c>
      <c r="R52">
        <f t="shared" si="4"/>
        <v>0</v>
      </c>
      <c r="S52">
        <f t="shared" si="10"/>
        <v>0</v>
      </c>
      <c r="T52">
        <f t="shared" si="5"/>
        <v>0</v>
      </c>
    </row>
    <row r="53" spans="6:20" x14ac:dyDescent="0.25">
      <c r="F53">
        <f t="shared" si="6"/>
        <v>2069</v>
      </c>
      <c r="G53" s="12">
        <f>ROUND(($C$12*MAX(Q53,R53)+$D$12*MIN(Q53,R53)+$C$13*MAX(S53,T53)+$D$13*MIN(S53,T53))*N53*(1+Inputs!$D$13/2),0)</f>
        <v>0</v>
      </c>
      <c r="H53" s="12">
        <f t="shared" si="2"/>
        <v>0</v>
      </c>
      <c r="N53">
        <f>N52*(1+VLOOKUP(F53,Inputs!$C$5:$D$11,2))</f>
        <v>18.332898387337956</v>
      </c>
      <c r="O53">
        <f t="shared" si="7"/>
        <v>96</v>
      </c>
      <c r="P53">
        <f t="shared" si="8"/>
        <v>92</v>
      </c>
      <c r="Q53">
        <f t="shared" si="9"/>
        <v>0</v>
      </c>
      <c r="R53">
        <f t="shared" si="4"/>
        <v>0</v>
      </c>
      <c r="S53">
        <f t="shared" si="10"/>
        <v>0</v>
      </c>
      <c r="T53">
        <f t="shared" si="5"/>
        <v>0</v>
      </c>
    </row>
    <row r="54" spans="6:20" x14ac:dyDescent="0.25">
      <c r="F54">
        <f t="shared" si="6"/>
        <v>2070</v>
      </c>
      <c r="G54" s="12">
        <f>ROUND(($C$12*MAX(Q54,R54)+$D$12*MIN(Q54,R54)+$C$13*MAX(S54,T54)+$D$13*MIN(S54,T54))*N54*(1+Inputs!$D$13/2),0)</f>
        <v>0</v>
      </c>
      <c r="H54" s="12">
        <f t="shared" si="2"/>
        <v>0</v>
      </c>
      <c r="N54">
        <f>N53*(1+VLOOKUP(F54,Inputs!$C$5:$D$11,2))</f>
        <v>19.359540697028883</v>
      </c>
      <c r="O54">
        <f t="shared" si="7"/>
        <v>97</v>
      </c>
      <c r="P54">
        <f t="shared" si="8"/>
        <v>93</v>
      </c>
      <c r="Q54">
        <f t="shared" si="9"/>
        <v>0</v>
      </c>
      <c r="R54">
        <f t="shared" si="4"/>
        <v>0</v>
      </c>
      <c r="S54">
        <f t="shared" si="10"/>
        <v>0</v>
      </c>
      <c r="T54">
        <f t="shared" si="5"/>
        <v>0</v>
      </c>
    </row>
    <row r="55" spans="6:20" x14ac:dyDescent="0.25">
      <c r="F55">
        <f t="shared" si="6"/>
        <v>2071</v>
      </c>
      <c r="G55" s="12">
        <f>ROUND(($C$12*MAX(Q55,R55)+$D$12*MIN(Q55,R55)+$C$13*MAX(S55,T55)+$D$13*MIN(S55,T55))*N55*(1+Inputs!$D$13/2),0)</f>
        <v>0</v>
      </c>
      <c r="H55" s="12">
        <f t="shared" si="2"/>
        <v>0</v>
      </c>
      <c r="N55">
        <f>N54*(1+VLOOKUP(F55,Inputs!$C$5:$D$11,2))</f>
        <v>20.443674976062503</v>
      </c>
      <c r="O55">
        <f t="shared" si="7"/>
        <v>98</v>
      </c>
      <c r="P55">
        <f t="shared" si="8"/>
        <v>94</v>
      </c>
      <c r="Q55">
        <f t="shared" si="9"/>
        <v>0</v>
      </c>
      <c r="R55">
        <f t="shared" si="4"/>
        <v>0</v>
      </c>
      <c r="S55">
        <f t="shared" si="10"/>
        <v>0</v>
      </c>
      <c r="T55">
        <f t="shared" si="5"/>
        <v>0</v>
      </c>
    </row>
    <row r="56" spans="6:20" x14ac:dyDescent="0.25">
      <c r="F56">
        <f t="shared" si="6"/>
        <v>2072</v>
      </c>
      <c r="G56" s="12">
        <f>ROUND(($C$12*MAX(Q56,R56)+$D$12*MIN(Q56,R56)+$C$13*MAX(S56,T56)+$D$13*MIN(S56,T56))*N56*(1+Inputs!$D$13/2),0)</f>
        <v>0</v>
      </c>
      <c r="H56" s="12">
        <f t="shared" si="2"/>
        <v>0</v>
      </c>
      <c r="N56">
        <f>N55*(1+VLOOKUP(F56,Inputs!$C$5:$D$11,2))</f>
        <v>21.588520774722003</v>
      </c>
      <c r="O56">
        <f t="shared" si="7"/>
        <v>99</v>
      </c>
      <c r="P56">
        <f t="shared" si="8"/>
        <v>95</v>
      </c>
      <c r="Q56">
        <f t="shared" si="9"/>
        <v>0</v>
      </c>
      <c r="R56">
        <f t="shared" si="4"/>
        <v>0</v>
      </c>
      <c r="S56">
        <f t="shared" si="10"/>
        <v>0</v>
      </c>
      <c r="T56">
        <f t="shared" si="5"/>
        <v>0</v>
      </c>
    </row>
    <row r="57" spans="6:20" x14ac:dyDescent="0.25">
      <c r="F57">
        <f t="shared" si="6"/>
        <v>2073</v>
      </c>
      <c r="G57" s="12">
        <f>ROUND(($C$12*MAX(Q57,R57)+$D$12*MIN(Q57,R57)+$C$13*MAX(S57,T57)+$D$13*MIN(S57,T57))*N57*(1+Inputs!$D$13/2),0)</f>
        <v>0</v>
      </c>
      <c r="H57" s="12">
        <f t="shared" si="2"/>
        <v>0</v>
      </c>
      <c r="N57">
        <f>N56*(1+VLOOKUP(F57,Inputs!$C$5:$D$11,2))</f>
        <v>22.797477938106436</v>
      </c>
      <c r="O57">
        <f t="shared" si="7"/>
        <v>100</v>
      </c>
      <c r="P57">
        <f t="shared" si="8"/>
        <v>96</v>
      </c>
      <c r="Q57">
        <f t="shared" si="9"/>
        <v>0</v>
      </c>
      <c r="R57">
        <f t="shared" si="4"/>
        <v>0</v>
      </c>
      <c r="S57">
        <f t="shared" si="10"/>
        <v>0</v>
      </c>
      <c r="T57">
        <f t="shared" si="5"/>
        <v>0</v>
      </c>
    </row>
    <row r="58" spans="6:20" x14ac:dyDescent="0.25">
      <c r="F58">
        <f t="shared" si="6"/>
        <v>2074</v>
      </c>
      <c r="G58" s="12">
        <f>ROUND(($C$12*MAX(Q58,R58)+$D$12*MIN(Q58,R58)+$C$13*MAX(S58,T58)+$D$13*MIN(S58,T58))*N58*(1+Inputs!$D$13/2),0)</f>
        <v>0</v>
      </c>
      <c r="H58" s="12">
        <f t="shared" si="2"/>
        <v>0</v>
      </c>
      <c r="N58">
        <f>N57*(1+VLOOKUP(F58,Inputs!$C$5:$D$11,2))</f>
        <v>24.074136702640399</v>
      </c>
      <c r="O58">
        <f t="shared" si="7"/>
        <v>101</v>
      </c>
      <c r="P58">
        <f t="shared" si="8"/>
        <v>97</v>
      </c>
      <c r="Q58">
        <f t="shared" si="9"/>
        <v>0</v>
      </c>
      <c r="R58">
        <f t="shared" si="4"/>
        <v>0</v>
      </c>
      <c r="S58">
        <f t="shared" si="10"/>
        <v>0</v>
      </c>
      <c r="T58">
        <f t="shared" si="5"/>
        <v>0</v>
      </c>
    </row>
    <row r="59" spans="6:20" x14ac:dyDescent="0.25">
      <c r="F59">
        <f t="shared" si="6"/>
        <v>2075</v>
      </c>
      <c r="G59" s="12">
        <f>ROUND(($C$12*MAX(Q59,R59)+$D$12*MIN(Q59,R59)+$C$13*MAX(S59,T59)+$D$13*MIN(S59,T59))*N59*(1+Inputs!$D$13/2),0)</f>
        <v>0</v>
      </c>
      <c r="H59" s="12">
        <f t="shared" si="2"/>
        <v>0</v>
      </c>
      <c r="N59">
        <f>N58*(1+VLOOKUP(F59,Inputs!$C$5:$D$11,2))</f>
        <v>25.422288357988261</v>
      </c>
      <c r="O59">
        <f t="shared" si="7"/>
        <v>102</v>
      </c>
      <c r="P59">
        <f t="shared" si="8"/>
        <v>98</v>
      </c>
      <c r="Q59">
        <f t="shared" si="9"/>
        <v>0</v>
      </c>
      <c r="R59">
        <f t="shared" si="4"/>
        <v>0</v>
      </c>
      <c r="S59">
        <f t="shared" si="10"/>
        <v>0</v>
      </c>
      <c r="T59">
        <f t="shared" si="5"/>
        <v>0</v>
      </c>
    </row>
    <row r="60" spans="6:20" x14ac:dyDescent="0.25">
      <c r="F60">
        <f t="shared" si="6"/>
        <v>2076</v>
      </c>
      <c r="G60" s="12">
        <f>ROUND(($C$12*MAX(Q60,R60)+$D$12*MIN(Q60,R60)+$C$13*MAX(S60,T60)+$D$13*MIN(S60,T60))*N60*(1+Inputs!$D$13/2),0)</f>
        <v>0</v>
      </c>
      <c r="H60" s="12">
        <f t="shared" si="2"/>
        <v>0</v>
      </c>
      <c r="N60">
        <f>N59*(1+VLOOKUP(F60,Inputs!$C$5:$D$11,2))</f>
        <v>26.845936506035606</v>
      </c>
      <c r="O60">
        <f t="shared" si="7"/>
        <v>103</v>
      </c>
      <c r="P60">
        <f t="shared" si="8"/>
        <v>99</v>
      </c>
      <c r="Q60">
        <f t="shared" si="9"/>
        <v>0</v>
      </c>
      <c r="R60">
        <f t="shared" si="4"/>
        <v>0</v>
      </c>
      <c r="S60">
        <f t="shared" si="10"/>
        <v>0</v>
      </c>
      <c r="T60">
        <f t="shared" si="5"/>
        <v>0</v>
      </c>
    </row>
    <row r="61" spans="6:20" x14ac:dyDescent="0.25">
      <c r="F61">
        <f t="shared" si="6"/>
        <v>2077</v>
      </c>
      <c r="G61" s="12">
        <f>ROUND(($C$12*MAX(Q61,R61)+$D$12*MIN(Q61,R61)+$C$13*MAX(S61,T61)+$D$13*MIN(S61,T61))*N61*(1+Inputs!$D$13/2),0)</f>
        <v>0</v>
      </c>
      <c r="H61" s="12">
        <f t="shared" si="2"/>
        <v>0</v>
      </c>
      <c r="N61">
        <f>N60*(1+VLOOKUP(F61,Inputs!$C$5:$D$11,2))</f>
        <v>28.349308950373601</v>
      </c>
      <c r="O61">
        <f t="shared" si="7"/>
        <v>104</v>
      </c>
      <c r="P61">
        <f t="shared" si="8"/>
        <v>100</v>
      </c>
      <c r="Q61">
        <f t="shared" si="9"/>
        <v>0</v>
      </c>
      <c r="R61">
        <f t="shared" si="4"/>
        <v>0</v>
      </c>
      <c r="S61">
        <f t="shared" si="10"/>
        <v>0</v>
      </c>
      <c r="T6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B106"/>
  <sheetViews>
    <sheetView workbookViewId="0"/>
  </sheetViews>
  <sheetFormatPr defaultRowHeight="15" x14ac:dyDescent="0.25"/>
  <cols>
    <col min="1" max="1" width="11.85546875" bestFit="1" customWidth="1"/>
    <col min="2" max="2" width="4.7109375" customWidth="1"/>
    <col min="4" max="4" width="13.28515625" bestFit="1" customWidth="1"/>
    <col min="5" max="5" width="11.140625" bestFit="1" customWidth="1"/>
    <col min="6" max="6" width="12.85546875" bestFit="1" customWidth="1"/>
    <col min="7" max="8" width="10.28515625" bestFit="1" customWidth="1"/>
    <col min="9" max="22" width="11.28515625" bestFit="1" customWidth="1"/>
    <col min="23" max="23" width="12.140625" bestFit="1" customWidth="1"/>
    <col min="24" max="46" width="12.85546875" bestFit="1" customWidth="1"/>
    <col min="47" max="68" width="11.28515625" bestFit="1" customWidth="1"/>
    <col min="69" max="77" width="10.28515625" bestFit="1" customWidth="1"/>
    <col min="78" max="106" width="9.28515625" bestFit="1" customWidth="1"/>
  </cols>
  <sheetData>
    <row r="1" spans="1:106" x14ac:dyDescent="0.25">
      <c r="D1" s="41"/>
      <c r="G1">
        <f>G6</f>
        <v>2019</v>
      </c>
      <c r="H1">
        <f>G1+1</f>
        <v>2020</v>
      </c>
      <c r="I1">
        <f t="shared" ref="I1:BT1" si="0">H1+1</f>
        <v>2021</v>
      </c>
      <c r="J1">
        <f t="shared" si="0"/>
        <v>2022</v>
      </c>
      <c r="K1">
        <f t="shared" si="0"/>
        <v>2023</v>
      </c>
      <c r="L1">
        <f t="shared" si="0"/>
        <v>2024</v>
      </c>
      <c r="M1">
        <f t="shared" si="0"/>
        <v>2025</v>
      </c>
      <c r="N1">
        <f t="shared" si="0"/>
        <v>2026</v>
      </c>
      <c r="O1">
        <f t="shared" si="0"/>
        <v>2027</v>
      </c>
      <c r="P1">
        <f t="shared" si="0"/>
        <v>2028</v>
      </c>
      <c r="Q1">
        <f t="shared" si="0"/>
        <v>2029</v>
      </c>
      <c r="R1">
        <f t="shared" si="0"/>
        <v>2030</v>
      </c>
      <c r="S1">
        <f t="shared" si="0"/>
        <v>2031</v>
      </c>
      <c r="T1">
        <f t="shared" si="0"/>
        <v>2032</v>
      </c>
      <c r="U1">
        <f t="shared" si="0"/>
        <v>2033</v>
      </c>
      <c r="V1">
        <f t="shared" si="0"/>
        <v>2034</v>
      </c>
      <c r="W1">
        <f t="shared" si="0"/>
        <v>2035</v>
      </c>
      <c r="X1">
        <f t="shared" si="0"/>
        <v>2036</v>
      </c>
      <c r="Y1">
        <f t="shared" si="0"/>
        <v>2037</v>
      </c>
      <c r="Z1">
        <f t="shared" si="0"/>
        <v>2038</v>
      </c>
      <c r="AA1">
        <f t="shared" si="0"/>
        <v>2039</v>
      </c>
      <c r="AB1">
        <f t="shared" si="0"/>
        <v>2040</v>
      </c>
      <c r="AC1">
        <f t="shared" si="0"/>
        <v>2041</v>
      </c>
      <c r="AD1">
        <f t="shared" si="0"/>
        <v>2042</v>
      </c>
      <c r="AE1">
        <f t="shared" si="0"/>
        <v>2043</v>
      </c>
      <c r="AF1">
        <f t="shared" si="0"/>
        <v>2044</v>
      </c>
      <c r="AG1">
        <f t="shared" si="0"/>
        <v>2045</v>
      </c>
      <c r="AH1">
        <f t="shared" si="0"/>
        <v>2046</v>
      </c>
      <c r="AI1">
        <f t="shared" si="0"/>
        <v>2047</v>
      </c>
      <c r="AJ1">
        <f t="shared" si="0"/>
        <v>2048</v>
      </c>
      <c r="AK1">
        <f t="shared" si="0"/>
        <v>2049</v>
      </c>
      <c r="AL1">
        <f t="shared" si="0"/>
        <v>2050</v>
      </c>
      <c r="AM1">
        <f t="shared" si="0"/>
        <v>2051</v>
      </c>
      <c r="AN1">
        <f t="shared" si="0"/>
        <v>2052</v>
      </c>
      <c r="AO1">
        <f t="shared" si="0"/>
        <v>2053</v>
      </c>
      <c r="AP1">
        <f t="shared" si="0"/>
        <v>2054</v>
      </c>
      <c r="AQ1">
        <f t="shared" si="0"/>
        <v>2055</v>
      </c>
      <c r="AR1">
        <f t="shared" si="0"/>
        <v>2056</v>
      </c>
      <c r="AS1">
        <f t="shared" si="0"/>
        <v>2057</v>
      </c>
      <c r="AT1">
        <f t="shared" si="0"/>
        <v>2058</v>
      </c>
      <c r="AU1">
        <f t="shared" si="0"/>
        <v>2059</v>
      </c>
      <c r="AV1">
        <f t="shared" si="0"/>
        <v>2060</v>
      </c>
      <c r="AW1">
        <f t="shared" si="0"/>
        <v>2061</v>
      </c>
      <c r="AX1">
        <f t="shared" si="0"/>
        <v>2062</v>
      </c>
      <c r="AY1">
        <f t="shared" si="0"/>
        <v>2063</v>
      </c>
      <c r="AZ1">
        <f t="shared" si="0"/>
        <v>2064</v>
      </c>
      <c r="BA1">
        <f t="shared" si="0"/>
        <v>2065</v>
      </c>
      <c r="BB1">
        <f t="shared" si="0"/>
        <v>2066</v>
      </c>
      <c r="BC1">
        <f t="shared" si="0"/>
        <v>2067</v>
      </c>
      <c r="BD1">
        <f t="shared" si="0"/>
        <v>2068</v>
      </c>
      <c r="BE1">
        <f t="shared" si="0"/>
        <v>2069</v>
      </c>
      <c r="BF1">
        <f t="shared" si="0"/>
        <v>2070</v>
      </c>
      <c r="BG1">
        <f t="shared" si="0"/>
        <v>2071</v>
      </c>
      <c r="BH1">
        <f t="shared" si="0"/>
        <v>2072</v>
      </c>
      <c r="BI1">
        <f t="shared" si="0"/>
        <v>2073</v>
      </c>
      <c r="BJ1">
        <f t="shared" si="0"/>
        <v>2074</v>
      </c>
      <c r="BK1">
        <f t="shared" si="0"/>
        <v>2075</v>
      </c>
      <c r="BL1">
        <f t="shared" si="0"/>
        <v>2076</v>
      </c>
      <c r="BM1">
        <f t="shared" si="0"/>
        <v>2077</v>
      </c>
      <c r="BN1">
        <f t="shared" si="0"/>
        <v>2078</v>
      </c>
      <c r="BO1">
        <f t="shared" si="0"/>
        <v>2079</v>
      </c>
      <c r="BP1">
        <f t="shared" si="0"/>
        <v>2080</v>
      </c>
      <c r="BQ1">
        <f t="shared" si="0"/>
        <v>2081</v>
      </c>
      <c r="BR1">
        <f t="shared" si="0"/>
        <v>2082</v>
      </c>
      <c r="BS1">
        <f t="shared" si="0"/>
        <v>2083</v>
      </c>
      <c r="BT1">
        <f t="shared" si="0"/>
        <v>2084</v>
      </c>
      <c r="BU1">
        <f t="shared" ref="BU1:DB1" si="1">BT1+1</f>
        <v>2085</v>
      </c>
      <c r="BV1">
        <f t="shared" si="1"/>
        <v>2086</v>
      </c>
      <c r="BW1">
        <f t="shared" si="1"/>
        <v>2087</v>
      </c>
      <c r="BX1">
        <f t="shared" si="1"/>
        <v>2088</v>
      </c>
      <c r="BY1">
        <f t="shared" si="1"/>
        <v>2089</v>
      </c>
      <c r="BZ1">
        <f t="shared" si="1"/>
        <v>2090</v>
      </c>
      <c r="CA1">
        <f t="shared" si="1"/>
        <v>2091</v>
      </c>
      <c r="CB1">
        <f t="shared" si="1"/>
        <v>2092</v>
      </c>
      <c r="CC1">
        <f t="shared" si="1"/>
        <v>2093</v>
      </c>
      <c r="CD1">
        <f t="shared" si="1"/>
        <v>2094</v>
      </c>
      <c r="CE1">
        <f t="shared" si="1"/>
        <v>2095</v>
      </c>
      <c r="CF1">
        <f t="shared" si="1"/>
        <v>2096</v>
      </c>
      <c r="CG1">
        <f t="shared" si="1"/>
        <v>2097</v>
      </c>
      <c r="CH1">
        <f t="shared" si="1"/>
        <v>2098</v>
      </c>
      <c r="CI1">
        <f t="shared" si="1"/>
        <v>2099</v>
      </c>
      <c r="CJ1">
        <f t="shared" si="1"/>
        <v>2100</v>
      </c>
      <c r="CK1">
        <f t="shared" si="1"/>
        <v>2101</v>
      </c>
      <c r="CL1">
        <f t="shared" si="1"/>
        <v>2102</v>
      </c>
      <c r="CM1">
        <f t="shared" si="1"/>
        <v>2103</v>
      </c>
      <c r="CN1">
        <f t="shared" si="1"/>
        <v>2104</v>
      </c>
      <c r="CO1">
        <f t="shared" si="1"/>
        <v>2105</v>
      </c>
      <c r="CP1">
        <f t="shared" si="1"/>
        <v>2106</v>
      </c>
      <c r="CQ1">
        <f t="shared" si="1"/>
        <v>2107</v>
      </c>
      <c r="CR1">
        <f t="shared" si="1"/>
        <v>2108</v>
      </c>
      <c r="CS1">
        <f t="shared" si="1"/>
        <v>2109</v>
      </c>
      <c r="CT1">
        <f t="shared" si="1"/>
        <v>2110</v>
      </c>
      <c r="CU1">
        <f t="shared" si="1"/>
        <v>2111</v>
      </c>
      <c r="CV1">
        <f t="shared" si="1"/>
        <v>2112</v>
      </c>
      <c r="CW1">
        <f t="shared" si="1"/>
        <v>2113</v>
      </c>
      <c r="CX1">
        <f t="shared" si="1"/>
        <v>2114</v>
      </c>
      <c r="CY1">
        <f t="shared" si="1"/>
        <v>2115</v>
      </c>
      <c r="CZ1">
        <f t="shared" si="1"/>
        <v>2116</v>
      </c>
      <c r="DA1">
        <f t="shared" si="1"/>
        <v>2117</v>
      </c>
      <c r="DB1">
        <f t="shared" si="1"/>
        <v>2118</v>
      </c>
    </row>
    <row r="2" spans="1:106" x14ac:dyDescent="0.25">
      <c r="D2" s="46">
        <f>SUM(D8:D106)</f>
        <v>1035981</v>
      </c>
      <c r="E2" s="46">
        <f t="shared" ref="E2:BP2" si="2">SUM(E8:E106)</f>
        <v>28743</v>
      </c>
      <c r="F2" s="46">
        <f t="shared" si="2"/>
        <v>636997</v>
      </c>
      <c r="G2" s="21">
        <f t="shared" si="2"/>
        <v>21716</v>
      </c>
      <c r="H2" s="21">
        <f t="shared" si="2"/>
        <v>20635</v>
      </c>
      <c r="I2" s="21">
        <f t="shared" si="2"/>
        <v>22343</v>
      </c>
      <c r="J2" s="21">
        <f t="shared" si="2"/>
        <v>21563</v>
      </c>
      <c r="K2" s="21">
        <f t="shared" si="2"/>
        <v>32611</v>
      </c>
      <c r="L2" s="21">
        <f t="shared" si="2"/>
        <v>30950</v>
      </c>
      <c r="M2" s="21">
        <f t="shared" si="2"/>
        <v>32684</v>
      </c>
      <c r="N2" s="21">
        <f t="shared" si="2"/>
        <v>30837</v>
      </c>
      <c r="O2" s="21">
        <f t="shared" si="2"/>
        <v>32567</v>
      </c>
      <c r="P2" s="21">
        <f t="shared" si="2"/>
        <v>30758</v>
      </c>
      <c r="Q2" s="21">
        <f t="shared" si="2"/>
        <v>45009</v>
      </c>
      <c r="R2" s="21">
        <f t="shared" si="2"/>
        <v>47529</v>
      </c>
      <c r="S2" s="21">
        <f t="shared" si="2"/>
        <v>50191</v>
      </c>
      <c r="T2" s="21">
        <f t="shared" si="2"/>
        <v>41282</v>
      </c>
      <c r="U2" s="21">
        <f t="shared" si="2"/>
        <v>40151</v>
      </c>
      <c r="V2" s="21">
        <f t="shared" si="2"/>
        <v>28191</v>
      </c>
      <c r="W2" s="21">
        <f t="shared" si="2"/>
        <v>49228</v>
      </c>
      <c r="X2" s="21">
        <f t="shared" si="2"/>
        <v>46688</v>
      </c>
      <c r="Y2" s="21">
        <f t="shared" si="2"/>
        <v>49304</v>
      </c>
      <c r="Z2" s="21">
        <f t="shared" si="2"/>
        <v>44652</v>
      </c>
      <c r="AA2" s="21">
        <f t="shared" si="2"/>
        <v>47156</v>
      </c>
      <c r="AB2" s="21">
        <f t="shared" si="2"/>
        <v>44751</v>
      </c>
      <c r="AC2" s="21">
        <f t="shared" si="2"/>
        <v>74755</v>
      </c>
      <c r="AD2" s="21">
        <f t="shared" si="2"/>
        <v>64543</v>
      </c>
      <c r="AE2" s="21">
        <f t="shared" si="2"/>
        <v>68157</v>
      </c>
      <c r="AF2" s="21">
        <f t="shared" si="2"/>
        <v>56361</v>
      </c>
      <c r="AG2" s="21">
        <f t="shared" si="2"/>
        <v>57799</v>
      </c>
      <c r="AH2" s="21">
        <f t="shared" si="2"/>
        <v>52905</v>
      </c>
      <c r="AI2" s="21">
        <f t="shared" si="2"/>
        <v>80945</v>
      </c>
      <c r="AJ2" s="21">
        <f t="shared" si="2"/>
        <v>92207</v>
      </c>
      <c r="AK2" s="21">
        <f t="shared" si="2"/>
        <v>87781</v>
      </c>
      <c r="AL2" s="21">
        <f t="shared" si="2"/>
        <v>74023</v>
      </c>
      <c r="AM2" s="21">
        <f t="shared" si="2"/>
        <v>70451</v>
      </c>
      <c r="AN2" s="21">
        <f t="shared" si="2"/>
        <v>74395</v>
      </c>
      <c r="AO2" s="21">
        <f t="shared" si="2"/>
        <v>95731</v>
      </c>
      <c r="AP2" s="21">
        <f t="shared" si="2"/>
        <v>88997</v>
      </c>
      <c r="AQ2" s="21">
        <f t="shared" si="2"/>
        <v>93982</v>
      </c>
      <c r="AR2" s="21">
        <f t="shared" si="2"/>
        <v>91469</v>
      </c>
      <c r="AS2" s="21">
        <f t="shared" si="2"/>
        <v>85472</v>
      </c>
      <c r="AT2" s="21">
        <f t="shared" si="2"/>
        <v>64454</v>
      </c>
      <c r="AU2" s="21">
        <f t="shared" si="2"/>
        <v>68666</v>
      </c>
      <c r="AV2" s="21">
        <f t="shared" si="2"/>
        <v>60235</v>
      </c>
      <c r="AW2" s="21">
        <f t="shared" si="2"/>
        <v>52476</v>
      </c>
      <c r="AX2" s="21">
        <f t="shared" si="2"/>
        <v>41808</v>
      </c>
      <c r="AY2" s="21">
        <f t="shared" si="2"/>
        <v>44148</v>
      </c>
      <c r="AZ2" s="21">
        <f t="shared" si="2"/>
        <v>39253</v>
      </c>
      <c r="BA2" s="21">
        <f t="shared" si="2"/>
        <v>34618</v>
      </c>
      <c r="BB2" s="21">
        <f t="shared" si="2"/>
        <v>36555</v>
      </c>
      <c r="BC2" s="21">
        <f t="shared" si="2"/>
        <v>38603</v>
      </c>
      <c r="BD2" s="21">
        <f t="shared" si="2"/>
        <v>40764</v>
      </c>
      <c r="BE2" s="21">
        <f t="shared" si="2"/>
        <v>43047</v>
      </c>
      <c r="BF2" s="21">
        <f t="shared" si="2"/>
        <v>35436</v>
      </c>
      <c r="BG2" s="21">
        <f t="shared" si="2"/>
        <v>37420</v>
      </c>
      <c r="BH2" s="21">
        <f t="shared" si="2"/>
        <v>25661</v>
      </c>
      <c r="BI2" s="21">
        <f t="shared" si="2"/>
        <v>7031</v>
      </c>
      <c r="BJ2" s="21">
        <f t="shared" si="2"/>
        <v>0</v>
      </c>
      <c r="BK2" s="21">
        <f t="shared" si="2"/>
        <v>0</v>
      </c>
      <c r="BL2" s="21">
        <f t="shared" si="2"/>
        <v>0</v>
      </c>
      <c r="BM2" s="21">
        <f t="shared" si="2"/>
        <v>0</v>
      </c>
      <c r="BN2" s="21">
        <f t="shared" si="2"/>
        <v>0</v>
      </c>
      <c r="BO2" s="21">
        <f t="shared" si="2"/>
        <v>0</v>
      </c>
      <c r="BP2" s="21">
        <f t="shared" si="2"/>
        <v>0</v>
      </c>
      <c r="BQ2" s="21">
        <f t="shared" ref="BQ2:DB2" si="3">SUM(BQ8:BQ106)</f>
        <v>0</v>
      </c>
      <c r="BR2" s="21">
        <f t="shared" si="3"/>
        <v>0</v>
      </c>
      <c r="BS2" s="21">
        <f t="shared" si="3"/>
        <v>0</v>
      </c>
      <c r="BT2" s="21">
        <f t="shared" si="3"/>
        <v>0</v>
      </c>
      <c r="BU2" s="21">
        <f t="shared" si="3"/>
        <v>0</v>
      </c>
      <c r="BV2" s="21">
        <f t="shared" si="3"/>
        <v>0</v>
      </c>
      <c r="BW2" s="21">
        <f t="shared" si="3"/>
        <v>0</v>
      </c>
      <c r="BX2" s="21">
        <f t="shared" si="3"/>
        <v>0</v>
      </c>
      <c r="BY2" s="21">
        <f t="shared" si="3"/>
        <v>0</v>
      </c>
      <c r="BZ2" s="21">
        <f t="shared" si="3"/>
        <v>0</v>
      </c>
      <c r="CA2" s="21">
        <f t="shared" si="3"/>
        <v>0</v>
      </c>
      <c r="CB2" s="21">
        <f t="shared" si="3"/>
        <v>0</v>
      </c>
      <c r="CC2" s="21">
        <f t="shared" si="3"/>
        <v>0</v>
      </c>
      <c r="CD2" s="21">
        <f t="shared" si="3"/>
        <v>0</v>
      </c>
      <c r="CE2" s="21">
        <f t="shared" si="3"/>
        <v>0</v>
      </c>
      <c r="CF2" s="21">
        <f t="shared" si="3"/>
        <v>0</v>
      </c>
      <c r="CG2" s="21">
        <f t="shared" si="3"/>
        <v>0</v>
      </c>
      <c r="CH2" s="21">
        <f t="shared" si="3"/>
        <v>0</v>
      </c>
      <c r="CI2" s="21">
        <f t="shared" si="3"/>
        <v>0</v>
      </c>
      <c r="CJ2" s="21">
        <f t="shared" si="3"/>
        <v>0</v>
      </c>
      <c r="CK2" s="21">
        <f t="shared" si="3"/>
        <v>0</v>
      </c>
      <c r="CL2" s="21">
        <f t="shared" si="3"/>
        <v>0</v>
      </c>
      <c r="CM2" s="21">
        <f t="shared" si="3"/>
        <v>0</v>
      </c>
      <c r="CN2" s="21">
        <f t="shared" si="3"/>
        <v>0</v>
      </c>
      <c r="CO2" s="21">
        <f t="shared" si="3"/>
        <v>0</v>
      </c>
      <c r="CP2" s="21">
        <f t="shared" si="3"/>
        <v>0</v>
      </c>
      <c r="CQ2" s="21">
        <f t="shared" si="3"/>
        <v>0</v>
      </c>
      <c r="CR2" s="21">
        <f t="shared" si="3"/>
        <v>0</v>
      </c>
      <c r="CS2" s="21">
        <f t="shared" si="3"/>
        <v>0</v>
      </c>
      <c r="CT2" s="21">
        <f t="shared" si="3"/>
        <v>0</v>
      </c>
      <c r="CU2" s="21">
        <f t="shared" si="3"/>
        <v>0</v>
      </c>
      <c r="CV2" s="21">
        <f t="shared" si="3"/>
        <v>0</v>
      </c>
      <c r="CW2" s="21">
        <f t="shared" si="3"/>
        <v>0</v>
      </c>
      <c r="CX2" s="21">
        <f t="shared" si="3"/>
        <v>0</v>
      </c>
      <c r="CY2" s="21">
        <f t="shared" si="3"/>
        <v>0</v>
      </c>
      <c r="CZ2" s="21">
        <f t="shared" si="3"/>
        <v>0</v>
      </c>
      <c r="DA2" s="21">
        <f t="shared" si="3"/>
        <v>0</v>
      </c>
      <c r="DB2" s="21">
        <f t="shared" si="3"/>
        <v>0</v>
      </c>
    </row>
    <row r="3" spans="1:106" x14ac:dyDescent="0.25">
      <c r="C3" t="s">
        <v>76</v>
      </c>
      <c r="D3" s="45">
        <v>1035981</v>
      </c>
      <c r="E3" s="45">
        <v>28743</v>
      </c>
      <c r="F3" s="45">
        <v>636997</v>
      </c>
    </row>
    <row r="5" spans="1:106" x14ac:dyDescent="0.25">
      <c r="G5" t="s">
        <v>77</v>
      </c>
    </row>
    <row r="6" spans="1:106" x14ac:dyDescent="0.25">
      <c r="D6" s="20" t="s">
        <v>55</v>
      </c>
      <c r="E6" t="s">
        <v>74</v>
      </c>
      <c r="F6" t="s">
        <v>75</v>
      </c>
      <c r="G6">
        <f>'One person'!F3</f>
        <v>2019</v>
      </c>
      <c r="H6">
        <f>G6+1</f>
        <v>2020</v>
      </c>
      <c r="I6">
        <f t="shared" ref="I6:BT6" si="4">H6+1</f>
        <v>2021</v>
      </c>
      <c r="J6">
        <f t="shared" si="4"/>
        <v>2022</v>
      </c>
      <c r="K6">
        <f t="shared" si="4"/>
        <v>2023</v>
      </c>
      <c r="L6">
        <f t="shared" si="4"/>
        <v>2024</v>
      </c>
      <c r="M6">
        <f t="shared" si="4"/>
        <v>2025</v>
      </c>
      <c r="N6">
        <f t="shared" si="4"/>
        <v>2026</v>
      </c>
      <c r="O6">
        <f t="shared" si="4"/>
        <v>2027</v>
      </c>
      <c r="P6">
        <f t="shared" si="4"/>
        <v>2028</v>
      </c>
      <c r="Q6">
        <f t="shared" si="4"/>
        <v>2029</v>
      </c>
      <c r="R6">
        <f t="shared" si="4"/>
        <v>2030</v>
      </c>
      <c r="S6">
        <f t="shared" si="4"/>
        <v>2031</v>
      </c>
      <c r="T6">
        <f t="shared" si="4"/>
        <v>2032</v>
      </c>
      <c r="U6">
        <f t="shared" si="4"/>
        <v>2033</v>
      </c>
      <c r="V6">
        <f t="shared" si="4"/>
        <v>2034</v>
      </c>
      <c r="W6">
        <f t="shared" si="4"/>
        <v>2035</v>
      </c>
      <c r="X6">
        <f t="shared" si="4"/>
        <v>2036</v>
      </c>
      <c r="Y6">
        <f t="shared" si="4"/>
        <v>2037</v>
      </c>
      <c r="Z6">
        <f t="shared" si="4"/>
        <v>2038</v>
      </c>
      <c r="AA6">
        <f t="shared" si="4"/>
        <v>2039</v>
      </c>
      <c r="AB6">
        <f t="shared" si="4"/>
        <v>2040</v>
      </c>
      <c r="AC6">
        <f t="shared" si="4"/>
        <v>2041</v>
      </c>
      <c r="AD6">
        <f t="shared" si="4"/>
        <v>2042</v>
      </c>
      <c r="AE6">
        <f t="shared" si="4"/>
        <v>2043</v>
      </c>
      <c r="AF6">
        <f t="shared" si="4"/>
        <v>2044</v>
      </c>
      <c r="AG6">
        <f t="shared" si="4"/>
        <v>2045</v>
      </c>
      <c r="AH6">
        <f t="shared" si="4"/>
        <v>2046</v>
      </c>
      <c r="AI6">
        <f t="shared" si="4"/>
        <v>2047</v>
      </c>
      <c r="AJ6">
        <f t="shared" si="4"/>
        <v>2048</v>
      </c>
      <c r="AK6">
        <f t="shared" si="4"/>
        <v>2049</v>
      </c>
      <c r="AL6">
        <f t="shared" si="4"/>
        <v>2050</v>
      </c>
      <c r="AM6">
        <f t="shared" si="4"/>
        <v>2051</v>
      </c>
      <c r="AN6">
        <f t="shared" si="4"/>
        <v>2052</v>
      </c>
      <c r="AO6">
        <f t="shared" si="4"/>
        <v>2053</v>
      </c>
      <c r="AP6">
        <f t="shared" si="4"/>
        <v>2054</v>
      </c>
      <c r="AQ6">
        <f t="shared" si="4"/>
        <v>2055</v>
      </c>
      <c r="AR6">
        <f t="shared" si="4"/>
        <v>2056</v>
      </c>
      <c r="AS6">
        <f t="shared" si="4"/>
        <v>2057</v>
      </c>
      <c r="AT6">
        <f t="shared" si="4"/>
        <v>2058</v>
      </c>
      <c r="AU6">
        <f t="shared" si="4"/>
        <v>2059</v>
      </c>
      <c r="AV6">
        <f t="shared" si="4"/>
        <v>2060</v>
      </c>
      <c r="AW6">
        <f t="shared" si="4"/>
        <v>2061</v>
      </c>
      <c r="AX6">
        <f t="shared" si="4"/>
        <v>2062</v>
      </c>
      <c r="AY6">
        <f t="shared" si="4"/>
        <v>2063</v>
      </c>
      <c r="AZ6">
        <f t="shared" si="4"/>
        <v>2064</v>
      </c>
      <c r="BA6">
        <f t="shared" si="4"/>
        <v>2065</v>
      </c>
      <c r="BB6">
        <f t="shared" si="4"/>
        <v>2066</v>
      </c>
      <c r="BC6">
        <f t="shared" si="4"/>
        <v>2067</v>
      </c>
      <c r="BD6">
        <f t="shared" si="4"/>
        <v>2068</v>
      </c>
      <c r="BE6">
        <f t="shared" si="4"/>
        <v>2069</v>
      </c>
      <c r="BF6">
        <f t="shared" si="4"/>
        <v>2070</v>
      </c>
      <c r="BG6">
        <f t="shared" si="4"/>
        <v>2071</v>
      </c>
      <c r="BH6">
        <f t="shared" si="4"/>
        <v>2072</v>
      </c>
      <c r="BI6">
        <f t="shared" si="4"/>
        <v>2073</v>
      </c>
      <c r="BJ6">
        <f t="shared" si="4"/>
        <v>2074</v>
      </c>
      <c r="BK6">
        <f t="shared" si="4"/>
        <v>2075</v>
      </c>
      <c r="BL6">
        <f t="shared" si="4"/>
        <v>2076</v>
      </c>
      <c r="BM6">
        <f t="shared" si="4"/>
        <v>2077</v>
      </c>
      <c r="BN6">
        <f t="shared" si="4"/>
        <v>2078</v>
      </c>
      <c r="BO6">
        <f t="shared" si="4"/>
        <v>2079</v>
      </c>
      <c r="BP6">
        <f t="shared" si="4"/>
        <v>2080</v>
      </c>
      <c r="BQ6">
        <f t="shared" si="4"/>
        <v>2081</v>
      </c>
      <c r="BR6">
        <f t="shared" si="4"/>
        <v>2082</v>
      </c>
      <c r="BS6">
        <f t="shared" si="4"/>
        <v>2083</v>
      </c>
      <c r="BT6">
        <f t="shared" si="4"/>
        <v>2084</v>
      </c>
      <c r="BU6">
        <f t="shared" ref="BU6:DB6" si="5">BT6+1</f>
        <v>2085</v>
      </c>
      <c r="BV6">
        <f t="shared" si="5"/>
        <v>2086</v>
      </c>
      <c r="BW6">
        <f t="shared" si="5"/>
        <v>2087</v>
      </c>
      <c r="BX6">
        <f t="shared" si="5"/>
        <v>2088</v>
      </c>
      <c r="BY6">
        <f t="shared" si="5"/>
        <v>2089</v>
      </c>
      <c r="BZ6">
        <f t="shared" si="5"/>
        <v>2090</v>
      </c>
      <c r="CA6">
        <f t="shared" si="5"/>
        <v>2091</v>
      </c>
      <c r="CB6">
        <f t="shared" si="5"/>
        <v>2092</v>
      </c>
      <c r="CC6">
        <f t="shared" si="5"/>
        <v>2093</v>
      </c>
      <c r="CD6">
        <f t="shared" si="5"/>
        <v>2094</v>
      </c>
      <c r="CE6">
        <f t="shared" si="5"/>
        <v>2095</v>
      </c>
      <c r="CF6">
        <f t="shared" si="5"/>
        <v>2096</v>
      </c>
      <c r="CG6">
        <f t="shared" si="5"/>
        <v>2097</v>
      </c>
      <c r="CH6">
        <f t="shared" si="5"/>
        <v>2098</v>
      </c>
      <c r="CI6">
        <f t="shared" si="5"/>
        <v>2099</v>
      </c>
      <c r="CJ6">
        <f t="shared" si="5"/>
        <v>2100</v>
      </c>
      <c r="CK6">
        <f t="shared" si="5"/>
        <v>2101</v>
      </c>
      <c r="CL6">
        <f t="shared" si="5"/>
        <v>2102</v>
      </c>
      <c r="CM6">
        <f t="shared" si="5"/>
        <v>2103</v>
      </c>
      <c r="CN6">
        <f t="shared" si="5"/>
        <v>2104</v>
      </c>
      <c r="CO6">
        <f t="shared" si="5"/>
        <v>2105</v>
      </c>
      <c r="CP6">
        <f t="shared" si="5"/>
        <v>2106</v>
      </c>
      <c r="CQ6">
        <f t="shared" si="5"/>
        <v>2107</v>
      </c>
      <c r="CR6">
        <f t="shared" si="5"/>
        <v>2108</v>
      </c>
      <c r="CS6">
        <f t="shared" si="5"/>
        <v>2109</v>
      </c>
      <c r="CT6">
        <f t="shared" si="5"/>
        <v>2110</v>
      </c>
      <c r="CU6">
        <f t="shared" si="5"/>
        <v>2111</v>
      </c>
      <c r="CV6">
        <f t="shared" si="5"/>
        <v>2112</v>
      </c>
      <c r="CW6">
        <f t="shared" si="5"/>
        <v>2113</v>
      </c>
      <c r="CX6">
        <f t="shared" si="5"/>
        <v>2114</v>
      </c>
      <c r="CY6">
        <f t="shared" si="5"/>
        <v>2115</v>
      </c>
      <c r="CZ6">
        <f t="shared" si="5"/>
        <v>2116</v>
      </c>
      <c r="DA6">
        <f t="shared" si="5"/>
        <v>2117</v>
      </c>
      <c r="DB6">
        <f t="shared" si="5"/>
        <v>2118</v>
      </c>
    </row>
    <row r="7" spans="1:106" x14ac:dyDescent="0.25">
      <c r="B7" s="20"/>
      <c r="C7" s="20"/>
      <c r="D7" s="12">
        <f>'One person'!K6</f>
        <v>109624</v>
      </c>
      <c r="E7" s="12">
        <f>'One person'!K10</f>
        <v>4134</v>
      </c>
      <c r="F7" s="12">
        <f>'One person'!K13</f>
        <v>55896</v>
      </c>
      <c r="G7" s="12">
        <f>VLOOKUP(G6,'One person'!$F$3:$H$61,3)</f>
        <v>0</v>
      </c>
      <c r="H7" s="12">
        <f>VLOOKUP(H6,'One person'!$F$3:$H$61,3)</f>
        <v>0</v>
      </c>
      <c r="I7" s="12">
        <f>VLOOKUP(I6,'One person'!$F$3:$H$61,3)</f>
        <v>0</v>
      </c>
      <c r="J7" s="12">
        <f>VLOOKUP(J6,'One person'!$F$3:$H$61,3)</f>
        <v>0</v>
      </c>
      <c r="K7" s="12">
        <f>VLOOKUP(K6,'One person'!$F$3:$H$61,3)</f>
        <v>0</v>
      </c>
      <c r="L7" s="12">
        <f>VLOOKUP(L6,'One person'!$F$3:$H$61,3)</f>
        <v>0</v>
      </c>
      <c r="M7" s="12">
        <f>VLOOKUP(M6,'One person'!$F$3:$H$61,3)</f>
        <v>0</v>
      </c>
      <c r="N7" s="12">
        <f>VLOOKUP(N6,'One person'!$F$3:$H$61,3)</f>
        <v>0</v>
      </c>
      <c r="O7" s="12">
        <f>VLOOKUP(O6,'One person'!$F$3:$H$61,3)</f>
        <v>0</v>
      </c>
      <c r="P7" s="12">
        <f>VLOOKUP(P6,'One person'!$F$3:$H$61,3)</f>
        <v>0</v>
      </c>
      <c r="Q7" s="12">
        <f>VLOOKUP(Q6,'One person'!$F$3:$H$61,3)</f>
        <v>0</v>
      </c>
      <c r="R7" s="12">
        <f>VLOOKUP(R6,'One person'!$F$3:$H$61,3)</f>
        <v>0</v>
      </c>
      <c r="S7" s="12">
        <f>VLOOKUP(S6,'One person'!$F$3:$H$61,3)</f>
        <v>0</v>
      </c>
      <c r="T7" s="12">
        <f>VLOOKUP(T6,'One person'!$F$3:$H$61,3)</f>
        <v>0</v>
      </c>
      <c r="U7" s="12">
        <f>VLOOKUP(U6,'One person'!$F$3:$H$61,3)</f>
        <v>0</v>
      </c>
      <c r="V7" s="12">
        <f>VLOOKUP(V6,'One person'!$F$3:$H$61,3)</f>
        <v>0</v>
      </c>
      <c r="W7" s="12">
        <f>VLOOKUP(W6,'One person'!$F$3:$H$61,3)</f>
        <v>19458</v>
      </c>
      <c r="X7" s="12">
        <f>VLOOKUP(X6,'One person'!$F$3:$H$61,3)</f>
        <v>20548</v>
      </c>
      <c r="Y7" s="12">
        <f>VLOOKUP(Y6,'One person'!$F$3:$H$61,3)</f>
        <v>21699</v>
      </c>
      <c r="Z7" s="12">
        <f>VLOOKUP(Z6,'One person'!$F$3:$H$61,3)</f>
        <v>15503</v>
      </c>
      <c r="AA7" s="12">
        <f>VLOOKUP(AA6,'One person'!$F$3:$H$61,3)</f>
        <v>16372</v>
      </c>
      <c r="AB7" s="12">
        <f>VLOOKUP(AB6,'One person'!$F$3:$H$61,3)</f>
        <v>17288</v>
      </c>
      <c r="AC7" s="12">
        <f>VLOOKUP(AC6,'One person'!$F$3:$H$61,3)</f>
        <v>18256</v>
      </c>
      <c r="AD7" s="12">
        <f>VLOOKUP(AD6,'One person'!$F$3:$H$61,3)</f>
        <v>11427</v>
      </c>
      <c r="AE7" s="12">
        <f>VLOOKUP(AE6,'One person'!$F$3:$H$61,3)</f>
        <v>12067</v>
      </c>
      <c r="AF7" s="12">
        <f>VLOOKUP(AF6,'One person'!$F$3:$H$61,3)</f>
        <v>12743</v>
      </c>
      <c r="AG7" s="12">
        <f>VLOOKUP(AG6,'One person'!$F$3:$H$61,3)</f>
        <v>13457</v>
      </c>
      <c r="AH7" s="12">
        <f>VLOOKUP(AH6,'One person'!$F$3:$H$61,3)</f>
        <v>14210</v>
      </c>
      <c r="AI7" s="12">
        <f>VLOOKUP(AI6,'One person'!$F$3:$H$61,3)</f>
        <v>15005</v>
      </c>
      <c r="AJ7" s="12">
        <f>VLOOKUP(AJ6,'One person'!$F$3:$H$61,3)</f>
        <v>15846</v>
      </c>
      <c r="AK7" s="12">
        <f>VLOOKUP(AK6,'One person'!$F$3:$H$61,3)</f>
        <v>16734</v>
      </c>
      <c r="AL7" s="12">
        <f>VLOOKUP(AL6,'One person'!$F$3:$H$61,3)</f>
        <v>8550</v>
      </c>
      <c r="AM7" s="12">
        <f>VLOOKUP(AM6,'One person'!$F$3:$H$61,3)</f>
        <v>9029</v>
      </c>
      <c r="AN7" s="12">
        <f>VLOOKUP(AN6,'One person'!$F$3:$H$61,3)</f>
        <v>9535</v>
      </c>
      <c r="AO7" s="12">
        <f>VLOOKUP(AO6,'One person'!$F$3:$H$61,3)</f>
        <v>10069</v>
      </c>
      <c r="AP7" s="12">
        <f>VLOOKUP(AP6,'One person'!$F$3:$H$61,3)</f>
        <v>10633</v>
      </c>
      <c r="AQ7" s="12">
        <f>VLOOKUP(AQ6,'One person'!$F$3:$H$61,3)</f>
        <v>11228</v>
      </c>
      <c r="AR7" s="12">
        <f>VLOOKUP(AR6,'One person'!$F$3:$H$61,3)</f>
        <v>11857</v>
      </c>
      <c r="AS7" s="12">
        <f>VLOOKUP(AS6,'One person'!$F$3:$H$61,3)</f>
        <v>12521</v>
      </c>
      <c r="AT7" s="12">
        <f>VLOOKUP(AT6,'One person'!$F$3:$H$61,3)</f>
        <v>0</v>
      </c>
      <c r="AU7" s="12">
        <f>VLOOKUP(AU6,'One person'!$F$3:$H$61,3)</f>
        <v>0</v>
      </c>
      <c r="AV7" s="12">
        <f>VLOOKUP(AV6,'One person'!$F$3:$H$61,3)</f>
        <v>0</v>
      </c>
      <c r="AW7" s="12">
        <f>VLOOKUP(AW6,'One person'!$F$3:$H$61,3)</f>
        <v>0</v>
      </c>
      <c r="AX7" s="12">
        <f>VLOOKUP(AX6,'One person'!$F$3:$H$61,3)</f>
        <v>0</v>
      </c>
      <c r="AY7" s="12">
        <f>VLOOKUP(AY6,'One person'!$F$3:$H$61,3)</f>
        <v>0</v>
      </c>
      <c r="AZ7" s="12">
        <f>VLOOKUP(AZ6,'One person'!$F$3:$H$61,3)</f>
        <v>0</v>
      </c>
      <c r="BA7" s="12">
        <f>VLOOKUP(BA6,'One person'!$F$3:$H$61,3)</f>
        <v>0</v>
      </c>
      <c r="BB7" s="12">
        <f>VLOOKUP(BB6,'One person'!$F$3:$H$61,3)</f>
        <v>0</v>
      </c>
      <c r="BC7" s="12">
        <f>VLOOKUP(BC6,'One person'!$F$3:$H$61,3)</f>
        <v>0</v>
      </c>
      <c r="BD7" s="12">
        <f>VLOOKUP(BD6,'One person'!$F$3:$H$61,3)</f>
        <v>0</v>
      </c>
      <c r="BE7" s="12">
        <f>VLOOKUP(BE6,'One person'!$F$3:$H$61,3)</f>
        <v>0</v>
      </c>
      <c r="BF7" s="12">
        <f>VLOOKUP(BF6,'One person'!$F$3:$H$61,3)</f>
        <v>0</v>
      </c>
      <c r="BG7" s="12">
        <f>VLOOKUP(BG6,'One person'!$F$3:$H$61,3)</f>
        <v>0</v>
      </c>
      <c r="BH7" s="12">
        <f>VLOOKUP(BH6,'One person'!$F$3:$H$61,3)</f>
        <v>0</v>
      </c>
      <c r="BI7" s="12">
        <f>VLOOKUP(BI6,'One person'!$F$3:$H$61,3)</f>
        <v>0</v>
      </c>
      <c r="BJ7" s="12">
        <f>VLOOKUP(BJ6,'One person'!$F$3:$H$61,3)</f>
        <v>0</v>
      </c>
      <c r="BK7" s="12">
        <f>VLOOKUP(BK6,'One person'!$F$3:$H$61,3)</f>
        <v>0</v>
      </c>
      <c r="BL7" s="12">
        <f>VLOOKUP(BL6,'One person'!$F$3:$H$61,3)</f>
        <v>0</v>
      </c>
      <c r="BM7" s="12">
        <f>VLOOKUP(BM6,'One person'!$F$3:$H$61,3)</f>
        <v>0</v>
      </c>
      <c r="BN7" s="12">
        <f>VLOOKUP(BN6,'One person'!$F$3:$H$61,3)</f>
        <v>0</v>
      </c>
      <c r="BO7" s="12">
        <f>VLOOKUP(BO6,'One person'!$F$3:$H$61,3)</f>
        <v>0</v>
      </c>
      <c r="BP7" s="12">
        <f>VLOOKUP(BP6,'One person'!$F$3:$H$61,3)</f>
        <v>0</v>
      </c>
      <c r="BQ7" s="12">
        <f>VLOOKUP(BQ6,'One person'!$F$3:$H$61,3)</f>
        <v>0</v>
      </c>
      <c r="BR7" s="12">
        <f>VLOOKUP(BR6,'One person'!$F$3:$H$61,3)</f>
        <v>0</v>
      </c>
      <c r="BS7" s="12">
        <f>VLOOKUP(BS6,'One person'!$F$3:$H$61,3)</f>
        <v>0</v>
      </c>
      <c r="BT7" s="12">
        <f>VLOOKUP(BT6,'One person'!$F$3:$H$61,3)</f>
        <v>0</v>
      </c>
      <c r="BU7" s="12">
        <f>VLOOKUP(BU6,'One person'!$F$3:$H$61,3)</f>
        <v>0</v>
      </c>
      <c r="BV7" s="12">
        <f>VLOOKUP(BV6,'One person'!$F$3:$H$61,3)</f>
        <v>0</v>
      </c>
      <c r="BW7" s="12">
        <f>VLOOKUP(BW6,'One person'!$F$3:$H$61,3)</f>
        <v>0</v>
      </c>
      <c r="BX7" s="12">
        <f>VLOOKUP(BX6,'One person'!$F$3:$H$61,3)</f>
        <v>0</v>
      </c>
      <c r="BY7" s="12">
        <f>VLOOKUP(BY6,'One person'!$F$3:$H$61,3)</f>
        <v>0</v>
      </c>
      <c r="BZ7" s="12">
        <f>VLOOKUP(BZ6,'One person'!$F$3:$H$61,3)</f>
        <v>0</v>
      </c>
      <c r="CA7" s="12">
        <f>VLOOKUP(CA6,'One person'!$F$3:$H$61,3)</f>
        <v>0</v>
      </c>
      <c r="CB7" s="12">
        <f>VLOOKUP(CB6,'One person'!$F$3:$H$61,3)</f>
        <v>0</v>
      </c>
      <c r="CC7" s="12">
        <f>VLOOKUP(CC6,'One person'!$F$3:$H$61,3)</f>
        <v>0</v>
      </c>
      <c r="CD7" s="12">
        <f>VLOOKUP(CD6,'One person'!$F$3:$H$61,3)</f>
        <v>0</v>
      </c>
      <c r="CE7" s="12">
        <f>VLOOKUP(CE6,'One person'!$F$3:$H$61,3)</f>
        <v>0</v>
      </c>
      <c r="CF7" s="12">
        <f>VLOOKUP(CF6,'One person'!$F$3:$H$61,3)</f>
        <v>0</v>
      </c>
      <c r="CG7" s="12">
        <f>VLOOKUP(CG6,'One person'!$F$3:$H$61,3)</f>
        <v>0</v>
      </c>
      <c r="CH7" s="12">
        <f>VLOOKUP(CH6,'One person'!$F$3:$H$61,3)</f>
        <v>0</v>
      </c>
      <c r="CI7" s="12">
        <f>VLOOKUP(CI6,'One person'!$F$3:$H$61,3)</f>
        <v>0</v>
      </c>
      <c r="CJ7" s="12">
        <f>VLOOKUP(CJ6,'One person'!$F$3:$H$61,3)</f>
        <v>0</v>
      </c>
      <c r="CK7" s="12">
        <f>VLOOKUP(CK6,'One person'!$F$3:$H$61,3)</f>
        <v>0</v>
      </c>
      <c r="CL7" s="12">
        <f>VLOOKUP(CL6,'One person'!$F$3:$H$61,3)</f>
        <v>0</v>
      </c>
      <c r="CM7" s="12">
        <f>VLOOKUP(CM6,'One person'!$F$3:$H$61,3)</f>
        <v>0</v>
      </c>
      <c r="CN7" s="12">
        <f>VLOOKUP(CN6,'One person'!$F$3:$H$61,3)</f>
        <v>0</v>
      </c>
      <c r="CO7" s="12">
        <f>VLOOKUP(CO6,'One person'!$F$3:$H$61,3)</f>
        <v>0</v>
      </c>
      <c r="CP7" s="12">
        <f>VLOOKUP(CP6,'One person'!$F$3:$H$61,3)</f>
        <v>0</v>
      </c>
      <c r="CQ7" s="12">
        <f>VLOOKUP(CQ6,'One person'!$F$3:$H$61,3)</f>
        <v>0</v>
      </c>
      <c r="CR7" s="12">
        <f>VLOOKUP(CR6,'One person'!$F$3:$H$61,3)</f>
        <v>0</v>
      </c>
      <c r="CS7" s="12">
        <f>VLOOKUP(CS6,'One person'!$F$3:$H$61,3)</f>
        <v>0</v>
      </c>
      <c r="CT7" s="12">
        <f>VLOOKUP(CT6,'One person'!$F$3:$H$61,3)</f>
        <v>0</v>
      </c>
      <c r="CU7" s="12">
        <f>VLOOKUP(CU6,'One person'!$F$3:$H$61,3)</f>
        <v>0</v>
      </c>
      <c r="CV7" s="12">
        <f>VLOOKUP(CV6,'One person'!$F$3:$H$61,3)</f>
        <v>0</v>
      </c>
      <c r="CW7" s="12">
        <f>VLOOKUP(CW6,'One person'!$F$3:$H$61,3)</f>
        <v>0</v>
      </c>
      <c r="CX7" s="12">
        <f>VLOOKUP(CX6,'One person'!$F$3:$H$61,3)</f>
        <v>0</v>
      </c>
      <c r="CY7" s="12">
        <f>VLOOKUP(CY6,'One person'!$F$3:$H$61,3)</f>
        <v>0</v>
      </c>
      <c r="CZ7" s="12">
        <f>VLOOKUP(CZ6,'One person'!$F$3:$H$61,3)</f>
        <v>0</v>
      </c>
      <c r="DA7" s="12">
        <f>VLOOKUP(DA6,'One person'!$F$3:$H$61,3)</f>
        <v>0</v>
      </c>
      <c r="DB7" s="12">
        <f>VLOOKUP(DB6,'One person'!$F$3:$H$61,3)</f>
        <v>0</v>
      </c>
    </row>
    <row r="8" spans="1:106" x14ac:dyDescent="0.25">
      <c r="A8" s="45"/>
      <c r="B8">
        <v>1</v>
      </c>
      <c r="C8" s="42">
        <v>1</v>
      </c>
      <c r="D8" s="47">
        <f t="dataTable" ref="D8:DB25" dt2D="0" dtr="0" r1="B8"/>
        <v>109624</v>
      </c>
      <c r="E8" s="47">
        <v>4134</v>
      </c>
      <c r="F8" s="47">
        <v>55896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19458</v>
      </c>
      <c r="X8" s="48">
        <v>20548</v>
      </c>
      <c r="Y8" s="48">
        <v>21699</v>
      </c>
      <c r="Z8" s="48">
        <v>15503</v>
      </c>
      <c r="AA8" s="48">
        <v>16372</v>
      </c>
      <c r="AB8" s="48">
        <v>17288</v>
      </c>
      <c r="AC8" s="48">
        <v>18256</v>
      </c>
      <c r="AD8" s="48">
        <v>11427</v>
      </c>
      <c r="AE8" s="48">
        <v>12067</v>
      </c>
      <c r="AF8" s="48">
        <v>12743</v>
      </c>
      <c r="AG8" s="48">
        <v>13457</v>
      </c>
      <c r="AH8" s="48">
        <v>14210</v>
      </c>
      <c r="AI8" s="48">
        <v>15005</v>
      </c>
      <c r="AJ8" s="48">
        <v>15846</v>
      </c>
      <c r="AK8" s="48">
        <v>16734</v>
      </c>
      <c r="AL8" s="48">
        <v>8550</v>
      </c>
      <c r="AM8" s="48">
        <v>9029</v>
      </c>
      <c r="AN8" s="48">
        <v>9535</v>
      </c>
      <c r="AO8" s="48">
        <v>10069</v>
      </c>
      <c r="AP8" s="48">
        <v>10633</v>
      </c>
      <c r="AQ8" s="48">
        <v>11228</v>
      </c>
      <c r="AR8" s="48">
        <v>11857</v>
      </c>
      <c r="AS8" s="48">
        <v>12521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  <c r="CP8" s="48">
        <v>0</v>
      </c>
      <c r="CQ8" s="48">
        <v>0</v>
      </c>
      <c r="CR8" s="48">
        <v>0</v>
      </c>
      <c r="CS8" s="48">
        <v>0</v>
      </c>
      <c r="CT8" s="48">
        <v>0</v>
      </c>
      <c r="CU8" s="48">
        <v>0</v>
      </c>
      <c r="CV8" s="48">
        <v>0</v>
      </c>
      <c r="CW8" s="48">
        <v>0</v>
      </c>
      <c r="CX8" s="48">
        <v>0</v>
      </c>
      <c r="CY8" s="48">
        <v>0</v>
      </c>
      <c r="CZ8" s="48">
        <v>0</v>
      </c>
      <c r="DA8" s="48">
        <v>0</v>
      </c>
      <c r="DB8" s="48">
        <v>0</v>
      </c>
    </row>
    <row r="9" spans="1:106" x14ac:dyDescent="0.25">
      <c r="A9" s="45"/>
      <c r="C9" s="42">
        <v>2</v>
      </c>
      <c r="D9" s="47">
        <v>44127</v>
      </c>
      <c r="E9" s="47">
        <v>1991</v>
      </c>
      <c r="F9" s="47">
        <v>8705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17169</v>
      </c>
      <c r="AP9" s="48">
        <v>12267</v>
      </c>
      <c r="AQ9" s="48">
        <v>12954</v>
      </c>
      <c r="AR9" s="48">
        <v>8108</v>
      </c>
      <c r="AS9" s="48">
        <v>8562</v>
      </c>
      <c r="AT9" s="48">
        <v>9042</v>
      </c>
      <c r="AU9" s="48">
        <v>9548</v>
      </c>
      <c r="AV9" s="48">
        <v>10083</v>
      </c>
      <c r="AW9" s="48">
        <v>10647</v>
      </c>
      <c r="AX9" s="48">
        <v>11244</v>
      </c>
      <c r="AY9" s="48">
        <v>11873</v>
      </c>
      <c r="AZ9" s="48">
        <v>12538</v>
      </c>
      <c r="BA9" s="48">
        <v>6407</v>
      </c>
      <c r="BB9" s="48">
        <v>6765</v>
      </c>
      <c r="BC9" s="48">
        <v>7144</v>
      </c>
      <c r="BD9" s="48">
        <v>7544</v>
      </c>
      <c r="BE9" s="48">
        <v>7967</v>
      </c>
      <c r="BF9" s="48">
        <v>8413</v>
      </c>
      <c r="BG9" s="48">
        <v>8884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  <c r="CX9" s="48">
        <v>0</v>
      </c>
      <c r="CY9" s="48">
        <v>0</v>
      </c>
      <c r="CZ9" s="48">
        <v>0</v>
      </c>
      <c r="DA9" s="48">
        <v>0</v>
      </c>
      <c r="DB9" s="48">
        <v>0</v>
      </c>
    </row>
    <row r="10" spans="1:106" x14ac:dyDescent="0.25">
      <c r="A10" s="45"/>
      <c r="C10" s="42">
        <v>3</v>
      </c>
      <c r="D10" s="47">
        <v>87731</v>
      </c>
      <c r="E10" s="47">
        <v>3632</v>
      </c>
      <c r="F10" s="47">
        <v>30264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22466</v>
      </c>
      <c r="AD10" s="48">
        <v>23725</v>
      </c>
      <c r="AE10" s="48">
        <v>25053</v>
      </c>
      <c r="AF10" s="48">
        <v>17900</v>
      </c>
      <c r="AG10" s="48">
        <v>18902</v>
      </c>
      <c r="AH10" s="48">
        <v>11832</v>
      </c>
      <c r="AI10" s="48">
        <v>12494</v>
      </c>
      <c r="AJ10" s="48">
        <v>13194</v>
      </c>
      <c r="AK10" s="48">
        <v>13933</v>
      </c>
      <c r="AL10" s="48">
        <v>14713</v>
      </c>
      <c r="AM10" s="48">
        <v>15537</v>
      </c>
      <c r="AN10" s="48">
        <v>16406</v>
      </c>
      <c r="AO10" s="48">
        <v>17325</v>
      </c>
      <c r="AP10" s="48">
        <v>18295</v>
      </c>
      <c r="AQ10" s="48">
        <v>19320</v>
      </c>
      <c r="AR10" s="48">
        <v>20402</v>
      </c>
      <c r="AS10" s="48">
        <v>10425</v>
      </c>
      <c r="AT10" s="48">
        <v>11009</v>
      </c>
      <c r="AU10" s="48">
        <v>11625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0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0</v>
      </c>
      <c r="CF10" s="48">
        <v>0</v>
      </c>
      <c r="CG10" s="48">
        <v>0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  <c r="CP10" s="48">
        <v>0</v>
      </c>
      <c r="CQ10" s="48">
        <v>0</v>
      </c>
      <c r="CR10" s="48">
        <v>0</v>
      </c>
      <c r="CS10" s="48">
        <v>0</v>
      </c>
      <c r="CT10" s="48">
        <v>0</v>
      </c>
      <c r="CU10" s="48">
        <v>0</v>
      </c>
      <c r="CV10" s="48">
        <v>0</v>
      </c>
      <c r="CW10" s="48">
        <v>0</v>
      </c>
      <c r="CX10" s="48">
        <v>0</v>
      </c>
      <c r="CY10" s="48">
        <v>0</v>
      </c>
      <c r="CZ10" s="48">
        <v>0</v>
      </c>
      <c r="DA10" s="48">
        <v>0</v>
      </c>
      <c r="DB10" s="48">
        <v>0</v>
      </c>
    </row>
    <row r="11" spans="1:106" x14ac:dyDescent="0.25">
      <c r="A11" s="45"/>
      <c r="C11" s="42">
        <v>4</v>
      </c>
      <c r="D11" s="47">
        <v>94395</v>
      </c>
      <c r="E11" s="47">
        <v>5003</v>
      </c>
      <c r="F11" s="47">
        <v>5387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25079</v>
      </c>
      <c r="AJ11" s="48">
        <v>26484</v>
      </c>
      <c r="AK11" s="48">
        <v>27967</v>
      </c>
      <c r="AL11" s="48">
        <v>19981</v>
      </c>
      <c r="AM11" s="48">
        <v>21100</v>
      </c>
      <c r="AN11" s="48">
        <v>22282</v>
      </c>
      <c r="AO11" s="48">
        <v>23530</v>
      </c>
      <c r="AP11" s="48">
        <v>24847</v>
      </c>
      <c r="AQ11" s="48">
        <v>26239</v>
      </c>
      <c r="AR11" s="48">
        <v>27708</v>
      </c>
      <c r="AS11" s="48">
        <v>29260</v>
      </c>
      <c r="AT11" s="48">
        <v>18315</v>
      </c>
      <c r="AU11" s="48">
        <v>19340</v>
      </c>
      <c r="AV11" s="48">
        <v>20423</v>
      </c>
      <c r="AW11" s="48">
        <v>10436</v>
      </c>
      <c r="AX11" s="48">
        <v>11020</v>
      </c>
      <c r="AY11" s="48">
        <v>11637</v>
      </c>
      <c r="AZ11" s="48">
        <v>12289</v>
      </c>
      <c r="BA11" s="48">
        <v>12977</v>
      </c>
      <c r="BB11" s="48">
        <v>13703</v>
      </c>
      <c r="BC11" s="48">
        <v>14471</v>
      </c>
      <c r="BD11" s="48">
        <v>15282</v>
      </c>
      <c r="BE11" s="48">
        <v>16137</v>
      </c>
      <c r="BF11" s="48">
        <v>17041</v>
      </c>
      <c r="BG11" s="48">
        <v>17995</v>
      </c>
      <c r="BH11" s="48">
        <v>19003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48">
        <v>0</v>
      </c>
      <c r="CT11" s="48">
        <v>0</v>
      </c>
      <c r="CU11" s="48">
        <v>0</v>
      </c>
      <c r="CV11" s="48">
        <v>0</v>
      </c>
      <c r="CW11" s="48">
        <v>0</v>
      </c>
      <c r="CX11" s="48">
        <v>0</v>
      </c>
      <c r="CY11" s="48">
        <v>0</v>
      </c>
      <c r="CZ11" s="48">
        <v>0</v>
      </c>
      <c r="DA11" s="48">
        <v>0</v>
      </c>
      <c r="DB11" s="48">
        <v>0</v>
      </c>
    </row>
    <row r="12" spans="1:106" x14ac:dyDescent="0.25">
      <c r="A12" s="45"/>
      <c r="C12" s="42">
        <v>5</v>
      </c>
      <c r="D12" s="47">
        <v>142412</v>
      </c>
      <c r="E12" s="47">
        <v>3200</v>
      </c>
      <c r="F12" s="47">
        <v>130007</v>
      </c>
      <c r="G12" s="48">
        <v>0</v>
      </c>
      <c r="H12" s="48">
        <v>0</v>
      </c>
      <c r="I12" s="48">
        <v>0</v>
      </c>
      <c r="J12" s="48">
        <v>0</v>
      </c>
      <c r="K12" s="48">
        <v>9602</v>
      </c>
      <c r="L12" s="48">
        <v>10188</v>
      </c>
      <c r="M12" s="48">
        <v>10758</v>
      </c>
      <c r="N12" s="48">
        <v>7687</v>
      </c>
      <c r="O12" s="48">
        <v>8117</v>
      </c>
      <c r="P12" s="48">
        <v>8571</v>
      </c>
      <c r="Q12" s="48">
        <v>9051</v>
      </c>
      <c r="R12" s="48">
        <v>9559</v>
      </c>
      <c r="S12" s="48">
        <v>10094</v>
      </c>
      <c r="T12" s="48">
        <v>10659</v>
      </c>
      <c r="U12" s="48">
        <v>11256</v>
      </c>
      <c r="V12" s="48">
        <v>7046</v>
      </c>
      <c r="W12" s="48">
        <v>7440</v>
      </c>
      <c r="X12" s="48">
        <v>7857</v>
      </c>
      <c r="Y12" s="48">
        <v>8297</v>
      </c>
      <c r="Z12" s="48">
        <v>8761</v>
      </c>
      <c r="AA12" s="48">
        <v>9252</v>
      </c>
      <c r="AB12" s="48">
        <v>4727</v>
      </c>
      <c r="AC12" s="48">
        <v>4992</v>
      </c>
      <c r="AD12" s="48">
        <v>5272</v>
      </c>
      <c r="AE12" s="48">
        <v>5567</v>
      </c>
      <c r="AF12" s="48">
        <v>5878</v>
      </c>
      <c r="AG12" s="48">
        <v>6208</v>
      </c>
      <c r="AH12" s="48">
        <v>6555</v>
      </c>
      <c r="AI12" s="48">
        <v>6922</v>
      </c>
      <c r="AJ12" s="48">
        <v>7310</v>
      </c>
      <c r="AK12" s="48">
        <v>7720</v>
      </c>
      <c r="AL12" s="48">
        <v>8152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0</v>
      </c>
      <c r="CF12" s="48">
        <v>0</v>
      </c>
      <c r="CG12" s="48">
        <v>0</v>
      </c>
      <c r="CH12" s="48">
        <v>0</v>
      </c>
      <c r="CI12" s="48">
        <v>0</v>
      </c>
      <c r="CJ12" s="48">
        <v>0</v>
      </c>
      <c r="CK12" s="48">
        <v>0</v>
      </c>
      <c r="CL12" s="48">
        <v>0</v>
      </c>
      <c r="CM12" s="48">
        <v>0</v>
      </c>
      <c r="CN12" s="48">
        <v>0</v>
      </c>
      <c r="CO12" s="48">
        <v>0</v>
      </c>
      <c r="CP12" s="48">
        <v>0</v>
      </c>
      <c r="CQ12" s="48">
        <v>0</v>
      </c>
      <c r="CR12" s="48">
        <v>0</v>
      </c>
      <c r="CS12" s="48">
        <v>0</v>
      </c>
      <c r="CT12" s="48">
        <v>0</v>
      </c>
      <c r="CU12" s="48">
        <v>0</v>
      </c>
      <c r="CV12" s="48">
        <v>0</v>
      </c>
      <c r="CW12" s="48">
        <v>0</v>
      </c>
      <c r="CX12" s="48">
        <v>0</v>
      </c>
      <c r="CY12" s="48">
        <v>0</v>
      </c>
      <c r="CZ12" s="48">
        <v>0</v>
      </c>
      <c r="DA12" s="48">
        <v>0</v>
      </c>
      <c r="DB12" s="48">
        <v>0</v>
      </c>
    </row>
    <row r="13" spans="1:106" x14ac:dyDescent="0.25">
      <c r="A13" s="45"/>
      <c r="C13" s="42">
        <v>6</v>
      </c>
      <c r="D13" s="47">
        <v>99242</v>
      </c>
      <c r="E13" s="47">
        <v>4097</v>
      </c>
      <c r="F13" s="47">
        <v>61911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16619</v>
      </c>
      <c r="R13" s="48">
        <v>17550</v>
      </c>
      <c r="S13" s="48">
        <v>18533</v>
      </c>
      <c r="T13" s="48">
        <v>7848</v>
      </c>
      <c r="U13" s="48">
        <v>8288</v>
      </c>
      <c r="V13" s="48">
        <v>8752</v>
      </c>
      <c r="W13" s="48">
        <v>9243</v>
      </c>
      <c r="X13" s="48">
        <v>9760</v>
      </c>
      <c r="Y13" s="48">
        <v>10306</v>
      </c>
      <c r="Z13" s="48">
        <v>10883</v>
      </c>
      <c r="AA13" s="48">
        <v>11493</v>
      </c>
      <c r="AB13" s="48">
        <v>12136</v>
      </c>
      <c r="AC13" s="48">
        <v>12816</v>
      </c>
      <c r="AD13" s="48">
        <v>13534</v>
      </c>
      <c r="AE13" s="48">
        <v>14292</v>
      </c>
      <c r="AF13" s="48">
        <v>15093</v>
      </c>
      <c r="AG13" s="48">
        <v>7712</v>
      </c>
      <c r="AH13" s="48">
        <v>8143</v>
      </c>
      <c r="AI13" s="48">
        <v>8599</v>
      </c>
      <c r="AJ13" s="48">
        <v>9081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0</v>
      </c>
      <c r="CC13" s="48">
        <v>0</v>
      </c>
      <c r="CD13" s="48">
        <v>0</v>
      </c>
      <c r="CE13" s="48">
        <v>0</v>
      </c>
      <c r="CF13" s="48">
        <v>0</v>
      </c>
      <c r="CG13" s="48">
        <v>0</v>
      </c>
      <c r="CH13" s="48">
        <v>0</v>
      </c>
      <c r="CI13" s="48">
        <v>0</v>
      </c>
      <c r="CJ13" s="48">
        <v>0</v>
      </c>
      <c r="CK13" s="48">
        <v>0</v>
      </c>
      <c r="CL13" s="48">
        <v>0</v>
      </c>
      <c r="CM13" s="48">
        <v>0</v>
      </c>
      <c r="CN13" s="48">
        <v>0</v>
      </c>
      <c r="CO13" s="48">
        <v>0</v>
      </c>
      <c r="CP13" s="48">
        <v>0</v>
      </c>
      <c r="CQ13" s="48">
        <v>0</v>
      </c>
      <c r="CR13" s="48">
        <v>0</v>
      </c>
      <c r="CS13" s="48">
        <v>0</v>
      </c>
      <c r="CT13" s="48">
        <v>0</v>
      </c>
      <c r="CU13" s="48">
        <v>0</v>
      </c>
      <c r="CV13" s="48">
        <v>0</v>
      </c>
      <c r="CW13" s="48">
        <v>0</v>
      </c>
      <c r="CX13" s="48">
        <v>0</v>
      </c>
      <c r="CY13" s="48">
        <v>0</v>
      </c>
      <c r="CZ13" s="48">
        <v>0</v>
      </c>
      <c r="DA13" s="48">
        <v>0</v>
      </c>
      <c r="DB13" s="48">
        <v>0</v>
      </c>
    </row>
    <row r="14" spans="1:106" x14ac:dyDescent="0.25">
      <c r="A14" s="45"/>
      <c r="C14" s="42">
        <v>7</v>
      </c>
      <c r="D14" s="47">
        <v>35412</v>
      </c>
      <c r="E14" s="47">
        <v>1299</v>
      </c>
      <c r="F14" s="47">
        <v>14859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10023</v>
      </c>
      <c r="AD14" s="48">
        <v>10585</v>
      </c>
      <c r="AE14" s="48">
        <v>11178</v>
      </c>
      <c r="AF14" s="48">
        <v>4747</v>
      </c>
      <c r="AG14" s="48">
        <v>5013</v>
      </c>
      <c r="AH14" s="48">
        <v>5293</v>
      </c>
      <c r="AI14" s="48">
        <v>5589</v>
      </c>
      <c r="AJ14" s="48">
        <v>5903</v>
      </c>
      <c r="AK14" s="48">
        <v>6233</v>
      </c>
      <c r="AL14" s="48">
        <v>6582</v>
      </c>
      <c r="AM14" s="48">
        <v>6951</v>
      </c>
      <c r="AN14" s="48">
        <v>7340</v>
      </c>
      <c r="AO14" s="48">
        <v>7751</v>
      </c>
      <c r="AP14" s="48">
        <v>8186</v>
      </c>
      <c r="AQ14" s="48">
        <v>8644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L14" s="48">
        <v>0</v>
      </c>
      <c r="BM14" s="48">
        <v>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0</v>
      </c>
      <c r="BX14" s="48">
        <v>0</v>
      </c>
      <c r="BY14" s="48">
        <v>0</v>
      </c>
      <c r="BZ14" s="48">
        <v>0</v>
      </c>
      <c r="CA14" s="48">
        <v>0</v>
      </c>
      <c r="CB14" s="48">
        <v>0</v>
      </c>
      <c r="CC14" s="48">
        <v>0</v>
      </c>
      <c r="CD14" s="48">
        <v>0</v>
      </c>
      <c r="CE14" s="48">
        <v>0</v>
      </c>
      <c r="CF14" s="48">
        <v>0</v>
      </c>
      <c r="CG14" s="48">
        <v>0</v>
      </c>
      <c r="CH14" s="48">
        <v>0</v>
      </c>
      <c r="CI14" s="48">
        <v>0</v>
      </c>
      <c r="CJ14" s="48">
        <v>0</v>
      </c>
      <c r="CK14" s="48">
        <v>0</v>
      </c>
      <c r="CL14" s="48">
        <v>0</v>
      </c>
      <c r="CM14" s="48">
        <v>0</v>
      </c>
      <c r="CN14" s="48">
        <v>0</v>
      </c>
      <c r="CO14" s="48">
        <v>0</v>
      </c>
      <c r="CP14" s="48">
        <v>0</v>
      </c>
      <c r="CQ14" s="48">
        <v>0</v>
      </c>
      <c r="CR14" s="48">
        <v>0</v>
      </c>
      <c r="CS14" s="48">
        <v>0</v>
      </c>
      <c r="CT14" s="48">
        <v>0</v>
      </c>
      <c r="CU14" s="48">
        <v>0</v>
      </c>
      <c r="CV14" s="48">
        <v>0</v>
      </c>
      <c r="CW14" s="48">
        <v>0</v>
      </c>
      <c r="CX14" s="48">
        <v>0</v>
      </c>
      <c r="CY14" s="48">
        <v>0</v>
      </c>
      <c r="CZ14" s="48">
        <v>0</v>
      </c>
      <c r="DA14" s="48">
        <v>0</v>
      </c>
      <c r="DB14" s="48">
        <v>0</v>
      </c>
    </row>
    <row r="15" spans="1:106" x14ac:dyDescent="0.25">
      <c r="A15" s="45"/>
      <c r="C15" s="42">
        <v>8</v>
      </c>
      <c r="D15" s="47">
        <v>27210</v>
      </c>
      <c r="E15" s="47">
        <v>1347</v>
      </c>
      <c r="F15" s="47">
        <v>3246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11307</v>
      </c>
      <c r="AK15" s="48">
        <v>11940</v>
      </c>
      <c r="AL15" s="48">
        <v>12609</v>
      </c>
      <c r="AM15" s="48">
        <v>5355</v>
      </c>
      <c r="AN15" s="48">
        <v>5654</v>
      </c>
      <c r="AO15" s="48">
        <v>5971</v>
      </c>
      <c r="AP15" s="48">
        <v>6305</v>
      </c>
      <c r="AQ15" s="48">
        <v>6658</v>
      </c>
      <c r="AR15" s="48">
        <v>7031</v>
      </c>
      <c r="AS15" s="48">
        <v>7425</v>
      </c>
      <c r="AT15" s="48">
        <v>7841</v>
      </c>
      <c r="AU15" s="48">
        <v>8280</v>
      </c>
      <c r="AV15" s="48">
        <v>8744</v>
      </c>
      <c r="AW15" s="48">
        <v>9233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0</v>
      </c>
      <c r="CC15" s="48">
        <v>0</v>
      </c>
      <c r="CD15" s="48">
        <v>0</v>
      </c>
      <c r="CE15" s="48">
        <v>0</v>
      </c>
      <c r="CF15" s="48">
        <v>0</v>
      </c>
      <c r="CG15" s="48">
        <v>0</v>
      </c>
      <c r="CH15" s="48">
        <v>0</v>
      </c>
      <c r="CI15" s="48">
        <v>0</v>
      </c>
      <c r="CJ15" s="48">
        <v>0</v>
      </c>
      <c r="CK15" s="48">
        <v>0</v>
      </c>
      <c r="CL15" s="48">
        <v>0</v>
      </c>
      <c r="CM15" s="48">
        <v>0</v>
      </c>
      <c r="CN15" s="48">
        <v>0</v>
      </c>
      <c r="CO15" s="48">
        <v>0</v>
      </c>
      <c r="CP15" s="48">
        <v>0</v>
      </c>
      <c r="CQ15" s="48">
        <v>0</v>
      </c>
      <c r="CR15" s="48">
        <v>0</v>
      </c>
      <c r="CS15" s="48">
        <v>0</v>
      </c>
      <c r="CT15" s="48">
        <v>0</v>
      </c>
      <c r="CU15" s="48">
        <v>0</v>
      </c>
      <c r="CV15" s="48">
        <v>0</v>
      </c>
      <c r="CW15" s="48">
        <v>0</v>
      </c>
      <c r="CX15" s="48">
        <v>0</v>
      </c>
      <c r="CY15" s="48">
        <v>0</v>
      </c>
      <c r="CZ15" s="48">
        <v>0</v>
      </c>
      <c r="DA15" s="48">
        <v>0</v>
      </c>
      <c r="DB15" s="48">
        <v>0</v>
      </c>
    </row>
    <row r="16" spans="1:106" x14ac:dyDescent="0.25">
      <c r="A16" s="45"/>
      <c r="C16" s="42">
        <v>9</v>
      </c>
      <c r="D16" s="47">
        <v>38437</v>
      </c>
      <c r="E16" s="47">
        <v>892</v>
      </c>
      <c r="F16" s="47">
        <v>23140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6507</v>
      </c>
      <c r="AH16" s="48">
        <v>6872</v>
      </c>
      <c r="AI16" s="48">
        <v>7257</v>
      </c>
      <c r="AJ16" s="48">
        <v>3082</v>
      </c>
      <c r="AK16" s="48">
        <v>3254</v>
      </c>
      <c r="AL16" s="48">
        <v>3436</v>
      </c>
      <c r="AM16" s="48">
        <v>3629</v>
      </c>
      <c r="AN16" s="48">
        <v>3832</v>
      </c>
      <c r="AO16" s="48">
        <v>4047</v>
      </c>
      <c r="AP16" s="48">
        <v>4273</v>
      </c>
      <c r="AQ16" s="48">
        <v>4513</v>
      </c>
      <c r="AR16" s="48">
        <v>4765</v>
      </c>
      <c r="AS16" s="48">
        <v>5032</v>
      </c>
      <c r="AT16" s="48">
        <v>5314</v>
      </c>
      <c r="AU16" s="48">
        <v>5612</v>
      </c>
      <c r="AV16" s="48">
        <v>5926</v>
      </c>
      <c r="AW16" s="48">
        <v>6258</v>
      </c>
      <c r="AX16" s="48">
        <v>6608</v>
      </c>
      <c r="AY16" s="48">
        <v>6978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0</v>
      </c>
      <c r="BX16" s="48">
        <v>0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0</v>
      </c>
      <c r="CF16" s="48">
        <v>0</v>
      </c>
      <c r="CG16" s="48">
        <v>0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  <c r="CP16" s="48">
        <v>0</v>
      </c>
      <c r="CQ16" s="48">
        <v>0</v>
      </c>
      <c r="CR16" s="48">
        <v>0</v>
      </c>
      <c r="CS16" s="48">
        <v>0</v>
      </c>
      <c r="CT16" s="48">
        <v>0</v>
      </c>
      <c r="CU16" s="48">
        <v>0</v>
      </c>
      <c r="CV16" s="48">
        <v>0</v>
      </c>
      <c r="CW16" s="48">
        <v>0</v>
      </c>
      <c r="CX16" s="48">
        <v>0</v>
      </c>
      <c r="CY16" s="48">
        <v>0</v>
      </c>
      <c r="CZ16" s="48">
        <v>0</v>
      </c>
      <c r="DA16" s="48">
        <v>0</v>
      </c>
      <c r="DB16" s="48">
        <v>0</v>
      </c>
    </row>
    <row r="17" spans="1:106" x14ac:dyDescent="0.25">
      <c r="A17" s="45"/>
      <c r="C17" s="42">
        <v>10</v>
      </c>
      <c r="D17" s="47">
        <v>30442</v>
      </c>
      <c r="E17" s="47">
        <v>1299</v>
      </c>
      <c r="F17" s="47">
        <v>7331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8850</v>
      </c>
      <c r="AN17" s="48">
        <v>9346</v>
      </c>
      <c r="AO17" s="48">
        <v>9869</v>
      </c>
      <c r="AP17" s="48">
        <v>4191</v>
      </c>
      <c r="AQ17" s="48">
        <v>4426</v>
      </c>
      <c r="AR17" s="48">
        <v>4674</v>
      </c>
      <c r="AS17" s="48">
        <v>4935</v>
      </c>
      <c r="AT17" s="48">
        <v>5212</v>
      </c>
      <c r="AU17" s="48">
        <v>5504</v>
      </c>
      <c r="AV17" s="48">
        <v>5812</v>
      </c>
      <c r="AW17" s="48">
        <v>6137</v>
      </c>
      <c r="AX17" s="48">
        <v>6481</v>
      </c>
      <c r="AY17" s="48">
        <v>6844</v>
      </c>
      <c r="AZ17" s="48">
        <v>7227</v>
      </c>
      <c r="BA17" s="48">
        <v>7632</v>
      </c>
      <c r="BB17" s="48">
        <v>8059</v>
      </c>
      <c r="BC17" s="48">
        <v>8511</v>
      </c>
      <c r="BD17" s="48">
        <v>8987</v>
      </c>
      <c r="BE17" s="48">
        <v>9490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0</v>
      </c>
      <c r="CF17" s="48">
        <v>0</v>
      </c>
      <c r="CG17" s="48">
        <v>0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  <c r="CP17" s="48">
        <v>0</v>
      </c>
      <c r="CQ17" s="48">
        <v>0</v>
      </c>
      <c r="CR17" s="48">
        <v>0</v>
      </c>
      <c r="CS17" s="48">
        <v>0</v>
      </c>
      <c r="CT17" s="48">
        <v>0</v>
      </c>
      <c r="CU17" s="48">
        <v>0</v>
      </c>
      <c r="CV17" s="48">
        <v>0</v>
      </c>
      <c r="CW17" s="48">
        <v>0</v>
      </c>
      <c r="CX17" s="48">
        <v>0</v>
      </c>
      <c r="CY17" s="48">
        <v>0</v>
      </c>
      <c r="CZ17" s="48">
        <v>0</v>
      </c>
      <c r="DA17" s="48">
        <v>0</v>
      </c>
      <c r="DB17" s="48">
        <v>0</v>
      </c>
    </row>
    <row r="18" spans="1:106" x14ac:dyDescent="0.25">
      <c r="A18" s="45"/>
      <c r="C18" s="42">
        <v>11</v>
      </c>
      <c r="D18" s="47">
        <v>21718</v>
      </c>
      <c r="E18" s="47">
        <v>1087</v>
      </c>
      <c r="F18" s="47">
        <v>3077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6924</v>
      </c>
      <c r="AS18" s="48">
        <v>7312</v>
      </c>
      <c r="AT18" s="48">
        <v>7721</v>
      </c>
      <c r="AU18" s="48">
        <v>3279</v>
      </c>
      <c r="AV18" s="48">
        <v>3463</v>
      </c>
      <c r="AW18" s="48">
        <v>3657</v>
      </c>
      <c r="AX18" s="48">
        <v>3861</v>
      </c>
      <c r="AY18" s="48">
        <v>4077</v>
      </c>
      <c r="AZ18" s="48">
        <v>4306</v>
      </c>
      <c r="BA18" s="48">
        <v>4547</v>
      </c>
      <c r="BB18" s="48">
        <v>4802</v>
      </c>
      <c r="BC18" s="48">
        <v>5071</v>
      </c>
      <c r="BD18" s="48">
        <v>5354</v>
      </c>
      <c r="BE18" s="48">
        <v>5654</v>
      </c>
      <c r="BF18" s="48">
        <v>5971</v>
      </c>
      <c r="BG18" s="48">
        <v>6305</v>
      </c>
      <c r="BH18" s="48">
        <v>6658</v>
      </c>
      <c r="BI18" s="48">
        <v>7031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0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  <c r="CP18" s="48">
        <v>0</v>
      </c>
      <c r="CQ18" s="48">
        <v>0</v>
      </c>
      <c r="CR18" s="48">
        <v>0</v>
      </c>
      <c r="CS18" s="48">
        <v>0</v>
      </c>
      <c r="CT18" s="48">
        <v>0</v>
      </c>
      <c r="CU18" s="48">
        <v>0</v>
      </c>
      <c r="CV18" s="48">
        <v>0</v>
      </c>
      <c r="CW18" s="48">
        <v>0</v>
      </c>
      <c r="CX18" s="48">
        <v>0</v>
      </c>
      <c r="CY18" s="48">
        <v>0</v>
      </c>
      <c r="CZ18" s="48">
        <v>0</v>
      </c>
      <c r="DA18" s="48">
        <v>0</v>
      </c>
      <c r="DB18" s="48">
        <v>0</v>
      </c>
    </row>
    <row r="19" spans="1:106" x14ac:dyDescent="0.25">
      <c r="A19" s="45"/>
      <c r="C19" s="42">
        <v>12</v>
      </c>
      <c r="D19" s="47">
        <v>13400</v>
      </c>
      <c r="E19" s="47">
        <v>762</v>
      </c>
      <c r="F19" s="47">
        <v>1343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5478</v>
      </c>
      <c r="AV19" s="48">
        <v>5784</v>
      </c>
      <c r="AW19" s="48">
        <v>6108</v>
      </c>
      <c r="AX19" s="48">
        <v>2594</v>
      </c>
      <c r="AY19" s="48">
        <v>2739</v>
      </c>
      <c r="AZ19" s="48">
        <v>2893</v>
      </c>
      <c r="BA19" s="48">
        <v>3055</v>
      </c>
      <c r="BB19" s="48">
        <v>3226</v>
      </c>
      <c r="BC19" s="48">
        <v>3406</v>
      </c>
      <c r="BD19" s="48">
        <v>3597</v>
      </c>
      <c r="BE19" s="48">
        <v>3799</v>
      </c>
      <c r="BF19" s="48">
        <v>4011</v>
      </c>
      <c r="BG19" s="48">
        <v>4236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  <c r="CP19" s="48">
        <v>0</v>
      </c>
      <c r="CQ19" s="48">
        <v>0</v>
      </c>
      <c r="CR19" s="48">
        <v>0</v>
      </c>
      <c r="CS19" s="48">
        <v>0</v>
      </c>
      <c r="CT19" s="48">
        <v>0</v>
      </c>
      <c r="CU19" s="48">
        <v>0</v>
      </c>
      <c r="CV19" s="48">
        <v>0</v>
      </c>
      <c r="CW19" s="48">
        <v>0</v>
      </c>
      <c r="CX19" s="48">
        <v>0</v>
      </c>
      <c r="CY19" s="48">
        <v>0</v>
      </c>
      <c r="CZ19" s="48">
        <v>0</v>
      </c>
      <c r="DA19" s="48">
        <v>0</v>
      </c>
      <c r="DB19" s="48">
        <v>0</v>
      </c>
    </row>
    <row r="20" spans="1:106" x14ac:dyDescent="0.25">
      <c r="A20" s="45"/>
      <c r="C20" s="42">
        <v>13</v>
      </c>
      <c r="D20" s="47">
        <v>63640</v>
      </c>
      <c r="E20" s="47">
        <v>0</v>
      </c>
      <c r="F20" s="47">
        <v>63640</v>
      </c>
      <c r="G20" s="48">
        <v>4235</v>
      </c>
      <c r="H20" s="48">
        <v>4629</v>
      </c>
      <c r="I20" s="48">
        <v>5013</v>
      </c>
      <c r="J20" s="48">
        <v>5394</v>
      </c>
      <c r="K20" s="48">
        <v>5756</v>
      </c>
      <c r="L20" s="48">
        <v>2456</v>
      </c>
      <c r="M20" s="48">
        <v>2594</v>
      </c>
      <c r="N20" s="48">
        <v>2738</v>
      </c>
      <c r="O20" s="48">
        <v>2892</v>
      </c>
      <c r="P20" s="48">
        <v>3054</v>
      </c>
      <c r="Q20" s="48">
        <v>3225</v>
      </c>
      <c r="R20" s="48">
        <v>3405</v>
      </c>
      <c r="S20" s="48">
        <v>3596</v>
      </c>
      <c r="T20" s="48">
        <v>3798</v>
      </c>
      <c r="U20" s="48">
        <v>4011</v>
      </c>
      <c r="V20" s="48">
        <v>4235</v>
      </c>
      <c r="W20" s="48">
        <v>4472</v>
      </c>
      <c r="X20" s="48">
        <v>4722</v>
      </c>
      <c r="Y20" s="48">
        <v>4987</v>
      </c>
      <c r="Z20" s="48">
        <v>5266</v>
      </c>
      <c r="AA20" s="48">
        <v>5562</v>
      </c>
      <c r="AB20" s="48">
        <v>5873</v>
      </c>
      <c r="AC20" s="48">
        <v>6202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0</v>
      </c>
      <c r="BY20" s="48">
        <v>0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0</v>
      </c>
      <c r="CF20" s="48">
        <v>0</v>
      </c>
      <c r="CG20" s="48">
        <v>0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  <c r="CP20" s="48">
        <v>0</v>
      </c>
      <c r="CQ20" s="48">
        <v>0</v>
      </c>
      <c r="CR20" s="48">
        <v>0</v>
      </c>
      <c r="CS20" s="48">
        <v>0</v>
      </c>
      <c r="CT20" s="48">
        <v>0</v>
      </c>
      <c r="CU20" s="48">
        <v>0</v>
      </c>
      <c r="CV20" s="48">
        <v>0</v>
      </c>
      <c r="CW20" s="48">
        <v>0</v>
      </c>
      <c r="CX20" s="48">
        <v>0</v>
      </c>
      <c r="CY20" s="48">
        <v>0</v>
      </c>
      <c r="CZ20" s="48">
        <v>0</v>
      </c>
      <c r="DA20" s="48">
        <v>0</v>
      </c>
      <c r="DB20" s="48">
        <v>0</v>
      </c>
    </row>
    <row r="21" spans="1:106" x14ac:dyDescent="0.25">
      <c r="A21" s="45"/>
      <c r="C21" s="42">
        <v>14</v>
      </c>
      <c r="D21" s="47">
        <v>86087</v>
      </c>
      <c r="E21" s="47">
        <v>0</v>
      </c>
      <c r="F21" s="47">
        <v>86087</v>
      </c>
      <c r="G21" s="48">
        <v>4780</v>
      </c>
      <c r="H21" s="48">
        <v>5225</v>
      </c>
      <c r="I21" s="48">
        <v>5658</v>
      </c>
      <c r="J21" s="48">
        <v>3609</v>
      </c>
      <c r="K21" s="48">
        <v>3851</v>
      </c>
      <c r="L21" s="48">
        <v>4086</v>
      </c>
      <c r="M21" s="48">
        <v>4315</v>
      </c>
      <c r="N21" s="48">
        <v>4556</v>
      </c>
      <c r="O21" s="48">
        <v>4811</v>
      </c>
      <c r="P21" s="48">
        <v>5081</v>
      </c>
      <c r="Q21" s="48">
        <v>5365</v>
      </c>
      <c r="R21" s="48">
        <v>5666</v>
      </c>
      <c r="S21" s="48">
        <v>5983</v>
      </c>
      <c r="T21" s="48">
        <v>6318</v>
      </c>
      <c r="U21" s="48">
        <v>3229</v>
      </c>
      <c r="V21" s="48">
        <v>3409</v>
      </c>
      <c r="W21" s="48">
        <v>3600</v>
      </c>
      <c r="X21" s="48">
        <v>3801</v>
      </c>
      <c r="Y21" s="48">
        <v>4015</v>
      </c>
      <c r="Z21" s="48">
        <v>4239</v>
      </c>
      <c r="AA21" s="48">
        <v>4477</v>
      </c>
      <c r="AB21" s="48">
        <v>4727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0</v>
      </c>
      <c r="BX21" s="48">
        <v>0</v>
      </c>
      <c r="BY21" s="48">
        <v>0</v>
      </c>
      <c r="BZ21" s="48">
        <v>0</v>
      </c>
      <c r="CA21" s="48">
        <v>0</v>
      </c>
      <c r="CB21" s="48">
        <v>0</v>
      </c>
      <c r="CC21" s="48">
        <v>0</v>
      </c>
      <c r="CD21" s="48">
        <v>0</v>
      </c>
      <c r="CE21" s="48">
        <v>0</v>
      </c>
      <c r="CF21" s="48">
        <v>0</v>
      </c>
      <c r="CG21" s="48">
        <v>0</v>
      </c>
      <c r="CH21" s="48">
        <v>0</v>
      </c>
      <c r="CI21" s="48">
        <v>0</v>
      </c>
      <c r="CJ21" s="48">
        <v>0</v>
      </c>
      <c r="CK21" s="48">
        <v>0</v>
      </c>
      <c r="CL21" s="48">
        <v>0</v>
      </c>
      <c r="CM21" s="48">
        <v>0</v>
      </c>
      <c r="CN21" s="48">
        <v>0</v>
      </c>
      <c r="CO21" s="48">
        <v>0</v>
      </c>
      <c r="CP21" s="48">
        <v>0</v>
      </c>
      <c r="CQ21" s="48">
        <v>0</v>
      </c>
      <c r="CR21" s="48">
        <v>0</v>
      </c>
      <c r="CS21" s="48">
        <v>0</v>
      </c>
      <c r="CT21" s="48">
        <v>0</v>
      </c>
      <c r="CU21" s="48">
        <v>0</v>
      </c>
      <c r="CV21" s="48">
        <v>0</v>
      </c>
      <c r="CW21" s="48">
        <v>0</v>
      </c>
      <c r="CX21" s="48">
        <v>0</v>
      </c>
      <c r="CY21" s="48">
        <v>0</v>
      </c>
      <c r="CZ21" s="48">
        <v>0</v>
      </c>
      <c r="DA21" s="48">
        <v>0</v>
      </c>
      <c r="DB21" s="48">
        <v>0</v>
      </c>
    </row>
    <row r="22" spans="1:106" x14ac:dyDescent="0.25">
      <c r="A22" s="45"/>
      <c r="C22" s="42">
        <v>15</v>
      </c>
      <c r="D22" s="47">
        <v>53538</v>
      </c>
      <c r="E22" s="47">
        <v>0</v>
      </c>
      <c r="F22" s="47">
        <v>53538</v>
      </c>
      <c r="G22" s="48">
        <v>4185</v>
      </c>
      <c r="H22" s="48">
        <v>4575</v>
      </c>
      <c r="I22" s="48">
        <v>4954</v>
      </c>
      <c r="J22" s="48">
        <v>5331</v>
      </c>
      <c r="K22" s="48">
        <v>5688</v>
      </c>
      <c r="L22" s="48">
        <v>6035</v>
      </c>
      <c r="M22" s="48">
        <v>6373</v>
      </c>
      <c r="N22" s="48">
        <v>6730</v>
      </c>
      <c r="O22" s="48">
        <v>7107</v>
      </c>
      <c r="P22" s="48">
        <v>7505</v>
      </c>
      <c r="Q22" s="48">
        <v>3835</v>
      </c>
      <c r="R22" s="48">
        <v>4049</v>
      </c>
      <c r="S22" s="48">
        <v>4276</v>
      </c>
      <c r="T22" s="48">
        <v>4516</v>
      </c>
      <c r="U22" s="48">
        <v>4769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  <c r="BY22" s="48">
        <v>0</v>
      </c>
      <c r="BZ22" s="48">
        <v>0</v>
      </c>
      <c r="CA22" s="48">
        <v>0</v>
      </c>
      <c r="CB22" s="48">
        <v>0</v>
      </c>
      <c r="CC22" s="48">
        <v>0</v>
      </c>
      <c r="CD22" s="48">
        <v>0</v>
      </c>
      <c r="CE22" s="48">
        <v>0</v>
      </c>
      <c r="CF22" s="48">
        <v>0</v>
      </c>
      <c r="CG22" s="48">
        <v>0</v>
      </c>
      <c r="CH22" s="48">
        <v>0</v>
      </c>
      <c r="CI22" s="48">
        <v>0</v>
      </c>
      <c r="CJ22" s="48">
        <v>0</v>
      </c>
      <c r="CK22" s="48">
        <v>0</v>
      </c>
      <c r="CL22" s="48">
        <v>0</v>
      </c>
      <c r="CM22" s="48">
        <v>0</v>
      </c>
      <c r="CN22" s="48">
        <v>0</v>
      </c>
      <c r="CO22" s="48">
        <v>0</v>
      </c>
      <c r="CP22" s="48">
        <v>0</v>
      </c>
      <c r="CQ22" s="48">
        <v>0</v>
      </c>
      <c r="CR22" s="48">
        <v>0</v>
      </c>
      <c r="CS22" s="48">
        <v>0</v>
      </c>
      <c r="CT22" s="48">
        <v>0</v>
      </c>
      <c r="CU22" s="48">
        <v>0</v>
      </c>
      <c r="CV22" s="48">
        <v>0</v>
      </c>
      <c r="CW22" s="48">
        <v>0</v>
      </c>
      <c r="CX22" s="48">
        <v>0</v>
      </c>
      <c r="CY22" s="48">
        <v>0</v>
      </c>
      <c r="CZ22" s="48">
        <v>0</v>
      </c>
      <c r="DA22" s="48">
        <v>0</v>
      </c>
      <c r="DB22" s="48">
        <v>0</v>
      </c>
    </row>
    <row r="23" spans="1:106" x14ac:dyDescent="0.25">
      <c r="A23" s="45"/>
      <c r="C23" s="42">
        <v>16</v>
      </c>
      <c r="D23" s="47">
        <v>31406</v>
      </c>
      <c r="E23" s="47">
        <v>0</v>
      </c>
      <c r="F23" s="47">
        <v>31406</v>
      </c>
      <c r="G23" s="48">
        <v>1742</v>
      </c>
      <c r="H23" s="48">
        <v>1904</v>
      </c>
      <c r="I23" s="48">
        <v>2061</v>
      </c>
      <c r="J23" s="48">
        <v>2218</v>
      </c>
      <c r="K23" s="48">
        <v>2367</v>
      </c>
      <c r="L23" s="48">
        <v>2511</v>
      </c>
      <c r="M23" s="48">
        <v>2652</v>
      </c>
      <c r="N23" s="48">
        <v>2800</v>
      </c>
      <c r="O23" s="48">
        <v>2958</v>
      </c>
      <c r="P23" s="48">
        <v>3123</v>
      </c>
      <c r="Q23" s="48">
        <v>3298</v>
      </c>
      <c r="R23" s="48">
        <v>3482</v>
      </c>
      <c r="S23" s="48">
        <v>3677</v>
      </c>
      <c r="T23" s="48">
        <v>3884</v>
      </c>
      <c r="U23" s="48">
        <v>4101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  <c r="BY23" s="48">
        <v>0</v>
      </c>
      <c r="BZ23" s="48">
        <v>0</v>
      </c>
      <c r="CA23" s="48">
        <v>0</v>
      </c>
      <c r="CB23" s="48">
        <v>0</v>
      </c>
      <c r="CC23" s="48">
        <v>0</v>
      </c>
      <c r="CD23" s="48">
        <v>0</v>
      </c>
      <c r="CE23" s="48">
        <v>0</v>
      </c>
      <c r="CF23" s="48">
        <v>0</v>
      </c>
      <c r="CG23" s="48">
        <v>0</v>
      </c>
      <c r="CH23" s="48">
        <v>0</v>
      </c>
      <c r="CI23" s="48">
        <v>0</v>
      </c>
      <c r="CJ23" s="48">
        <v>0</v>
      </c>
      <c r="CK23" s="48">
        <v>0</v>
      </c>
      <c r="CL23" s="48">
        <v>0</v>
      </c>
      <c r="CM23" s="48">
        <v>0</v>
      </c>
      <c r="CN23" s="48">
        <v>0</v>
      </c>
      <c r="CO23" s="48">
        <v>0</v>
      </c>
      <c r="CP23" s="48">
        <v>0</v>
      </c>
      <c r="CQ23" s="48">
        <v>0</v>
      </c>
      <c r="CR23" s="48">
        <v>0</v>
      </c>
      <c r="CS23" s="48">
        <v>0</v>
      </c>
      <c r="CT23" s="48">
        <v>0</v>
      </c>
      <c r="CU23" s="48">
        <v>0</v>
      </c>
      <c r="CV23" s="48">
        <v>0</v>
      </c>
      <c r="CW23" s="48">
        <v>0</v>
      </c>
      <c r="CX23" s="48">
        <v>0</v>
      </c>
      <c r="CY23" s="48">
        <v>0</v>
      </c>
      <c r="CZ23" s="48">
        <v>0</v>
      </c>
      <c r="DA23" s="48">
        <v>0</v>
      </c>
      <c r="DB23" s="48">
        <v>0</v>
      </c>
    </row>
    <row r="24" spans="1:106" x14ac:dyDescent="0.25">
      <c r="A24" s="45"/>
      <c r="C24" s="42">
        <v>17</v>
      </c>
      <c r="D24" s="47">
        <v>38539</v>
      </c>
      <c r="E24" s="47">
        <v>0</v>
      </c>
      <c r="F24" s="47">
        <v>38539</v>
      </c>
      <c r="G24" s="48">
        <v>4749</v>
      </c>
      <c r="H24" s="48">
        <v>2088</v>
      </c>
      <c r="I24" s="48">
        <v>2260</v>
      </c>
      <c r="J24" s="48">
        <v>2432</v>
      </c>
      <c r="K24" s="48">
        <v>2595</v>
      </c>
      <c r="L24" s="48">
        <v>2754</v>
      </c>
      <c r="M24" s="48">
        <v>2908</v>
      </c>
      <c r="N24" s="48">
        <v>3070</v>
      </c>
      <c r="O24" s="48">
        <v>3243</v>
      </c>
      <c r="P24" s="48">
        <v>3424</v>
      </c>
      <c r="Q24" s="48">
        <v>3616</v>
      </c>
      <c r="R24" s="48">
        <v>3818</v>
      </c>
      <c r="S24" s="48">
        <v>4032</v>
      </c>
      <c r="T24" s="48">
        <v>4259</v>
      </c>
      <c r="U24" s="48">
        <v>4497</v>
      </c>
      <c r="V24" s="48">
        <v>4749</v>
      </c>
      <c r="W24" s="48">
        <v>5015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0</v>
      </c>
      <c r="BU24" s="48">
        <v>0</v>
      </c>
      <c r="BV24" s="48">
        <v>0</v>
      </c>
      <c r="BW24" s="48">
        <v>0</v>
      </c>
      <c r="BX24" s="48">
        <v>0</v>
      </c>
      <c r="BY24" s="48">
        <v>0</v>
      </c>
      <c r="BZ24" s="48">
        <v>0</v>
      </c>
      <c r="CA24" s="48">
        <v>0</v>
      </c>
      <c r="CB24" s="48">
        <v>0</v>
      </c>
      <c r="CC24" s="48">
        <v>0</v>
      </c>
      <c r="CD24" s="48">
        <v>0</v>
      </c>
      <c r="CE24" s="48">
        <v>0</v>
      </c>
      <c r="CF24" s="48">
        <v>0</v>
      </c>
      <c r="CG24" s="48">
        <v>0</v>
      </c>
      <c r="CH24" s="48">
        <v>0</v>
      </c>
      <c r="CI24" s="48">
        <v>0</v>
      </c>
      <c r="CJ24" s="48">
        <v>0</v>
      </c>
      <c r="CK24" s="48">
        <v>0</v>
      </c>
      <c r="CL24" s="48">
        <v>0</v>
      </c>
      <c r="CM24" s="48">
        <v>0</v>
      </c>
      <c r="CN24" s="48">
        <v>0</v>
      </c>
      <c r="CO24" s="48">
        <v>0</v>
      </c>
      <c r="CP24" s="48">
        <v>0</v>
      </c>
      <c r="CQ24" s="48">
        <v>0</v>
      </c>
      <c r="CR24" s="48">
        <v>0</v>
      </c>
      <c r="CS24" s="48">
        <v>0</v>
      </c>
      <c r="CT24" s="48">
        <v>0</v>
      </c>
      <c r="CU24" s="48">
        <v>0</v>
      </c>
      <c r="CV24" s="48">
        <v>0</v>
      </c>
      <c r="CW24" s="48">
        <v>0</v>
      </c>
      <c r="CX24" s="48">
        <v>0</v>
      </c>
      <c r="CY24" s="48">
        <v>0</v>
      </c>
      <c r="CZ24" s="48">
        <v>0</v>
      </c>
      <c r="DA24" s="48">
        <v>0</v>
      </c>
      <c r="DB24" s="48">
        <v>0</v>
      </c>
    </row>
    <row r="25" spans="1:106" x14ac:dyDescent="0.25">
      <c r="A25" s="45"/>
      <c r="C25" s="42">
        <v>18</v>
      </c>
      <c r="D25" s="47">
        <v>18621</v>
      </c>
      <c r="E25" s="47">
        <v>0</v>
      </c>
      <c r="F25" s="47">
        <v>18621</v>
      </c>
      <c r="G25" s="48">
        <v>2025</v>
      </c>
      <c r="H25" s="48">
        <v>2214</v>
      </c>
      <c r="I25" s="48">
        <v>2397</v>
      </c>
      <c r="J25" s="48">
        <v>2579</v>
      </c>
      <c r="K25" s="48">
        <v>2752</v>
      </c>
      <c r="L25" s="48">
        <v>2920</v>
      </c>
      <c r="M25" s="48">
        <v>3084</v>
      </c>
      <c r="N25" s="48">
        <v>3256</v>
      </c>
      <c r="O25" s="48">
        <v>3439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L25" s="48">
        <v>0</v>
      </c>
      <c r="BM25" s="48">
        <v>0</v>
      </c>
      <c r="BN25" s="48">
        <v>0</v>
      </c>
      <c r="BO25" s="48">
        <v>0</v>
      </c>
      <c r="BP25" s="48">
        <v>0</v>
      </c>
      <c r="BQ25" s="48">
        <v>0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0</v>
      </c>
      <c r="BX25" s="48">
        <v>0</v>
      </c>
      <c r="BY25" s="48">
        <v>0</v>
      </c>
      <c r="BZ25" s="48">
        <v>0</v>
      </c>
      <c r="CA25" s="48">
        <v>0</v>
      </c>
      <c r="CB25" s="48">
        <v>0</v>
      </c>
      <c r="CC25" s="48">
        <v>0</v>
      </c>
      <c r="CD25" s="48">
        <v>0</v>
      </c>
      <c r="CE25" s="48">
        <v>0</v>
      </c>
      <c r="CF25" s="48">
        <v>0</v>
      </c>
      <c r="CG25" s="48">
        <v>0</v>
      </c>
      <c r="CH25" s="48">
        <v>0</v>
      </c>
      <c r="CI25" s="48">
        <v>0</v>
      </c>
      <c r="CJ25" s="48">
        <v>0</v>
      </c>
      <c r="CK25" s="48">
        <v>0</v>
      </c>
      <c r="CL25" s="48">
        <v>0</v>
      </c>
      <c r="CM25" s="48">
        <v>0</v>
      </c>
      <c r="CN25" s="48">
        <v>0</v>
      </c>
      <c r="CO25" s="48">
        <v>0</v>
      </c>
      <c r="CP25" s="48">
        <v>0</v>
      </c>
      <c r="CQ25" s="48">
        <v>0</v>
      </c>
      <c r="CR25" s="48">
        <v>0</v>
      </c>
      <c r="CS25" s="48">
        <v>0</v>
      </c>
      <c r="CT25" s="48">
        <v>0</v>
      </c>
      <c r="CU25" s="48">
        <v>0</v>
      </c>
      <c r="CV25" s="48">
        <v>0</v>
      </c>
      <c r="CW25" s="48">
        <v>0</v>
      </c>
      <c r="CX25" s="48">
        <v>0</v>
      </c>
      <c r="CY25" s="48">
        <v>0</v>
      </c>
      <c r="CZ25" s="48">
        <v>0</v>
      </c>
      <c r="DA25" s="48">
        <v>0</v>
      </c>
      <c r="DB25" s="48">
        <v>0</v>
      </c>
    </row>
    <row r="26" spans="1:106" x14ac:dyDescent="0.25">
      <c r="C26" s="42">
        <v>19</v>
      </c>
      <c r="D26" s="43"/>
      <c r="E26" s="43"/>
      <c r="F26" s="43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</row>
    <row r="27" spans="1:106" x14ac:dyDescent="0.25">
      <c r="A27" s="41"/>
      <c r="C27" s="42">
        <v>20</v>
      </c>
      <c r="D27" s="43"/>
      <c r="E27" s="43"/>
      <c r="F27" s="43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</row>
    <row r="28" spans="1:106" x14ac:dyDescent="0.25">
      <c r="A28" s="41"/>
      <c r="C28" s="42">
        <v>21</v>
      </c>
      <c r="D28" s="43"/>
      <c r="E28" s="43"/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</row>
    <row r="29" spans="1:106" x14ac:dyDescent="0.25">
      <c r="A29" s="41"/>
      <c r="C29" s="42">
        <v>22</v>
      </c>
      <c r="D29" s="43"/>
      <c r="E29" s="43"/>
      <c r="F29" s="43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</row>
    <row r="30" spans="1:106" x14ac:dyDescent="0.25">
      <c r="A30" s="41"/>
      <c r="C30" s="42">
        <v>23</v>
      </c>
      <c r="D30" s="43"/>
      <c r="E30" s="43"/>
      <c r="F30" s="43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</row>
    <row r="31" spans="1:106" x14ac:dyDescent="0.25">
      <c r="A31" s="41"/>
      <c r="C31" s="42">
        <v>24</v>
      </c>
      <c r="D31" s="43"/>
      <c r="E31" s="43"/>
      <c r="F31" s="43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</row>
    <row r="32" spans="1:106" x14ac:dyDescent="0.25">
      <c r="A32" s="41"/>
      <c r="C32" s="42">
        <v>25</v>
      </c>
      <c r="D32" s="43"/>
      <c r="E32" s="43"/>
      <c r="F32" s="43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</row>
    <row r="33" spans="1:106" x14ac:dyDescent="0.25">
      <c r="A33" s="41"/>
      <c r="C33" s="42">
        <v>26</v>
      </c>
      <c r="D33" s="43"/>
      <c r="E33" s="43"/>
      <c r="F33" s="43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</row>
    <row r="34" spans="1:106" x14ac:dyDescent="0.25">
      <c r="A34" s="41"/>
      <c r="C34" s="42">
        <v>27</v>
      </c>
      <c r="D34" s="43"/>
      <c r="E34" s="43"/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</row>
    <row r="35" spans="1:106" x14ac:dyDescent="0.25">
      <c r="A35" s="41"/>
      <c r="C35" s="42">
        <v>28</v>
      </c>
      <c r="D35" s="43"/>
      <c r="E35" s="43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</row>
    <row r="36" spans="1:106" x14ac:dyDescent="0.25">
      <c r="A36" s="41"/>
      <c r="C36" s="42">
        <v>29</v>
      </c>
      <c r="D36" s="43"/>
      <c r="E36" s="43"/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</row>
    <row r="37" spans="1:106" x14ac:dyDescent="0.25">
      <c r="A37" s="41"/>
      <c r="C37" s="42">
        <v>30</v>
      </c>
      <c r="D37" s="43"/>
      <c r="E37" s="43"/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</row>
    <row r="38" spans="1:106" x14ac:dyDescent="0.25">
      <c r="A38" s="41"/>
      <c r="C38" s="42">
        <v>31</v>
      </c>
      <c r="D38" s="43"/>
      <c r="E38" s="43"/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</row>
    <row r="39" spans="1:106" x14ac:dyDescent="0.25">
      <c r="A39" s="41"/>
      <c r="C39" s="42">
        <v>32</v>
      </c>
      <c r="D39" s="43"/>
      <c r="E39" s="43"/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</row>
    <row r="40" spans="1:106" x14ac:dyDescent="0.25">
      <c r="A40" s="41"/>
      <c r="C40" s="42">
        <v>33</v>
      </c>
      <c r="D40" s="43"/>
      <c r="E40" s="43"/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</row>
    <row r="41" spans="1:106" x14ac:dyDescent="0.25">
      <c r="A41" s="41"/>
      <c r="C41" s="42">
        <v>34</v>
      </c>
      <c r="D41" s="43"/>
      <c r="E41" s="43"/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</row>
    <row r="42" spans="1:106" x14ac:dyDescent="0.25">
      <c r="A42" s="41"/>
      <c r="C42" s="42">
        <v>35</v>
      </c>
      <c r="D42" s="43"/>
      <c r="E42" s="43"/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</row>
    <row r="43" spans="1:106" x14ac:dyDescent="0.25">
      <c r="A43" s="41"/>
      <c r="C43" s="42">
        <v>36</v>
      </c>
      <c r="D43" s="43"/>
      <c r="E43" s="43"/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</row>
    <row r="44" spans="1:106" x14ac:dyDescent="0.25">
      <c r="A44" s="41"/>
      <c r="C44" s="42">
        <v>37</v>
      </c>
      <c r="D44" s="43"/>
      <c r="E44" s="43"/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</row>
    <row r="45" spans="1:106" x14ac:dyDescent="0.25">
      <c r="A45" s="41"/>
      <c r="C45" s="42">
        <v>38</v>
      </c>
      <c r="D45" s="43"/>
      <c r="E45" s="43"/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</row>
    <row r="46" spans="1:106" x14ac:dyDescent="0.25">
      <c r="A46" s="41"/>
      <c r="C46" s="42">
        <v>39</v>
      </c>
      <c r="D46" s="43"/>
      <c r="E46" s="43"/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</row>
    <row r="47" spans="1:106" x14ac:dyDescent="0.25">
      <c r="A47" s="41"/>
      <c r="C47" s="42">
        <v>40</v>
      </c>
      <c r="D47" s="43"/>
      <c r="E47" s="43"/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</row>
    <row r="48" spans="1:106" x14ac:dyDescent="0.25">
      <c r="A48" s="41"/>
      <c r="C48" s="42">
        <v>41</v>
      </c>
      <c r="D48" s="43"/>
      <c r="E48" s="43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</row>
    <row r="49" spans="3:106" x14ac:dyDescent="0.25">
      <c r="C49" s="42">
        <v>42</v>
      </c>
      <c r="D49" s="43"/>
      <c r="E49" s="43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</row>
    <row r="50" spans="3:106" x14ac:dyDescent="0.25">
      <c r="C50" s="42">
        <v>43</v>
      </c>
      <c r="D50" s="43"/>
      <c r="E50" s="43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</row>
    <row r="51" spans="3:106" x14ac:dyDescent="0.25">
      <c r="C51" s="42">
        <v>44</v>
      </c>
      <c r="D51" s="43"/>
      <c r="E51" s="43"/>
      <c r="F51" s="4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</row>
    <row r="52" spans="3:106" x14ac:dyDescent="0.25">
      <c r="C52" s="42">
        <v>45</v>
      </c>
      <c r="D52" s="43"/>
      <c r="E52" s="43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</row>
    <row r="53" spans="3:106" x14ac:dyDescent="0.25">
      <c r="C53" s="42">
        <v>46</v>
      </c>
      <c r="D53" s="43"/>
      <c r="E53" s="43"/>
      <c r="F53" s="4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</row>
    <row r="54" spans="3:106" x14ac:dyDescent="0.25">
      <c r="C54" s="42">
        <v>47</v>
      </c>
      <c r="D54" s="43"/>
      <c r="E54" s="43"/>
      <c r="F54" s="43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</row>
    <row r="55" spans="3:106" x14ac:dyDescent="0.25">
      <c r="C55" s="42">
        <v>48</v>
      </c>
      <c r="D55" s="43"/>
      <c r="E55" s="43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</row>
    <row r="56" spans="3:106" x14ac:dyDescent="0.25">
      <c r="C56" s="42">
        <v>49</v>
      </c>
      <c r="D56" s="43"/>
      <c r="E56" s="43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</row>
    <row r="57" spans="3:106" x14ac:dyDescent="0.25">
      <c r="C57" s="42">
        <v>50</v>
      </c>
      <c r="D57" s="43"/>
      <c r="E57" s="43"/>
      <c r="F57" s="43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</row>
    <row r="58" spans="3:106" x14ac:dyDescent="0.25">
      <c r="C58" s="42">
        <v>51</v>
      </c>
      <c r="D58" s="43"/>
      <c r="E58" s="43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</row>
    <row r="59" spans="3:106" x14ac:dyDescent="0.25">
      <c r="C59" s="42">
        <v>52</v>
      </c>
      <c r="D59" s="43"/>
      <c r="E59" s="43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</row>
    <row r="60" spans="3:106" x14ac:dyDescent="0.25">
      <c r="C60" s="42">
        <v>53</v>
      </c>
      <c r="D60" s="43"/>
      <c r="E60" s="43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</row>
    <row r="61" spans="3:106" x14ac:dyDescent="0.25">
      <c r="C61" s="42">
        <v>54</v>
      </c>
      <c r="D61" s="43"/>
      <c r="E61" s="43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</row>
    <row r="62" spans="3:106" x14ac:dyDescent="0.25">
      <c r="C62" s="42">
        <v>55</v>
      </c>
      <c r="D62" s="43"/>
      <c r="E62" s="43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</row>
    <row r="63" spans="3:106" x14ac:dyDescent="0.25">
      <c r="C63" s="42">
        <v>56</v>
      </c>
      <c r="D63" s="43"/>
      <c r="E63" s="43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</row>
    <row r="64" spans="3:106" x14ac:dyDescent="0.25">
      <c r="C64" s="42">
        <v>57</v>
      </c>
      <c r="D64" s="43"/>
      <c r="E64" s="43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</row>
    <row r="65" spans="3:106" x14ac:dyDescent="0.25">
      <c r="C65" s="42">
        <v>58</v>
      </c>
      <c r="D65" s="43"/>
      <c r="E65" s="43"/>
      <c r="F65" s="43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</row>
    <row r="66" spans="3:106" x14ac:dyDescent="0.25">
      <c r="C66" s="42">
        <v>59</v>
      </c>
      <c r="D66" s="43"/>
      <c r="E66" s="43"/>
      <c r="F66" s="43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</row>
    <row r="67" spans="3:106" x14ac:dyDescent="0.25">
      <c r="C67" s="42">
        <v>60</v>
      </c>
      <c r="D67" s="43"/>
      <c r="E67" s="43"/>
      <c r="F67" s="43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</row>
    <row r="68" spans="3:106" x14ac:dyDescent="0.25">
      <c r="C68" s="42">
        <v>61</v>
      </c>
      <c r="D68" s="43"/>
      <c r="E68" s="43"/>
      <c r="F68" s="43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</row>
    <row r="69" spans="3:106" x14ac:dyDescent="0.25">
      <c r="C69" s="42">
        <v>62</v>
      </c>
      <c r="D69" s="43"/>
      <c r="E69" s="43"/>
      <c r="F69" s="43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</row>
    <row r="70" spans="3:106" x14ac:dyDescent="0.25">
      <c r="C70" s="42">
        <v>63</v>
      </c>
      <c r="D70" s="43"/>
      <c r="E70" s="43"/>
      <c r="F70" s="43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</row>
    <row r="71" spans="3:106" x14ac:dyDescent="0.25">
      <c r="C71" s="42">
        <v>64</v>
      </c>
      <c r="D71" s="43"/>
      <c r="E71" s="43"/>
      <c r="F71" s="4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</row>
    <row r="72" spans="3:106" x14ac:dyDescent="0.25">
      <c r="C72" s="42">
        <v>65</v>
      </c>
      <c r="D72" s="43"/>
      <c r="E72" s="43"/>
      <c r="F72" s="43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</row>
    <row r="73" spans="3:106" x14ac:dyDescent="0.25">
      <c r="C73" s="42">
        <v>66</v>
      </c>
      <c r="D73" s="43"/>
      <c r="E73" s="43"/>
      <c r="F73" s="43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</row>
    <row r="74" spans="3:106" x14ac:dyDescent="0.25">
      <c r="C74" s="42">
        <v>67</v>
      </c>
      <c r="D74" s="43"/>
      <c r="E74" s="43"/>
      <c r="F74" s="43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</row>
    <row r="75" spans="3:106" x14ac:dyDescent="0.25">
      <c r="C75" s="42">
        <v>68</v>
      </c>
      <c r="D75" s="43"/>
      <c r="E75" s="43"/>
      <c r="F75" s="43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</row>
    <row r="76" spans="3:106" x14ac:dyDescent="0.25">
      <c r="C76" s="42">
        <v>69</v>
      </c>
      <c r="D76" s="43"/>
      <c r="E76" s="43"/>
      <c r="F76" s="43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</row>
    <row r="77" spans="3:106" x14ac:dyDescent="0.25">
      <c r="C77" s="42">
        <v>70</v>
      </c>
      <c r="D77" s="43"/>
      <c r="E77" s="43"/>
      <c r="F77" s="43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</row>
    <row r="78" spans="3:106" x14ac:dyDescent="0.25">
      <c r="C78" s="42">
        <v>71</v>
      </c>
      <c r="D78" s="43"/>
      <c r="E78" s="43"/>
      <c r="F78" s="43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</row>
    <row r="79" spans="3:106" x14ac:dyDescent="0.25">
      <c r="C79" s="42">
        <v>72</v>
      </c>
      <c r="D79" s="43"/>
      <c r="E79" s="43"/>
      <c r="F79" s="43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</row>
    <row r="80" spans="3:106" x14ac:dyDescent="0.25">
      <c r="C80" s="42">
        <v>73</v>
      </c>
      <c r="D80" s="43"/>
      <c r="E80" s="43"/>
      <c r="F80" s="43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</row>
    <row r="81" spans="3:106" x14ac:dyDescent="0.25">
      <c r="C81" s="42">
        <v>74</v>
      </c>
      <c r="D81" s="43"/>
      <c r="E81" s="43"/>
      <c r="F81" s="43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</row>
    <row r="82" spans="3:106" x14ac:dyDescent="0.25">
      <c r="C82" s="42">
        <v>75</v>
      </c>
      <c r="D82" s="43"/>
      <c r="E82" s="43"/>
      <c r="F82" s="43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</row>
    <row r="83" spans="3:106" x14ac:dyDescent="0.25">
      <c r="C83" s="42">
        <v>76</v>
      </c>
      <c r="D83" s="43"/>
      <c r="E83" s="43"/>
      <c r="F83" s="43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</row>
    <row r="84" spans="3:106" x14ac:dyDescent="0.25">
      <c r="C84" s="42">
        <v>77</v>
      </c>
      <c r="D84" s="43"/>
      <c r="E84" s="43"/>
      <c r="F84" s="43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</row>
    <row r="85" spans="3:106" x14ac:dyDescent="0.25">
      <c r="C85" s="42">
        <v>78</v>
      </c>
      <c r="D85" s="43"/>
      <c r="E85" s="43"/>
      <c r="F85" s="43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</row>
    <row r="86" spans="3:106" x14ac:dyDescent="0.25">
      <c r="C86" s="42">
        <v>79</v>
      </c>
      <c r="D86" s="43"/>
      <c r="E86" s="43"/>
      <c r="F86" s="43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</row>
    <row r="87" spans="3:106" x14ac:dyDescent="0.25">
      <c r="C87" s="42">
        <v>80</v>
      </c>
      <c r="D87" s="43"/>
      <c r="E87" s="43"/>
      <c r="F87" s="43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</row>
    <row r="88" spans="3:106" x14ac:dyDescent="0.25">
      <c r="C88" s="42">
        <v>81</v>
      </c>
      <c r="D88" s="43"/>
      <c r="E88" s="43"/>
      <c r="F88" s="43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</row>
    <row r="89" spans="3:106" x14ac:dyDescent="0.25">
      <c r="C89" s="42">
        <v>82</v>
      </c>
      <c r="D89" s="43"/>
      <c r="E89" s="43"/>
      <c r="F89" s="43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</row>
    <row r="90" spans="3:106" x14ac:dyDescent="0.25">
      <c r="C90" s="42">
        <v>83</v>
      </c>
      <c r="D90" s="43"/>
      <c r="E90" s="43"/>
      <c r="F90" s="43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</row>
    <row r="91" spans="3:106" x14ac:dyDescent="0.25">
      <c r="C91" s="42">
        <v>84</v>
      </c>
      <c r="D91" s="43"/>
      <c r="E91" s="43"/>
      <c r="F91" s="43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</row>
    <row r="92" spans="3:106" x14ac:dyDescent="0.25">
      <c r="C92" s="42">
        <v>85</v>
      </c>
      <c r="D92" s="43"/>
      <c r="E92" s="43"/>
      <c r="F92" s="43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</row>
    <row r="93" spans="3:106" x14ac:dyDescent="0.25">
      <c r="C93" s="42">
        <v>86</v>
      </c>
      <c r="D93" s="43"/>
      <c r="E93" s="43"/>
      <c r="F93" s="43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</row>
    <row r="94" spans="3:106" x14ac:dyDescent="0.25">
      <c r="C94" s="42">
        <v>87</v>
      </c>
      <c r="D94" s="43"/>
      <c r="E94" s="43"/>
      <c r="F94" s="43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</row>
    <row r="95" spans="3:106" x14ac:dyDescent="0.25">
      <c r="C95" s="42">
        <v>88</v>
      </c>
      <c r="D95" s="43"/>
      <c r="E95" s="43"/>
      <c r="F95" s="43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</row>
    <row r="96" spans="3:106" x14ac:dyDescent="0.25">
      <c r="C96" s="42">
        <v>89</v>
      </c>
      <c r="D96" s="43"/>
      <c r="E96" s="43"/>
      <c r="F96" s="43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</row>
    <row r="97" spans="3:106" x14ac:dyDescent="0.25">
      <c r="C97" s="42">
        <v>90</v>
      </c>
      <c r="D97" s="43"/>
      <c r="E97" s="43"/>
      <c r="F97" s="43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</row>
    <row r="98" spans="3:106" x14ac:dyDescent="0.25">
      <c r="C98" s="42">
        <v>91</v>
      </c>
      <c r="D98" s="43"/>
      <c r="E98" s="43"/>
      <c r="F98" s="43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</row>
    <row r="99" spans="3:106" x14ac:dyDescent="0.25">
      <c r="C99" s="42">
        <v>92</v>
      </c>
      <c r="D99" s="43"/>
      <c r="E99" s="43"/>
      <c r="F99" s="43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</row>
    <row r="100" spans="3:106" x14ac:dyDescent="0.25">
      <c r="C100" s="42">
        <v>93</v>
      </c>
      <c r="D100" s="43"/>
      <c r="E100" s="43"/>
      <c r="F100" s="43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</row>
    <row r="101" spans="3:106" x14ac:dyDescent="0.25">
      <c r="C101" s="42">
        <v>94</v>
      </c>
      <c r="D101" s="43"/>
      <c r="E101" s="43"/>
      <c r="F101" s="43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</row>
    <row r="102" spans="3:106" x14ac:dyDescent="0.25">
      <c r="C102" s="42">
        <v>95</v>
      </c>
      <c r="D102" s="43"/>
      <c r="E102" s="43"/>
      <c r="F102" s="43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</row>
    <row r="103" spans="3:106" x14ac:dyDescent="0.25">
      <c r="C103" s="42">
        <v>96</v>
      </c>
      <c r="D103" s="43"/>
      <c r="E103" s="43"/>
      <c r="F103" s="43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</row>
    <row r="104" spans="3:106" x14ac:dyDescent="0.25">
      <c r="C104" s="42">
        <v>97</v>
      </c>
      <c r="D104" s="43"/>
      <c r="E104" s="43"/>
      <c r="F104" s="43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</row>
    <row r="105" spans="3:106" x14ac:dyDescent="0.25">
      <c r="C105" s="42">
        <v>98</v>
      </c>
      <c r="D105" s="43"/>
      <c r="E105" s="43"/>
      <c r="F105" s="43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  <c r="CY105" s="44"/>
      <c r="CZ105" s="44"/>
      <c r="DA105" s="44"/>
      <c r="DB105" s="44"/>
    </row>
    <row r="106" spans="3:106" x14ac:dyDescent="0.25">
      <c r="C106" s="42">
        <v>99</v>
      </c>
      <c r="D106" s="43"/>
      <c r="E106" s="43"/>
      <c r="F106" s="43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Inputs</vt:lpstr>
      <vt:lpstr>Census</vt:lpstr>
      <vt:lpstr>One person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2018-07-13T00:01:37Z</dcterms:modified>
</cp:coreProperties>
</file>