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filterPrivacy="1" codeName="ThisWorkbook"/>
  <xr:revisionPtr revIDLastSave="0" documentId="13_ncr:1_{E7FE28DC-3AAA-4121-B9D8-26E65AB1765E}" xr6:coauthVersionLast="43" xr6:coauthVersionMax="43" xr10:uidLastSave="{00000000-0000-0000-0000-000000000000}"/>
  <bookViews>
    <workbookView xWindow="-120" yWindow="-120" windowWidth="24240" windowHeight="13140" xr2:uid="{00000000-000D-0000-FFFF-FFFF00000000}"/>
  </bookViews>
  <sheets>
    <sheet name="Documentation" sheetId="11" r:id="rId1"/>
    <sheet name="Assumptions" sheetId="10" r:id="rId2"/>
    <sheet name="AMMset" sheetId="2" r:id="rId3"/>
    <sheet name="Results" sheetId="15" r:id="rId4"/>
    <sheet name="Totals" sheetId="289" r:id="rId5"/>
    <sheet name="Active" sheetId="13" r:id="rId6"/>
    <sheet name="Retiree" sheetId="12" r:id="rId7"/>
    <sheet name="Active 1" sheetId="324" state="hidden" r:id="rId8"/>
    <sheet name="Active 2" sheetId="325" state="hidden" r:id="rId9"/>
    <sheet name="Active 3" sheetId="326" state="hidden" r:id="rId10"/>
    <sheet name="Active 4" sheetId="327" state="hidden" r:id="rId11"/>
    <sheet name="Active 5" sheetId="328" state="hidden" r:id="rId12"/>
    <sheet name="Active 6" sheetId="329" state="hidden" r:id="rId13"/>
    <sheet name="Active 7" sheetId="330" state="hidden" r:id="rId14"/>
    <sheet name="Active 8" sheetId="331" state="hidden" r:id="rId15"/>
    <sheet name="Active 9" sheetId="332" state="hidden" r:id="rId16"/>
    <sheet name="Active 10" sheetId="333" state="hidden" r:id="rId17"/>
    <sheet name="Active 11" sheetId="334" state="hidden" r:id="rId18"/>
    <sheet name="Active 12" sheetId="335" state="hidden" r:id="rId19"/>
    <sheet name="Retiree 13" sheetId="336" state="hidden" r:id="rId20"/>
    <sheet name="Retiree 14" sheetId="337" state="hidden" r:id="rId21"/>
    <sheet name="Retiree 15" sheetId="338" state="hidden" r:id="rId22"/>
    <sheet name="Retiree 16" sheetId="339" state="hidden" r:id="rId23"/>
    <sheet name="Retiree 17" sheetId="340" state="hidden" r:id="rId24"/>
    <sheet name="Check" sheetId="16" r:id="rId25"/>
    <sheet name="Ret" sheetId="3" r:id="rId26"/>
    <sheet name="Withd" sheetId="4" r:id="rId27"/>
    <sheet name="Mort" sheetId="5" r:id="rId2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E5" i="13" l="1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N1" i="13"/>
  <c r="C6" i="13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D56" i="12" s="1"/>
  <c r="D57" i="12" s="1"/>
  <c r="D58" i="12" s="1"/>
  <c r="D59" i="12" s="1"/>
  <c r="D60" i="12" s="1"/>
  <c r="D61" i="12" s="1"/>
  <c r="D62" i="12" s="1"/>
  <c r="D63" i="12" s="1"/>
  <c r="D64" i="12" s="1"/>
  <c r="D65" i="12" s="1"/>
  <c r="D66" i="12" s="1"/>
  <c r="D67" i="12" s="1"/>
  <c r="D68" i="12" s="1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3" i="12"/>
  <c r="D12" i="12"/>
  <c r="D11" i="12"/>
  <c r="F129" i="15" l="1"/>
  <c r="F128" i="15"/>
  <c r="F127" i="15"/>
  <c r="F126" i="15"/>
  <c r="R100" i="16" s="1"/>
  <c r="F125" i="15"/>
  <c r="F124" i="15"/>
  <c r="F123" i="15"/>
  <c r="F122" i="15"/>
  <c r="R96" i="16" s="1"/>
  <c r="F121" i="15"/>
  <c r="F120" i="15"/>
  <c r="F119" i="15"/>
  <c r="F118" i="15"/>
  <c r="R92" i="16" s="1"/>
  <c r="F117" i="15"/>
  <c r="F116" i="15"/>
  <c r="F115" i="15"/>
  <c r="F114" i="15"/>
  <c r="R88" i="16" s="1"/>
  <c r="F113" i="15"/>
  <c r="F112" i="15"/>
  <c r="F111" i="15"/>
  <c r="F110" i="15"/>
  <c r="R84" i="16" s="1"/>
  <c r="F109" i="15"/>
  <c r="F108" i="15"/>
  <c r="F107" i="15"/>
  <c r="F106" i="15"/>
  <c r="R80" i="16" s="1"/>
  <c r="F105" i="15"/>
  <c r="F104" i="15"/>
  <c r="F103" i="15"/>
  <c r="F102" i="15"/>
  <c r="R76" i="16" s="1"/>
  <c r="F101" i="15"/>
  <c r="F100" i="15"/>
  <c r="F99" i="15"/>
  <c r="F98" i="15"/>
  <c r="R72" i="16" s="1"/>
  <c r="F97" i="15"/>
  <c r="F96" i="15"/>
  <c r="F95" i="15"/>
  <c r="F94" i="15"/>
  <c r="R68" i="16" s="1"/>
  <c r="F93" i="15"/>
  <c r="F92" i="15"/>
  <c r="F91" i="15"/>
  <c r="F90" i="15"/>
  <c r="R64" i="16" s="1"/>
  <c r="F89" i="15"/>
  <c r="F88" i="15"/>
  <c r="F87" i="15"/>
  <c r="F86" i="15"/>
  <c r="R60" i="16" s="1"/>
  <c r="F85" i="15"/>
  <c r="F84" i="15"/>
  <c r="F83" i="15"/>
  <c r="F82" i="15"/>
  <c r="R56" i="16" s="1"/>
  <c r="F81" i="15"/>
  <c r="F80" i="15"/>
  <c r="F79" i="15"/>
  <c r="F78" i="15"/>
  <c r="R52" i="16" s="1"/>
  <c r="F77" i="15"/>
  <c r="F76" i="15"/>
  <c r="F75" i="15"/>
  <c r="F74" i="15"/>
  <c r="R48" i="16" s="1"/>
  <c r="F73" i="15"/>
  <c r="F72" i="15"/>
  <c r="F71" i="15"/>
  <c r="F70" i="15"/>
  <c r="R44" i="16" s="1"/>
  <c r="F69" i="15"/>
  <c r="F68" i="15"/>
  <c r="F67" i="15"/>
  <c r="F66" i="15"/>
  <c r="R40" i="16" s="1"/>
  <c r="F65" i="15"/>
  <c r="F64" i="15"/>
  <c r="F63" i="15"/>
  <c r="F62" i="15"/>
  <c r="R36" i="16" s="1"/>
  <c r="F61" i="15"/>
  <c r="F60" i="15"/>
  <c r="F59" i="15"/>
  <c r="F58" i="15"/>
  <c r="R32" i="16" s="1"/>
  <c r="F57" i="15"/>
  <c r="F56" i="15"/>
  <c r="F55" i="15"/>
  <c r="F54" i="15"/>
  <c r="R28" i="16" s="1"/>
  <c r="F53" i="15"/>
  <c r="F52" i="15"/>
  <c r="F51" i="15"/>
  <c r="F50" i="15"/>
  <c r="R24" i="16" s="1"/>
  <c r="F49" i="15"/>
  <c r="F48" i="15"/>
  <c r="F47" i="15"/>
  <c r="F46" i="15"/>
  <c r="R20" i="16" s="1"/>
  <c r="F45" i="15"/>
  <c r="F44" i="15"/>
  <c r="F43" i="15"/>
  <c r="F42" i="15"/>
  <c r="R16" i="16" s="1"/>
  <c r="F41" i="15"/>
  <c r="F40" i="15"/>
  <c r="F39" i="15"/>
  <c r="F38" i="15"/>
  <c r="R12" i="16" s="1"/>
  <c r="F37" i="15"/>
  <c r="F36" i="15"/>
  <c r="F35" i="15"/>
  <c r="F34" i="15"/>
  <c r="R8" i="16" s="1"/>
  <c r="F33" i="15"/>
  <c r="F32" i="15"/>
  <c r="F31" i="15"/>
  <c r="R104" i="16"/>
  <c r="Q104" i="16"/>
  <c r="R103" i="16"/>
  <c r="Q103" i="16"/>
  <c r="R102" i="16"/>
  <c r="Q102" i="16"/>
  <c r="R101" i="16"/>
  <c r="Q101" i="16"/>
  <c r="Q100" i="16"/>
  <c r="R99" i="16"/>
  <c r="Q99" i="16"/>
  <c r="R98" i="16"/>
  <c r="Q98" i="16"/>
  <c r="R97" i="16"/>
  <c r="Q97" i="16"/>
  <c r="Q96" i="16"/>
  <c r="R95" i="16"/>
  <c r="Q95" i="16"/>
  <c r="R94" i="16"/>
  <c r="Q94" i="16"/>
  <c r="R93" i="16"/>
  <c r="Q93" i="16"/>
  <c r="Q92" i="16"/>
  <c r="R91" i="16"/>
  <c r="Q91" i="16"/>
  <c r="R90" i="16"/>
  <c r="Q90" i="16"/>
  <c r="R89" i="16"/>
  <c r="Q89" i="16"/>
  <c r="Q88" i="16"/>
  <c r="R87" i="16"/>
  <c r="Q87" i="16"/>
  <c r="R86" i="16"/>
  <c r="Q86" i="16"/>
  <c r="R85" i="16"/>
  <c r="Q85" i="16"/>
  <c r="Q84" i="16"/>
  <c r="R83" i="16"/>
  <c r="Q83" i="16"/>
  <c r="R82" i="16"/>
  <c r="Q82" i="16"/>
  <c r="R81" i="16"/>
  <c r="Q81" i="16"/>
  <c r="Q80" i="16"/>
  <c r="R79" i="16"/>
  <c r="Q79" i="16"/>
  <c r="R78" i="16"/>
  <c r="Q78" i="16"/>
  <c r="R77" i="16"/>
  <c r="Q77" i="16"/>
  <c r="Q76" i="16"/>
  <c r="R75" i="16"/>
  <c r="Q75" i="16"/>
  <c r="R74" i="16"/>
  <c r="Q74" i="16"/>
  <c r="R73" i="16"/>
  <c r="Q73" i="16"/>
  <c r="Q72" i="16"/>
  <c r="R71" i="16"/>
  <c r="Q71" i="16"/>
  <c r="R70" i="16"/>
  <c r="Q70" i="16"/>
  <c r="R69" i="16"/>
  <c r="Q69" i="16"/>
  <c r="Q68" i="16"/>
  <c r="R67" i="16"/>
  <c r="Q67" i="16"/>
  <c r="R66" i="16"/>
  <c r="Q66" i="16"/>
  <c r="R65" i="16"/>
  <c r="Q65" i="16"/>
  <c r="Q64" i="16"/>
  <c r="R63" i="16"/>
  <c r="Q63" i="16"/>
  <c r="R62" i="16"/>
  <c r="Q62" i="16"/>
  <c r="R61" i="16"/>
  <c r="Q61" i="16"/>
  <c r="Q60" i="16"/>
  <c r="R59" i="16"/>
  <c r="Q59" i="16"/>
  <c r="R58" i="16"/>
  <c r="Q58" i="16"/>
  <c r="R57" i="16"/>
  <c r="Q57" i="16"/>
  <c r="Q56" i="16"/>
  <c r="R55" i="16"/>
  <c r="Q55" i="16"/>
  <c r="R54" i="16"/>
  <c r="Q54" i="16"/>
  <c r="R53" i="16"/>
  <c r="Q53" i="16"/>
  <c r="Q52" i="16"/>
  <c r="R51" i="16"/>
  <c r="Q51" i="16"/>
  <c r="R50" i="16"/>
  <c r="Q50" i="16"/>
  <c r="R49" i="16"/>
  <c r="Q49" i="16"/>
  <c r="Q48" i="16"/>
  <c r="R47" i="16"/>
  <c r="Q47" i="16"/>
  <c r="R46" i="16"/>
  <c r="Q46" i="16"/>
  <c r="R45" i="16"/>
  <c r="Q45" i="16"/>
  <c r="Q44" i="16"/>
  <c r="R43" i="16"/>
  <c r="Q43" i="16"/>
  <c r="R42" i="16"/>
  <c r="Q42" i="16"/>
  <c r="R41" i="16"/>
  <c r="Q41" i="16"/>
  <c r="Q40" i="16"/>
  <c r="R39" i="16"/>
  <c r="Q39" i="16"/>
  <c r="R38" i="16"/>
  <c r="Q38" i="16"/>
  <c r="R37" i="16"/>
  <c r="Q37" i="16"/>
  <c r="Q36" i="16"/>
  <c r="R35" i="16"/>
  <c r="Q35" i="16"/>
  <c r="R34" i="16"/>
  <c r="Q34" i="16"/>
  <c r="R33" i="16"/>
  <c r="Q33" i="16"/>
  <c r="Q32" i="16"/>
  <c r="R31" i="16"/>
  <c r="Q31" i="16"/>
  <c r="R30" i="16"/>
  <c r="Q30" i="16"/>
  <c r="R29" i="16"/>
  <c r="Q29" i="16"/>
  <c r="Q28" i="16"/>
  <c r="R27" i="16"/>
  <c r="Q27" i="16"/>
  <c r="R26" i="16"/>
  <c r="Q26" i="16"/>
  <c r="R25" i="16"/>
  <c r="Q25" i="16"/>
  <c r="Q24" i="16"/>
  <c r="R23" i="16"/>
  <c r="Q23" i="16"/>
  <c r="R22" i="16"/>
  <c r="Q22" i="16"/>
  <c r="R21" i="16"/>
  <c r="Q21" i="16"/>
  <c r="Q20" i="16"/>
  <c r="R19" i="16"/>
  <c r="Q19" i="16"/>
  <c r="R18" i="16"/>
  <c r="Q18" i="16"/>
  <c r="R17" i="16"/>
  <c r="Q17" i="16"/>
  <c r="Q16" i="16"/>
  <c r="R15" i="16"/>
  <c r="Q15" i="16"/>
  <c r="R14" i="16"/>
  <c r="Q14" i="16"/>
  <c r="R13" i="16"/>
  <c r="Q13" i="16"/>
  <c r="Q12" i="16"/>
  <c r="R11" i="16"/>
  <c r="Q11" i="16"/>
  <c r="R10" i="16"/>
  <c r="Q10" i="16"/>
  <c r="R9" i="16"/>
  <c r="Q9" i="16"/>
  <c r="Q8" i="16"/>
  <c r="R7" i="16"/>
  <c r="Q7" i="16"/>
  <c r="R6" i="16"/>
  <c r="Q6" i="16"/>
  <c r="R5" i="16"/>
  <c r="Q5" i="16"/>
  <c r="F109" i="289"/>
  <c r="F108" i="289"/>
  <c r="F107" i="289"/>
  <c r="F106" i="289"/>
  <c r="F105" i="289"/>
  <c r="F104" i="289"/>
  <c r="F103" i="289"/>
  <c r="F102" i="289"/>
  <c r="F101" i="289"/>
  <c r="F100" i="289"/>
  <c r="F99" i="289"/>
  <c r="F98" i="289"/>
  <c r="F97" i="289"/>
  <c r="F96" i="289"/>
  <c r="F95" i="289"/>
  <c r="F94" i="289"/>
  <c r="F93" i="289"/>
  <c r="F92" i="289"/>
  <c r="F91" i="289"/>
  <c r="F90" i="289"/>
  <c r="F89" i="289"/>
  <c r="F88" i="289"/>
  <c r="F87" i="289"/>
  <c r="F86" i="289"/>
  <c r="F85" i="289"/>
  <c r="F84" i="289"/>
  <c r="F83" i="289"/>
  <c r="F82" i="289"/>
  <c r="F81" i="289"/>
  <c r="F80" i="289"/>
  <c r="F79" i="289"/>
  <c r="F78" i="289"/>
  <c r="F77" i="289"/>
  <c r="F76" i="289"/>
  <c r="F75" i="289"/>
  <c r="F74" i="289"/>
  <c r="F73" i="289"/>
  <c r="F72" i="289"/>
  <c r="F71" i="289"/>
  <c r="F70" i="289"/>
  <c r="F69" i="289"/>
  <c r="F68" i="289"/>
  <c r="F67" i="289"/>
  <c r="F66" i="289"/>
  <c r="F65" i="289"/>
  <c r="F64" i="289"/>
  <c r="F63" i="289"/>
  <c r="F62" i="289"/>
  <c r="F61" i="289"/>
  <c r="F60" i="289"/>
  <c r="F59" i="289"/>
  <c r="F58" i="289"/>
  <c r="F57" i="289"/>
  <c r="F56" i="289"/>
  <c r="F55" i="289"/>
  <c r="F54" i="289"/>
  <c r="F53" i="289"/>
  <c r="F52" i="289"/>
  <c r="F51" i="289"/>
  <c r="F50" i="289"/>
  <c r="F49" i="289"/>
  <c r="F48" i="289"/>
  <c r="F47" i="289"/>
  <c r="F46" i="289"/>
  <c r="F45" i="289"/>
  <c r="F44" i="289"/>
  <c r="F43" i="289"/>
  <c r="F42" i="289"/>
  <c r="F41" i="289"/>
  <c r="F40" i="289"/>
  <c r="F39" i="289"/>
  <c r="F38" i="289"/>
  <c r="F37" i="289"/>
  <c r="F36" i="289"/>
  <c r="F35" i="289"/>
  <c r="F34" i="289"/>
  <c r="F33" i="289"/>
  <c r="F32" i="289"/>
  <c r="F31" i="289"/>
  <c r="F30" i="289"/>
  <c r="F29" i="289"/>
  <c r="F28" i="289"/>
  <c r="F27" i="289"/>
  <c r="F26" i="289"/>
  <c r="F25" i="289"/>
  <c r="F24" i="289"/>
  <c r="F23" i="289"/>
  <c r="F22" i="289"/>
  <c r="F21" i="289"/>
  <c r="F20" i="289"/>
  <c r="F19" i="289"/>
  <c r="F18" i="289"/>
  <c r="F17" i="289"/>
  <c r="F16" i="289"/>
  <c r="F15" i="289"/>
  <c r="F14" i="289"/>
  <c r="F13" i="289"/>
  <c r="F12" i="289"/>
  <c r="F11" i="289"/>
  <c r="F10" i="289"/>
  <c r="D109" i="289"/>
  <c r="D108" i="289"/>
  <c r="D107" i="289"/>
  <c r="D106" i="289"/>
  <c r="D105" i="289"/>
  <c r="D104" i="289"/>
  <c r="D103" i="289"/>
  <c r="D102" i="289"/>
  <c r="D101" i="289"/>
  <c r="D100" i="289"/>
  <c r="D99" i="289"/>
  <c r="D98" i="289"/>
  <c r="D97" i="289"/>
  <c r="D96" i="289"/>
  <c r="D95" i="289"/>
  <c r="D94" i="289"/>
  <c r="D93" i="289"/>
  <c r="D92" i="289"/>
  <c r="D91" i="289"/>
  <c r="D90" i="289"/>
  <c r="D89" i="289"/>
  <c r="D88" i="289"/>
  <c r="D87" i="289"/>
  <c r="D86" i="289"/>
  <c r="D85" i="289"/>
  <c r="D84" i="289"/>
  <c r="D83" i="289"/>
  <c r="D82" i="289"/>
  <c r="D81" i="289"/>
  <c r="D80" i="289"/>
  <c r="D79" i="289"/>
  <c r="D78" i="289"/>
  <c r="D77" i="289"/>
  <c r="D76" i="289"/>
  <c r="D75" i="289"/>
  <c r="D74" i="289"/>
  <c r="D73" i="289"/>
  <c r="D72" i="289"/>
  <c r="D71" i="289"/>
  <c r="D70" i="289"/>
  <c r="D69" i="289"/>
  <c r="D68" i="289"/>
  <c r="D67" i="289"/>
  <c r="D66" i="289"/>
  <c r="D65" i="289"/>
  <c r="D64" i="289"/>
  <c r="D63" i="289"/>
  <c r="D62" i="289"/>
  <c r="D61" i="289"/>
  <c r="D60" i="289"/>
  <c r="D59" i="289"/>
  <c r="D58" i="289"/>
  <c r="D57" i="289"/>
  <c r="D56" i="289"/>
  <c r="D55" i="289"/>
  <c r="D54" i="289"/>
  <c r="D53" i="289"/>
  <c r="D52" i="289"/>
  <c r="D51" i="289"/>
  <c r="D50" i="289"/>
  <c r="D49" i="289"/>
  <c r="D48" i="289"/>
  <c r="D47" i="289"/>
  <c r="D46" i="289"/>
  <c r="D45" i="289"/>
  <c r="D44" i="289"/>
  <c r="D43" i="289"/>
  <c r="D42" i="289"/>
  <c r="D41" i="289"/>
  <c r="D40" i="289"/>
  <c r="D39" i="289"/>
  <c r="D38" i="289"/>
  <c r="D37" i="289"/>
  <c r="D36" i="289"/>
  <c r="D35" i="289"/>
  <c r="D34" i="289"/>
  <c r="D33" i="289"/>
  <c r="D32" i="289"/>
  <c r="D31" i="289"/>
  <c r="D30" i="289"/>
  <c r="D29" i="289"/>
  <c r="D28" i="289"/>
  <c r="D27" i="289"/>
  <c r="D26" i="289"/>
  <c r="D25" i="289"/>
  <c r="D24" i="289"/>
  <c r="D23" i="289"/>
  <c r="D22" i="289"/>
  <c r="D21" i="289"/>
  <c r="D20" i="289"/>
  <c r="D19" i="289"/>
  <c r="D18" i="289"/>
  <c r="D17" i="289"/>
  <c r="D16" i="289"/>
  <c r="D15" i="289"/>
  <c r="D14" i="289"/>
  <c r="D13" i="289"/>
  <c r="D12" i="289"/>
  <c r="D11" i="289"/>
  <c r="D10" i="289"/>
  <c r="E7" i="289"/>
  <c r="D7" i="289"/>
  <c r="HC60" i="289"/>
  <c r="HC59" i="289"/>
  <c r="HC58" i="289"/>
  <c r="HC57" i="289"/>
  <c r="HC56" i="289"/>
  <c r="HC55" i="289"/>
  <c r="HC54" i="289"/>
  <c r="HC53" i="289"/>
  <c r="HC52" i="289"/>
  <c r="HC51" i="289"/>
  <c r="HC50" i="289"/>
  <c r="HC49" i="289"/>
  <c r="HC48" i="289"/>
  <c r="HC47" i="289"/>
  <c r="HC46" i="289"/>
  <c r="HC45" i="289"/>
  <c r="HC44" i="289"/>
  <c r="HC43" i="289"/>
  <c r="HC42" i="289"/>
  <c r="HC41" i="289"/>
  <c r="HC40" i="289"/>
  <c r="HC39" i="289"/>
  <c r="HC38" i="289"/>
  <c r="HC37" i="289"/>
  <c r="HC36" i="289"/>
  <c r="HC35" i="289"/>
  <c r="HC34" i="289"/>
  <c r="HC33" i="289"/>
  <c r="HC32" i="289"/>
  <c r="HC31" i="289"/>
  <c r="HC30" i="289"/>
  <c r="HC29" i="289"/>
  <c r="HC28" i="289"/>
  <c r="HC27" i="289"/>
  <c r="HC26" i="289"/>
  <c r="HC25" i="289"/>
  <c r="HC24" i="289"/>
  <c r="HC23" i="289"/>
  <c r="HC22" i="289"/>
  <c r="HC21" i="289"/>
  <c r="HC20" i="289"/>
  <c r="HC19" i="289"/>
  <c r="HC18" i="289"/>
  <c r="HC17" i="289"/>
  <c r="HC16" i="289"/>
  <c r="HC15" i="289"/>
  <c r="HC14" i="289"/>
  <c r="HC13" i="289"/>
  <c r="HC12" i="289"/>
  <c r="HC11" i="289"/>
  <c r="HC10" i="289"/>
  <c r="HE6" i="289"/>
  <c r="HD6" i="289"/>
  <c r="HE5" i="289"/>
  <c r="HD5" i="289"/>
  <c r="HF4" i="289"/>
  <c r="HE4" i="289"/>
  <c r="HD4" i="289"/>
  <c r="HC4" i="289"/>
  <c r="HB4" i="289"/>
  <c r="HA4" i="289"/>
  <c r="GZ4" i="289"/>
  <c r="GY4" i="289"/>
  <c r="GX4" i="289"/>
  <c r="GW4" i="289"/>
  <c r="GV4" i="289"/>
  <c r="GU4" i="289"/>
  <c r="GT4" i="289"/>
  <c r="GS4" i="289"/>
  <c r="GR4" i="289"/>
  <c r="GQ4" i="289"/>
  <c r="GP4" i="289"/>
  <c r="GO4" i="289"/>
  <c r="GN4" i="289"/>
  <c r="GM4" i="289"/>
  <c r="GL4" i="289"/>
  <c r="GK4" i="289"/>
  <c r="GJ4" i="289"/>
  <c r="GI4" i="289"/>
  <c r="GH4" i="289"/>
  <c r="GG4" i="289"/>
  <c r="GF4" i="289"/>
  <c r="GE4" i="289"/>
  <c r="GD4" i="289"/>
  <c r="GC4" i="289"/>
  <c r="GB4" i="289"/>
  <c r="GA4" i="289"/>
  <c r="FZ4" i="289"/>
  <c r="FY4" i="289"/>
  <c r="FX4" i="289"/>
  <c r="FW4" i="289"/>
  <c r="FV4" i="289"/>
  <c r="FU4" i="289"/>
  <c r="FT4" i="289"/>
  <c r="FS4" i="289"/>
  <c r="FR4" i="289"/>
  <c r="FQ4" i="289"/>
  <c r="FP4" i="289"/>
  <c r="FO4" i="289"/>
  <c r="FN4" i="289"/>
  <c r="FM4" i="289"/>
  <c r="FL4" i="289"/>
  <c r="FK4" i="289"/>
  <c r="FJ4" i="289"/>
  <c r="FI4" i="289"/>
  <c r="FH4" i="289"/>
  <c r="FG4" i="289"/>
  <c r="FF4" i="289"/>
  <c r="FE4" i="289"/>
  <c r="FD4" i="289"/>
  <c r="FC4" i="289"/>
  <c r="FB4" i="289"/>
  <c r="FA4" i="289"/>
  <c r="EZ4" i="289"/>
  <c r="EY4" i="289"/>
  <c r="EX4" i="289"/>
  <c r="EW4" i="289"/>
  <c r="EV4" i="289"/>
  <c r="EU4" i="289"/>
  <c r="ET4" i="289"/>
  <c r="ES4" i="289"/>
  <c r="ER4" i="289"/>
  <c r="EQ4" i="289"/>
  <c r="EP4" i="289"/>
  <c r="EO4" i="289"/>
  <c r="EN4" i="289"/>
  <c r="EM4" i="289"/>
  <c r="EL4" i="289"/>
  <c r="EK4" i="289"/>
  <c r="EJ4" i="289"/>
  <c r="EI4" i="289"/>
  <c r="EH4" i="289"/>
  <c r="EG4" i="289"/>
  <c r="EF4" i="289"/>
  <c r="EE4" i="289"/>
  <c r="ED4" i="289"/>
  <c r="EC4" i="289"/>
  <c r="EB4" i="289"/>
  <c r="EA4" i="289"/>
  <c r="DZ4" i="289"/>
  <c r="DY4" i="289"/>
  <c r="DX4" i="289"/>
  <c r="DW4" i="289"/>
  <c r="DV4" i="289"/>
  <c r="DU4" i="289"/>
  <c r="DT4" i="289"/>
  <c r="DS4" i="289"/>
  <c r="DR4" i="289"/>
  <c r="DQ4" i="289"/>
  <c r="DP4" i="289"/>
  <c r="DO4" i="289"/>
  <c r="DN4" i="289"/>
  <c r="DM4" i="289"/>
  <c r="DL4" i="289"/>
  <c r="DK4" i="289"/>
  <c r="DJ4" i="289"/>
  <c r="DI4" i="289"/>
  <c r="DH4" i="289"/>
  <c r="DG4" i="289"/>
  <c r="DF4" i="289"/>
  <c r="DE5" i="289"/>
  <c r="DD5" i="289"/>
  <c r="DC5" i="289"/>
  <c r="DB5" i="289"/>
  <c r="DA5" i="289"/>
  <c r="CZ5" i="289"/>
  <c r="CY5" i="289"/>
  <c r="CX5" i="289"/>
  <c r="CW5" i="289"/>
  <c r="CV5" i="289"/>
  <c r="CU5" i="289"/>
  <c r="CT5" i="289"/>
  <c r="CS5" i="289"/>
  <c r="CR5" i="289"/>
  <c r="CQ5" i="289"/>
  <c r="CP5" i="289"/>
  <c r="CO5" i="289"/>
  <c r="CN5" i="289"/>
  <c r="CM5" i="289"/>
  <c r="CL5" i="289"/>
  <c r="CK5" i="289"/>
  <c r="CJ5" i="289"/>
  <c r="CI5" i="289"/>
  <c r="CH5" i="289"/>
  <c r="CG5" i="289"/>
  <c r="CF5" i="289"/>
  <c r="CE5" i="289"/>
  <c r="CD5" i="289"/>
  <c r="CC5" i="289"/>
  <c r="CB5" i="289"/>
  <c r="CA5" i="289"/>
  <c r="BZ5" i="289"/>
  <c r="BY5" i="289"/>
  <c r="BX5" i="289"/>
  <c r="BW5" i="289"/>
  <c r="BV5" i="289"/>
  <c r="BU5" i="289"/>
  <c r="BT5" i="289"/>
  <c r="BS5" i="289"/>
  <c r="BR5" i="289"/>
  <c r="BQ5" i="289"/>
  <c r="BP5" i="289"/>
  <c r="BO5" i="289"/>
  <c r="BN5" i="289"/>
  <c r="BM5" i="289"/>
  <c r="BL5" i="289"/>
  <c r="BK5" i="289"/>
  <c r="BJ5" i="289"/>
  <c r="BI5" i="289"/>
  <c r="BH5" i="289"/>
  <c r="BG5" i="289"/>
  <c r="BF5" i="289"/>
  <c r="BE5" i="289"/>
  <c r="BD5" i="289"/>
  <c r="BC5" i="289"/>
  <c r="BB5" i="289"/>
  <c r="BA5" i="289"/>
  <c r="AZ5" i="289"/>
  <c r="AY5" i="289"/>
  <c r="AX5" i="289"/>
  <c r="AW5" i="289"/>
  <c r="AV5" i="289"/>
  <c r="AU5" i="289"/>
  <c r="AT5" i="289"/>
  <c r="AS5" i="289"/>
  <c r="AR5" i="289"/>
  <c r="AQ5" i="289"/>
  <c r="AP5" i="289"/>
  <c r="AO5" i="289"/>
  <c r="AN5" i="289"/>
  <c r="AM5" i="289"/>
  <c r="AL5" i="289"/>
  <c r="AK5" i="289"/>
  <c r="AJ5" i="289"/>
  <c r="AI5" i="289"/>
  <c r="AH5" i="289"/>
  <c r="AG5" i="289"/>
  <c r="AF5" i="289"/>
  <c r="AE5" i="289"/>
  <c r="AD5" i="289"/>
  <c r="AC5" i="289"/>
  <c r="AB5" i="289"/>
  <c r="AA5" i="289"/>
  <c r="Z5" i="289"/>
  <c r="Y5" i="289"/>
  <c r="X5" i="289"/>
  <c r="W5" i="289"/>
  <c r="V5" i="289"/>
  <c r="U5" i="289"/>
  <c r="T5" i="289"/>
  <c r="S5" i="289"/>
  <c r="R5" i="289"/>
  <c r="Q5" i="289"/>
  <c r="P5" i="289"/>
  <c r="O5" i="289"/>
  <c r="N5" i="289"/>
  <c r="M5" i="289"/>
  <c r="L5" i="289"/>
  <c r="K5" i="289"/>
  <c r="J5" i="289"/>
  <c r="DE4" i="289"/>
  <c r="DD4" i="289"/>
  <c r="DC4" i="289"/>
  <c r="DB4" i="289"/>
  <c r="DA4" i="289"/>
  <c r="CZ4" i="289"/>
  <c r="CY4" i="289"/>
  <c r="CX4" i="289"/>
  <c r="CW4" i="289"/>
  <c r="CV4" i="289"/>
  <c r="CU4" i="289"/>
  <c r="CT4" i="289"/>
  <c r="CS4" i="289"/>
  <c r="CR4" i="289"/>
  <c r="CQ4" i="289"/>
  <c r="CP4" i="289"/>
  <c r="CO4" i="289"/>
  <c r="CN4" i="289"/>
  <c r="CM4" i="289"/>
  <c r="CL4" i="289"/>
  <c r="CK4" i="289"/>
  <c r="CJ4" i="289"/>
  <c r="CI4" i="289"/>
  <c r="CH4" i="289"/>
  <c r="CG4" i="289"/>
  <c r="CF4" i="289"/>
  <c r="CE4" i="289"/>
  <c r="CD4" i="289"/>
  <c r="CC4" i="289"/>
  <c r="CB4" i="289"/>
  <c r="CA4" i="289"/>
  <c r="BZ4" i="289"/>
  <c r="BY4" i="289"/>
  <c r="BX4" i="289"/>
  <c r="BW4" i="289"/>
  <c r="BV4" i="289"/>
  <c r="BU4" i="289"/>
  <c r="BT4" i="289"/>
  <c r="BS4" i="289"/>
  <c r="BR4" i="289"/>
  <c r="BQ4" i="289"/>
  <c r="BP4" i="289"/>
  <c r="BO4" i="289"/>
  <c r="BN4" i="289"/>
  <c r="BM4" i="289"/>
  <c r="BL4" i="289"/>
  <c r="BK4" i="289"/>
  <c r="BJ4" i="289"/>
  <c r="BI4" i="289"/>
  <c r="BH4" i="289"/>
  <c r="BG4" i="289"/>
  <c r="BF4" i="289"/>
  <c r="BE4" i="289"/>
  <c r="BD4" i="289"/>
  <c r="BC4" i="289"/>
  <c r="BB4" i="289"/>
  <c r="BA4" i="289"/>
  <c r="AZ4" i="289"/>
  <c r="AY4" i="289"/>
  <c r="AX4" i="289"/>
  <c r="AW4" i="289"/>
  <c r="AV4" i="289"/>
  <c r="AU4" i="289"/>
  <c r="AT4" i="289"/>
  <c r="AS4" i="289"/>
  <c r="AR4" i="289"/>
  <c r="AQ4" i="289"/>
  <c r="AP4" i="289"/>
  <c r="AO4" i="289"/>
  <c r="AN4" i="289"/>
  <c r="AM4" i="289"/>
  <c r="AL4" i="289"/>
  <c r="AK4" i="289"/>
  <c r="AJ4" i="289"/>
  <c r="AI4" i="289"/>
  <c r="AH4" i="289"/>
  <c r="AG4" i="289"/>
  <c r="AF4" i="289"/>
  <c r="AE4" i="289"/>
  <c r="AD4" i="289"/>
  <c r="AC4" i="289"/>
  <c r="AB4" i="289"/>
  <c r="AA4" i="289"/>
  <c r="Z4" i="289"/>
  <c r="Y4" i="289"/>
  <c r="X4" i="289"/>
  <c r="W4" i="289"/>
  <c r="V4" i="289"/>
  <c r="U4" i="289"/>
  <c r="T4" i="289"/>
  <c r="S4" i="289"/>
  <c r="R4" i="289"/>
  <c r="Q4" i="289"/>
  <c r="P4" i="289"/>
  <c r="O4" i="289"/>
  <c r="N4" i="289"/>
  <c r="M4" i="289"/>
  <c r="L4" i="289"/>
  <c r="K4" i="289"/>
  <c r="J4" i="289"/>
  <c r="C7" i="289"/>
  <c r="I4" i="289"/>
  <c r="B10" i="340"/>
  <c r="B11" i="340" s="1"/>
  <c r="B12" i="340" s="1"/>
  <c r="B13" i="340" s="1"/>
  <c r="B14" i="340" s="1"/>
  <c r="B15" i="340" s="1"/>
  <c r="B16" i="340" s="1"/>
  <c r="B17" i="340" s="1"/>
  <c r="B18" i="340" s="1"/>
  <c r="B19" i="340" s="1"/>
  <c r="B20" i="340" s="1"/>
  <c r="B21" i="340" s="1"/>
  <c r="B22" i="340" s="1"/>
  <c r="B23" i="340" s="1"/>
  <c r="B24" i="340" s="1"/>
  <c r="B25" i="340" s="1"/>
  <c r="B26" i="340" s="1"/>
  <c r="B27" i="340" s="1"/>
  <c r="B28" i="340" s="1"/>
  <c r="B29" i="340" s="1"/>
  <c r="B30" i="340" s="1"/>
  <c r="B31" i="340" s="1"/>
  <c r="B32" i="340" s="1"/>
  <c r="B33" i="340" s="1"/>
  <c r="B34" i="340" s="1"/>
  <c r="B35" i="340" s="1"/>
  <c r="B36" i="340" s="1"/>
  <c r="B37" i="340" s="1"/>
  <c r="B38" i="340" s="1"/>
  <c r="B39" i="340" s="1"/>
  <c r="B40" i="340" s="1"/>
  <c r="B41" i="340" s="1"/>
  <c r="B42" i="340" s="1"/>
  <c r="B43" i="340" s="1"/>
  <c r="B44" i="340" s="1"/>
  <c r="B45" i="340" s="1"/>
  <c r="B46" i="340" s="1"/>
  <c r="B47" i="340" s="1"/>
  <c r="B48" i="340" s="1"/>
  <c r="B49" i="340" s="1"/>
  <c r="B50" i="340" s="1"/>
  <c r="B51" i="340" s="1"/>
  <c r="B52" i="340" s="1"/>
  <c r="B53" i="340" s="1"/>
  <c r="B54" i="340" s="1"/>
  <c r="B55" i="340" s="1"/>
  <c r="B56" i="340" s="1"/>
  <c r="B57" i="340" s="1"/>
  <c r="B58" i="340" s="1"/>
  <c r="B59" i="340" s="1"/>
  <c r="B60" i="340" s="1"/>
  <c r="B61" i="340" s="1"/>
  <c r="B62" i="340" s="1"/>
  <c r="B63" i="340" s="1"/>
  <c r="B64" i="340" s="1"/>
  <c r="B65" i="340" s="1"/>
  <c r="B66" i="340" s="1"/>
  <c r="B67" i="340" s="1"/>
  <c r="B68" i="340" s="1"/>
  <c r="B69" i="340" s="1"/>
  <c r="B70" i="340" s="1"/>
  <c r="B71" i="340" s="1"/>
  <c r="B72" i="340" s="1"/>
  <c r="B73" i="340" s="1"/>
  <c r="B74" i="340" s="1"/>
  <c r="B75" i="340" s="1"/>
  <c r="B76" i="340" s="1"/>
  <c r="B77" i="340" s="1"/>
  <c r="B78" i="340" s="1"/>
  <c r="B79" i="340" s="1"/>
  <c r="B80" i="340" s="1"/>
  <c r="B81" i="340" s="1"/>
  <c r="B82" i="340" s="1"/>
  <c r="B83" i="340" s="1"/>
  <c r="B84" i="340" s="1"/>
  <c r="B85" i="340" s="1"/>
  <c r="B86" i="340" s="1"/>
  <c r="B87" i="340" s="1"/>
  <c r="B88" i="340" s="1"/>
  <c r="B89" i="340" s="1"/>
  <c r="B90" i="340" s="1"/>
  <c r="B91" i="340" s="1"/>
  <c r="B92" i="340" s="1"/>
  <c r="B93" i="340" s="1"/>
  <c r="B94" i="340" s="1"/>
  <c r="B95" i="340" s="1"/>
  <c r="B96" i="340" s="1"/>
  <c r="B97" i="340" s="1"/>
  <c r="B98" i="340" s="1"/>
  <c r="B99" i="340" s="1"/>
  <c r="B100" i="340" s="1"/>
  <c r="B101" i="340" s="1"/>
  <c r="B102" i="340" s="1"/>
  <c r="B103" i="340" s="1"/>
  <c r="B104" i="340" s="1"/>
  <c r="B105" i="340" s="1"/>
  <c r="B106" i="340" s="1"/>
  <c r="B107" i="340" s="1"/>
  <c r="B108" i="340" s="1"/>
  <c r="B109" i="340" s="1"/>
  <c r="C5" i="340"/>
  <c r="C4" i="340"/>
  <c r="C10" i="340" s="1"/>
  <c r="B10" i="339"/>
  <c r="B11" i="339" s="1"/>
  <c r="B12" i="339" s="1"/>
  <c r="B13" i="339" s="1"/>
  <c r="B14" i="339" s="1"/>
  <c r="B15" i="339" s="1"/>
  <c r="B16" i="339" s="1"/>
  <c r="B17" i="339" s="1"/>
  <c r="B18" i="339" s="1"/>
  <c r="B19" i="339" s="1"/>
  <c r="B20" i="339" s="1"/>
  <c r="B21" i="339" s="1"/>
  <c r="B22" i="339" s="1"/>
  <c r="B23" i="339" s="1"/>
  <c r="B24" i="339" s="1"/>
  <c r="B25" i="339" s="1"/>
  <c r="B26" i="339" s="1"/>
  <c r="B27" i="339" s="1"/>
  <c r="B28" i="339" s="1"/>
  <c r="B29" i="339" s="1"/>
  <c r="B30" i="339" s="1"/>
  <c r="B31" i="339" s="1"/>
  <c r="B32" i="339" s="1"/>
  <c r="B33" i="339" s="1"/>
  <c r="B34" i="339" s="1"/>
  <c r="B35" i="339" s="1"/>
  <c r="B36" i="339" s="1"/>
  <c r="B37" i="339" s="1"/>
  <c r="B38" i="339" s="1"/>
  <c r="B39" i="339" s="1"/>
  <c r="B40" i="339" s="1"/>
  <c r="B41" i="339" s="1"/>
  <c r="B42" i="339" s="1"/>
  <c r="B43" i="339" s="1"/>
  <c r="B44" i="339" s="1"/>
  <c r="B45" i="339" s="1"/>
  <c r="B46" i="339" s="1"/>
  <c r="B47" i="339" s="1"/>
  <c r="B48" i="339" s="1"/>
  <c r="B49" i="339" s="1"/>
  <c r="B50" i="339" s="1"/>
  <c r="B51" i="339" s="1"/>
  <c r="B52" i="339" s="1"/>
  <c r="B53" i="339" s="1"/>
  <c r="B54" i="339" s="1"/>
  <c r="B55" i="339" s="1"/>
  <c r="B56" i="339" s="1"/>
  <c r="B57" i="339" s="1"/>
  <c r="B58" i="339" s="1"/>
  <c r="B59" i="339" s="1"/>
  <c r="B60" i="339" s="1"/>
  <c r="B61" i="339" s="1"/>
  <c r="B62" i="339" s="1"/>
  <c r="B63" i="339" s="1"/>
  <c r="B64" i="339" s="1"/>
  <c r="B65" i="339" s="1"/>
  <c r="B66" i="339" s="1"/>
  <c r="B67" i="339" s="1"/>
  <c r="B68" i="339" s="1"/>
  <c r="B69" i="339" s="1"/>
  <c r="B70" i="339" s="1"/>
  <c r="B71" i="339" s="1"/>
  <c r="B72" i="339" s="1"/>
  <c r="B73" i="339" s="1"/>
  <c r="B74" i="339" s="1"/>
  <c r="B75" i="339" s="1"/>
  <c r="B76" i="339" s="1"/>
  <c r="B77" i="339" s="1"/>
  <c r="B78" i="339" s="1"/>
  <c r="B79" i="339" s="1"/>
  <c r="B80" i="339" s="1"/>
  <c r="B81" i="339" s="1"/>
  <c r="B82" i="339" s="1"/>
  <c r="B83" i="339" s="1"/>
  <c r="B84" i="339" s="1"/>
  <c r="B85" i="339" s="1"/>
  <c r="B86" i="339" s="1"/>
  <c r="B87" i="339" s="1"/>
  <c r="B88" i="339" s="1"/>
  <c r="B89" i="339" s="1"/>
  <c r="B90" i="339" s="1"/>
  <c r="B91" i="339" s="1"/>
  <c r="B92" i="339" s="1"/>
  <c r="B93" i="339" s="1"/>
  <c r="B94" i="339" s="1"/>
  <c r="B95" i="339" s="1"/>
  <c r="B96" i="339" s="1"/>
  <c r="B97" i="339" s="1"/>
  <c r="B98" i="339" s="1"/>
  <c r="B99" i="339" s="1"/>
  <c r="B100" i="339" s="1"/>
  <c r="B101" i="339" s="1"/>
  <c r="B102" i="339" s="1"/>
  <c r="B103" i="339" s="1"/>
  <c r="B104" i="339" s="1"/>
  <c r="B105" i="339" s="1"/>
  <c r="B106" i="339" s="1"/>
  <c r="B107" i="339" s="1"/>
  <c r="B108" i="339" s="1"/>
  <c r="B109" i="339" s="1"/>
  <c r="C5" i="339"/>
  <c r="C4" i="339"/>
  <c r="C10" i="339" s="1"/>
  <c r="B10" i="338"/>
  <c r="B11" i="338" s="1"/>
  <c r="B12" i="338" s="1"/>
  <c r="B13" i="338" s="1"/>
  <c r="B14" i="338" s="1"/>
  <c r="B15" i="338" s="1"/>
  <c r="B16" i="338" s="1"/>
  <c r="B17" i="338" s="1"/>
  <c r="B18" i="338" s="1"/>
  <c r="B19" i="338" s="1"/>
  <c r="B20" i="338" s="1"/>
  <c r="B21" i="338" s="1"/>
  <c r="B22" i="338" s="1"/>
  <c r="B23" i="338" s="1"/>
  <c r="B24" i="338" s="1"/>
  <c r="B25" i="338" s="1"/>
  <c r="B26" i="338" s="1"/>
  <c r="B27" i="338" s="1"/>
  <c r="B28" i="338" s="1"/>
  <c r="B29" i="338" s="1"/>
  <c r="B30" i="338" s="1"/>
  <c r="B31" i="338" s="1"/>
  <c r="B32" i="338" s="1"/>
  <c r="B33" i="338" s="1"/>
  <c r="B34" i="338" s="1"/>
  <c r="B35" i="338" s="1"/>
  <c r="B36" i="338" s="1"/>
  <c r="B37" i="338" s="1"/>
  <c r="B38" i="338" s="1"/>
  <c r="B39" i="338" s="1"/>
  <c r="B40" i="338" s="1"/>
  <c r="B41" i="338" s="1"/>
  <c r="B42" i="338" s="1"/>
  <c r="B43" i="338" s="1"/>
  <c r="B44" i="338" s="1"/>
  <c r="B45" i="338" s="1"/>
  <c r="B46" i="338" s="1"/>
  <c r="B47" i="338" s="1"/>
  <c r="B48" i="338" s="1"/>
  <c r="B49" i="338" s="1"/>
  <c r="B50" i="338" s="1"/>
  <c r="B51" i="338" s="1"/>
  <c r="B52" i="338" s="1"/>
  <c r="B53" i="338" s="1"/>
  <c r="B54" i="338" s="1"/>
  <c r="B55" i="338" s="1"/>
  <c r="B56" i="338" s="1"/>
  <c r="B57" i="338" s="1"/>
  <c r="B58" i="338" s="1"/>
  <c r="B59" i="338" s="1"/>
  <c r="B60" i="338" s="1"/>
  <c r="B61" i="338" s="1"/>
  <c r="B62" i="338" s="1"/>
  <c r="B63" i="338" s="1"/>
  <c r="B64" i="338" s="1"/>
  <c r="B65" i="338" s="1"/>
  <c r="B66" i="338" s="1"/>
  <c r="B67" i="338" s="1"/>
  <c r="B68" i="338" s="1"/>
  <c r="B69" i="338" s="1"/>
  <c r="B70" i="338" s="1"/>
  <c r="B71" i="338" s="1"/>
  <c r="B72" i="338" s="1"/>
  <c r="B73" i="338" s="1"/>
  <c r="B74" i="338" s="1"/>
  <c r="B75" i="338" s="1"/>
  <c r="B76" i="338" s="1"/>
  <c r="B77" i="338" s="1"/>
  <c r="B78" i="338" s="1"/>
  <c r="B79" i="338" s="1"/>
  <c r="B80" i="338" s="1"/>
  <c r="B81" i="338" s="1"/>
  <c r="B82" i="338" s="1"/>
  <c r="B83" i="338" s="1"/>
  <c r="B84" i="338" s="1"/>
  <c r="B85" i="338" s="1"/>
  <c r="B86" i="338" s="1"/>
  <c r="B87" i="338" s="1"/>
  <c r="B88" i="338" s="1"/>
  <c r="B89" i="338" s="1"/>
  <c r="B90" i="338" s="1"/>
  <c r="B91" i="338" s="1"/>
  <c r="B92" i="338" s="1"/>
  <c r="B93" i="338" s="1"/>
  <c r="B94" i="338" s="1"/>
  <c r="B95" i="338" s="1"/>
  <c r="B96" i="338" s="1"/>
  <c r="B97" i="338" s="1"/>
  <c r="B98" i="338" s="1"/>
  <c r="B99" i="338" s="1"/>
  <c r="B100" i="338" s="1"/>
  <c r="B101" i="338" s="1"/>
  <c r="B102" i="338" s="1"/>
  <c r="B103" i="338" s="1"/>
  <c r="B104" i="338" s="1"/>
  <c r="B105" i="338" s="1"/>
  <c r="B106" i="338" s="1"/>
  <c r="B107" i="338" s="1"/>
  <c r="B108" i="338" s="1"/>
  <c r="B109" i="338" s="1"/>
  <c r="C5" i="338"/>
  <c r="C4" i="338"/>
  <c r="C10" i="338" s="1"/>
  <c r="B10" i="337"/>
  <c r="B11" i="337" s="1"/>
  <c r="B12" i="337" s="1"/>
  <c r="B13" i="337" s="1"/>
  <c r="B14" i="337" s="1"/>
  <c r="B15" i="337" s="1"/>
  <c r="B16" i="337" s="1"/>
  <c r="B17" i="337" s="1"/>
  <c r="B18" i="337" s="1"/>
  <c r="B19" i="337" s="1"/>
  <c r="B20" i="337" s="1"/>
  <c r="B21" i="337" s="1"/>
  <c r="B22" i="337" s="1"/>
  <c r="B23" i="337" s="1"/>
  <c r="B24" i="337" s="1"/>
  <c r="B25" i="337" s="1"/>
  <c r="B26" i="337" s="1"/>
  <c r="B27" i="337" s="1"/>
  <c r="B28" i="337" s="1"/>
  <c r="B29" i="337" s="1"/>
  <c r="B30" i="337" s="1"/>
  <c r="B31" i="337" s="1"/>
  <c r="B32" i="337" s="1"/>
  <c r="B33" i="337" s="1"/>
  <c r="B34" i="337" s="1"/>
  <c r="B35" i="337" s="1"/>
  <c r="B36" i="337" s="1"/>
  <c r="B37" i="337" s="1"/>
  <c r="B38" i="337" s="1"/>
  <c r="B39" i="337" s="1"/>
  <c r="B40" i="337" s="1"/>
  <c r="B41" i="337" s="1"/>
  <c r="B42" i="337" s="1"/>
  <c r="B43" i="337" s="1"/>
  <c r="B44" i="337" s="1"/>
  <c r="B45" i="337" s="1"/>
  <c r="B46" i="337" s="1"/>
  <c r="B47" i="337" s="1"/>
  <c r="B48" i="337" s="1"/>
  <c r="B49" i="337" s="1"/>
  <c r="B50" i="337" s="1"/>
  <c r="B51" i="337" s="1"/>
  <c r="B52" i="337" s="1"/>
  <c r="B53" i="337" s="1"/>
  <c r="B54" i="337" s="1"/>
  <c r="B55" i="337" s="1"/>
  <c r="B56" i="337" s="1"/>
  <c r="B57" i="337" s="1"/>
  <c r="B58" i="337" s="1"/>
  <c r="B59" i="337" s="1"/>
  <c r="B60" i="337" s="1"/>
  <c r="B61" i="337" s="1"/>
  <c r="B62" i="337" s="1"/>
  <c r="B63" i="337" s="1"/>
  <c r="B64" i="337" s="1"/>
  <c r="B65" i="337" s="1"/>
  <c r="B66" i="337" s="1"/>
  <c r="B67" i="337" s="1"/>
  <c r="B68" i="337" s="1"/>
  <c r="B69" i="337" s="1"/>
  <c r="B70" i="337" s="1"/>
  <c r="B71" i="337" s="1"/>
  <c r="B72" i="337" s="1"/>
  <c r="B73" i="337" s="1"/>
  <c r="B74" i="337" s="1"/>
  <c r="B75" i="337" s="1"/>
  <c r="B76" i="337" s="1"/>
  <c r="B77" i="337" s="1"/>
  <c r="B78" i="337" s="1"/>
  <c r="B79" i="337" s="1"/>
  <c r="B80" i="337" s="1"/>
  <c r="B81" i="337" s="1"/>
  <c r="B82" i="337" s="1"/>
  <c r="B83" i="337" s="1"/>
  <c r="B84" i="337" s="1"/>
  <c r="B85" i="337" s="1"/>
  <c r="B86" i="337" s="1"/>
  <c r="B87" i="337" s="1"/>
  <c r="B88" i="337" s="1"/>
  <c r="B89" i="337" s="1"/>
  <c r="B90" i="337" s="1"/>
  <c r="B91" i="337" s="1"/>
  <c r="B92" i="337" s="1"/>
  <c r="B93" i="337" s="1"/>
  <c r="B94" i="337" s="1"/>
  <c r="B95" i="337" s="1"/>
  <c r="B96" i="337" s="1"/>
  <c r="B97" i="337" s="1"/>
  <c r="B98" i="337" s="1"/>
  <c r="B99" i="337" s="1"/>
  <c r="B100" i="337" s="1"/>
  <c r="B101" i="337" s="1"/>
  <c r="B102" i="337" s="1"/>
  <c r="B103" i="337" s="1"/>
  <c r="B104" i="337" s="1"/>
  <c r="B105" i="337" s="1"/>
  <c r="B106" i="337" s="1"/>
  <c r="B107" i="337" s="1"/>
  <c r="B108" i="337" s="1"/>
  <c r="B109" i="337" s="1"/>
  <c r="C5" i="337"/>
  <c r="C4" i="337"/>
  <c r="C10" i="337" s="1"/>
  <c r="B10" i="336"/>
  <c r="B11" i="336" s="1"/>
  <c r="B12" i="336" s="1"/>
  <c r="B13" i="336" s="1"/>
  <c r="B14" i="336" s="1"/>
  <c r="B15" i="336" s="1"/>
  <c r="B16" i="336" s="1"/>
  <c r="B17" i="336" s="1"/>
  <c r="B18" i="336" s="1"/>
  <c r="B19" i="336" s="1"/>
  <c r="B20" i="336" s="1"/>
  <c r="B21" i="336" s="1"/>
  <c r="B22" i="336" s="1"/>
  <c r="B23" i="336" s="1"/>
  <c r="B24" i="336" s="1"/>
  <c r="B25" i="336" s="1"/>
  <c r="B26" i="336" s="1"/>
  <c r="B27" i="336" s="1"/>
  <c r="B28" i="336" s="1"/>
  <c r="B29" i="336" s="1"/>
  <c r="B30" i="336" s="1"/>
  <c r="B31" i="336" s="1"/>
  <c r="B32" i="336" s="1"/>
  <c r="B33" i="336" s="1"/>
  <c r="B34" i="336" s="1"/>
  <c r="B35" i="336" s="1"/>
  <c r="B36" i="336" s="1"/>
  <c r="B37" i="336" s="1"/>
  <c r="B38" i="336" s="1"/>
  <c r="B39" i="336" s="1"/>
  <c r="B40" i="336" s="1"/>
  <c r="B41" i="336" s="1"/>
  <c r="B42" i="336" s="1"/>
  <c r="B43" i="336" s="1"/>
  <c r="B44" i="336" s="1"/>
  <c r="B45" i="336" s="1"/>
  <c r="B46" i="336" s="1"/>
  <c r="B47" i="336" s="1"/>
  <c r="B48" i="336" s="1"/>
  <c r="B49" i="336" s="1"/>
  <c r="B50" i="336" s="1"/>
  <c r="B51" i="336" s="1"/>
  <c r="B52" i="336" s="1"/>
  <c r="B53" i="336" s="1"/>
  <c r="B54" i="336" s="1"/>
  <c r="B55" i="336" s="1"/>
  <c r="B56" i="336" s="1"/>
  <c r="B57" i="336" s="1"/>
  <c r="B58" i="336" s="1"/>
  <c r="B59" i="336" s="1"/>
  <c r="B60" i="336" s="1"/>
  <c r="B61" i="336" s="1"/>
  <c r="B62" i="336" s="1"/>
  <c r="B63" i="336" s="1"/>
  <c r="B64" i="336" s="1"/>
  <c r="B65" i="336" s="1"/>
  <c r="B66" i="336" s="1"/>
  <c r="B67" i="336" s="1"/>
  <c r="B68" i="336" s="1"/>
  <c r="B69" i="336" s="1"/>
  <c r="B70" i="336" s="1"/>
  <c r="B71" i="336" s="1"/>
  <c r="B72" i="336" s="1"/>
  <c r="B73" i="336" s="1"/>
  <c r="B74" i="336" s="1"/>
  <c r="B75" i="336" s="1"/>
  <c r="B76" i="336" s="1"/>
  <c r="B77" i="336" s="1"/>
  <c r="B78" i="336" s="1"/>
  <c r="B79" i="336" s="1"/>
  <c r="B80" i="336" s="1"/>
  <c r="B81" i="336" s="1"/>
  <c r="B82" i="336" s="1"/>
  <c r="B83" i="336" s="1"/>
  <c r="B84" i="336" s="1"/>
  <c r="B85" i="336" s="1"/>
  <c r="B86" i="336" s="1"/>
  <c r="B87" i="336" s="1"/>
  <c r="B88" i="336" s="1"/>
  <c r="B89" i="336" s="1"/>
  <c r="B90" i="336" s="1"/>
  <c r="B91" i="336" s="1"/>
  <c r="B92" i="336" s="1"/>
  <c r="B93" i="336" s="1"/>
  <c r="B94" i="336" s="1"/>
  <c r="B95" i="336" s="1"/>
  <c r="B96" i="336" s="1"/>
  <c r="B97" i="336" s="1"/>
  <c r="B98" i="336" s="1"/>
  <c r="B99" i="336" s="1"/>
  <c r="B100" i="336" s="1"/>
  <c r="B101" i="336" s="1"/>
  <c r="B102" i="336" s="1"/>
  <c r="B103" i="336" s="1"/>
  <c r="B104" i="336" s="1"/>
  <c r="B105" i="336" s="1"/>
  <c r="B106" i="336" s="1"/>
  <c r="B107" i="336" s="1"/>
  <c r="B108" i="336" s="1"/>
  <c r="B109" i="336" s="1"/>
  <c r="C5" i="336"/>
  <c r="C4" i="336"/>
  <c r="C10" i="336" s="1"/>
  <c r="HI10" i="335"/>
  <c r="HI11" i="335" s="1"/>
  <c r="HI12" i="335" s="1"/>
  <c r="HI13" i="335" s="1"/>
  <c r="HI14" i="335" s="1"/>
  <c r="HI15" i="335" s="1"/>
  <c r="HI16" i="335" s="1"/>
  <c r="HI17" i="335" s="1"/>
  <c r="HI18" i="335" s="1"/>
  <c r="HI19" i="335" s="1"/>
  <c r="HI20" i="335" s="1"/>
  <c r="HI21" i="335" s="1"/>
  <c r="HI22" i="335" s="1"/>
  <c r="HI23" i="335" s="1"/>
  <c r="HI24" i="335" s="1"/>
  <c r="HI25" i="335" s="1"/>
  <c r="HI26" i="335" s="1"/>
  <c r="HI27" i="335" s="1"/>
  <c r="HI28" i="335" s="1"/>
  <c r="HI29" i="335" s="1"/>
  <c r="HI30" i="335" s="1"/>
  <c r="HI31" i="335" s="1"/>
  <c r="HI32" i="335" s="1"/>
  <c r="HI33" i="335" s="1"/>
  <c r="HI34" i="335" s="1"/>
  <c r="HI35" i="335" s="1"/>
  <c r="HI36" i="335" s="1"/>
  <c r="HI37" i="335" s="1"/>
  <c r="HI38" i="335" s="1"/>
  <c r="HI39" i="335" s="1"/>
  <c r="HI40" i="335" s="1"/>
  <c r="HI41" i="335" s="1"/>
  <c r="HI42" i="335" s="1"/>
  <c r="HI43" i="335" s="1"/>
  <c r="HI44" i="335" s="1"/>
  <c r="HI45" i="335" s="1"/>
  <c r="HI46" i="335" s="1"/>
  <c r="HI47" i="335" s="1"/>
  <c r="HI48" i="335" s="1"/>
  <c r="HI49" i="335" s="1"/>
  <c r="HI50" i="335" s="1"/>
  <c r="HI51" i="335" s="1"/>
  <c r="HI52" i="335" s="1"/>
  <c r="HI53" i="335" s="1"/>
  <c r="HI54" i="335" s="1"/>
  <c r="HI55" i="335" s="1"/>
  <c r="HI56" i="335" s="1"/>
  <c r="HI57" i="335" s="1"/>
  <c r="HI58" i="335" s="1"/>
  <c r="HI59" i="335" s="1"/>
  <c r="HI60" i="335" s="1"/>
  <c r="C9" i="335"/>
  <c r="C10" i="335" s="1"/>
  <c r="C11" i="335" s="1"/>
  <c r="C12" i="335" s="1"/>
  <c r="J8" i="335"/>
  <c r="DF8" i="335" s="1"/>
  <c r="C6" i="335"/>
  <c r="HB10" i="335" s="1"/>
  <c r="C5" i="335"/>
  <c r="F4" i="335"/>
  <c r="HH9" i="335" s="1"/>
  <c r="C4" i="335"/>
  <c r="H10" i="335" s="1"/>
  <c r="K3" i="335"/>
  <c r="L3" i="335" s="1"/>
  <c r="M3" i="335" s="1"/>
  <c r="N3" i="335" s="1"/>
  <c r="O3" i="335" s="1"/>
  <c r="P3" i="335" s="1"/>
  <c r="Q3" i="335" s="1"/>
  <c r="R3" i="335" s="1"/>
  <c r="S3" i="335" s="1"/>
  <c r="T3" i="335" s="1"/>
  <c r="U3" i="335" s="1"/>
  <c r="V3" i="335" s="1"/>
  <c r="W3" i="335" s="1"/>
  <c r="X3" i="335" s="1"/>
  <c r="Y3" i="335" s="1"/>
  <c r="Z3" i="335" s="1"/>
  <c r="AA3" i="335" s="1"/>
  <c r="AB3" i="335" s="1"/>
  <c r="AC3" i="335" s="1"/>
  <c r="AD3" i="335" s="1"/>
  <c r="AE3" i="335" s="1"/>
  <c r="AF3" i="335" s="1"/>
  <c r="AG3" i="335" s="1"/>
  <c r="AH3" i="335" s="1"/>
  <c r="AI3" i="335" s="1"/>
  <c r="AJ3" i="335" s="1"/>
  <c r="AK3" i="335" s="1"/>
  <c r="AL3" i="335" s="1"/>
  <c r="AM3" i="335" s="1"/>
  <c r="AN3" i="335" s="1"/>
  <c r="AO3" i="335" s="1"/>
  <c r="AP3" i="335" s="1"/>
  <c r="AQ3" i="335" s="1"/>
  <c r="AR3" i="335" s="1"/>
  <c r="AS3" i="335" s="1"/>
  <c r="AT3" i="335" s="1"/>
  <c r="AU3" i="335" s="1"/>
  <c r="AV3" i="335" s="1"/>
  <c r="AW3" i="335" s="1"/>
  <c r="AX3" i="335" s="1"/>
  <c r="AY3" i="335" s="1"/>
  <c r="AZ3" i="335" s="1"/>
  <c r="BA3" i="335" s="1"/>
  <c r="BB3" i="335" s="1"/>
  <c r="BC3" i="335" s="1"/>
  <c r="BD3" i="335" s="1"/>
  <c r="BE3" i="335" s="1"/>
  <c r="BF3" i="335" s="1"/>
  <c r="BG3" i="335" s="1"/>
  <c r="BH3" i="335" s="1"/>
  <c r="BI3" i="335" s="1"/>
  <c r="BJ3" i="335" s="1"/>
  <c r="BK3" i="335" s="1"/>
  <c r="BL3" i="335" s="1"/>
  <c r="BM3" i="335" s="1"/>
  <c r="BN3" i="335" s="1"/>
  <c r="BO3" i="335" s="1"/>
  <c r="BP3" i="335" s="1"/>
  <c r="BQ3" i="335" s="1"/>
  <c r="BR3" i="335" s="1"/>
  <c r="BS3" i="335" s="1"/>
  <c r="BT3" i="335" s="1"/>
  <c r="BU3" i="335" s="1"/>
  <c r="BV3" i="335" s="1"/>
  <c r="BW3" i="335" s="1"/>
  <c r="BX3" i="335" s="1"/>
  <c r="BY3" i="335" s="1"/>
  <c r="BZ3" i="335" s="1"/>
  <c r="CA3" i="335" s="1"/>
  <c r="CB3" i="335" s="1"/>
  <c r="CC3" i="335" s="1"/>
  <c r="CD3" i="335" s="1"/>
  <c r="CE3" i="335" s="1"/>
  <c r="CF3" i="335" s="1"/>
  <c r="CG3" i="335" s="1"/>
  <c r="CH3" i="335" s="1"/>
  <c r="CI3" i="335" s="1"/>
  <c r="CJ3" i="335" s="1"/>
  <c r="CK3" i="335" s="1"/>
  <c r="CL3" i="335" s="1"/>
  <c r="CM3" i="335" s="1"/>
  <c r="CN3" i="335" s="1"/>
  <c r="CO3" i="335" s="1"/>
  <c r="CP3" i="335" s="1"/>
  <c r="CQ3" i="335" s="1"/>
  <c r="CR3" i="335" s="1"/>
  <c r="CS3" i="335" s="1"/>
  <c r="CT3" i="335" s="1"/>
  <c r="CU3" i="335" s="1"/>
  <c r="CV3" i="335" s="1"/>
  <c r="CW3" i="335" s="1"/>
  <c r="CX3" i="335" s="1"/>
  <c r="CY3" i="335" s="1"/>
  <c r="CZ3" i="335" s="1"/>
  <c r="DA3" i="335" s="1"/>
  <c r="DB3" i="335" s="1"/>
  <c r="DC3" i="335" s="1"/>
  <c r="DD3" i="335" s="1"/>
  <c r="DE3" i="335" s="1"/>
  <c r="J3" i="335"/>
  <c r="DF3" i="335" s="1"/>
  <c r="DG3" i="335" s="1"/>
  <c r="DH3" i="335" s="1"/>
  <c r="DI3" i="335" s="1"/>
  <c r="DJ3" i="335" s="1"/>
  <c r="DK3" i="335" s="1"/>
  <c r="DL3" i="335" s="1"/>
  <c r="DM3" i="335" s="1"/>
  <c r="DN3" i="335" s="1"/>
  <c r="DO3" i="335" s="1"/>
  <c r="DP3" i="335" s="1"/>
  <c r="DQ3" i="335" s="1"/>
  <c r="DR3" i="335" s="1"/>
  <c r="DS3" i="335" s="1"/>
  <c r="DT3" i="335" s="1"/>
  <c r="DU3" i="335" s="1"/>
  <c r="DV3" i="335" s="1"/>
  <c r="DW3" i="335" s="1"/>
  <c r="DX3" i="335" s="1"/>
  <c r="DY3" i="335" s="1"/>
  <c r="DZ3" i="335" s="1"/>
  <c r="EA3" i="335" s="1"/>
  <c r="EB3" i="335" s="1"/>
  <c r="EC3" i="335" s="1"/>
  <c r="ED3" i="335" s="1"/>
  <c r="EE3" i="335" s="1"/>
  <c r="EF3" i="335" s="1"/>
  <c r="EG3" i="335" s="1"/>
  <c r="EH3" i="335" s="1"/>
  <c r="EI3" i="335" s="1"/>
  <c r="EJ3" i="335" s="1"/>
  <c r="EK3" i="335" s="1"/>
  <c r="EL3" i="335" s="1"/>
  <c r="EM3" i="335" s="1"/>
  <c r="EN3" i="335" s="1"/>
  <c r="EO3" i="335" s="1"/>
  <c r="EP3" i="335" s="1"/>
  <c r="EQ3" i="335" s="1"/>
  <c r="ER3" i="335" s="1"/>
  <c r="ES3" i="335" s="1"/>
  <c r="ET3" i="335" s="1"/>
  <c r="EU3" i="335" s="1"/>
  <c r="EV3" i="335" s="1"/>
  <c r="EW3" i="335" s="1"/>
  <c r="EX3" i="335" s="1"/>
  <c r="EY3" i="335" s="1"/>
  <c r="EZ3" i="335" s="1"/>
  <c r="FA3" i="335" s="1"/>
  <c r="FB3" i="335" s="1"/>
  <c r="FC3" i="335" s="1"/>
  <c r="FD3" i="335" s="1"/>
  <c r="FE3" i="335" s="1"/>
  <c r="FF3" i="335" s="1"/>
  <c r="FG3" i="335" s="1"/>
  <c r="FH3" i="335" s="1"/>
  <c r="FI3" i="335" s="1"/>
  <c r="FJ3" i="335" s="1"/>
  <c r="FK3" i="335" s="1"/>
  <c r="FL3" i="335" s="1"/>
  <c r="FM3" i="335" s="1"/>
  <c r="FN3" i="335" s="1"/>
  <c r="FO3" i="335" s="1"/>
  <c r="FP3" i="335" s="1"/>
  <c r="FQ3" i="335" s="1"/>
  <c r="FR3" i="335" s="1"/>
  <c r="FS3" i="335" s="1"/>
  <c r="FT3" i="335" s="1"/>
  <c r="FU3" i="335" s="1"/>
  <c r="FV3" i="335" s="1"/>
  <c r="FW3" i="335" s="1"/>
  <c r="FX3" i="335" s="1"/>
  <c r="FY3" i="335" s="1"/>
  <c r="FZ3" i="335" s="1"/>
  <c r="GA3" i="335" s="1"/>
  <c r="GB3" i="335" s="1"/>
  <c r="GC3" i="335" s="1"/>
  <c r="GD3" i="335" s="1"/>
  <c r="GE3" i="335" s="1"/>
  <c r="GF3" i="335" s="1"/>
  <c r="GG3" i="335" s="1"/>
  <c r="GH3" i="335" s="1"/>
  <c r="GI3" i="335" s="1"/>
  <c r="GJ3" i="335" s="1"/>
  <c r="GK3" i="335" s="1"/>
  <c r="GL3" i="335" s="1"/>
  <c r="GM3" i="335" s="1"/>
  <c r="GN3" i="335" s="1"/>
  <c r="GO3" i="335" s="1"/>
  <c r="GP3" i="335" s="1"/>
  <c r="GQ3" i="335" s="1"/>
  <c r="GR3" i="335" s="1"/>
  <c r="GS3" i="335" s="1"/>
  <c r="GT3" i="335" s="1"/>
  <c r="GU3" i="335" s="1"/>
  <c r="GV3" i="335" s="1"/>
  <c r="GW3" i="335" s="1"/>
  <c r="GX3" i="335" s="1"/>
  <c r="GY3" i="335" s="1"/>
  <c r="GZ3" i="335" s="1"/>
  <c r="HA3" i="335" s="1"/>
  <c r="F3" i="335"/>
  <c r="HI11" i="334"/>
  <c r="HI12" i="334" s="1"/>
  <c r="HI13" i="334" s="1"/>
  <c r="HI14" i="334" s="1"/>
  <c r="HI15" i="334" s="1"/>
  <c r="HI16" i="334" s="1"/>
  <c r="HI17" i="334" s="1"/>
  <c r="HI18" i="334" s="1"/>
  <c r="HI19" i="334" s="1"/>
  <c r="HI20" i="334" s="1"/>
  <c r="HI21" i="334" s="1"/>
  <c r="HI22" i="334" s="1"/>
  <c r="HI23" i="334" s="1"/>
  <c r="HI24" i="334" s="1"/>
  <c r="HI25" i="334" s="1"/>
  <c r="HI26" i="334" s="1"/>
  <c r="HI27" i="334" s="1"/>
  <c r="HI28" i="334" s="1"/>
  <c r="HI29" i="334" s="1"/>
  <c r="HI30" i="334" s="1"/>
  <c r="HI31" i="334" s="1"/>
  <c r="HI32" i="334" s="1"/>
  <c r="HI33" i="334" s="1"/>
  <c r="HI34" i="334" s="1"/>
  <c r="HI35" i="334" s="1"/>
  <c r="HI36" i="334" s="1"/>
  <c r="HI37" i="334" s="1"/>
  <c r="HI38" i="334" s="1"/>
  <c r="HI39" i="334" s="1"/>
  <c r="HI40" i="334" s="1"/>
  <c r="HI41" i="334" s="1"/>
  <c r="HI42" i="334" s="1"/>
  <c r="HI43" i="334" s="1"/>
  <c r="HI44" i="334" s="1"/>
  <c r="HI45" i="334" s="1"/>
  <c r="HI46" i="334" s="1"/>
  <c r="HI47" i="334" s="1"/>
  <c r="HI48" i="334" s="1"/>
  <c r="HI49" i="334" s="1"/>
  <c r="HI50" i="334" s="1"/>
  <c r="HI51" i="334" s="1"/>
  <c r="HI52" i="334" s="1"/>
  <c r="HI53" i="334" s="1"/>
  <c r="HI54" i="334" s="1"/>
  <c r="HI55" i="334" s="1"/>
  <c r="HI56" i="334" s="1"/>
  <c r="HI57" i="334" s="1"/>
  <c r="HI58" i="334" s="1"/>
  <c r="HI59" i="334" s="1"/>
  <c r="HI60" i="334" s="1"/>
  <c r="HI10" i="334"/>
  <c r="C9" i="334"/>
  <c r="DF8" i="334"/>
  <c r="DG8" i="334" s="1"/>
  <c r="K8" i="334"/>
  <c r="J8" i="334"/>
  <c r="C6" i="334"/>
  <c r="HB10" i="334" s="1"/>
  <c r="C5" i="334"/>
  <c r="C4" i="334"/>
  <c r="J3" i="334"/>
  <c r="DF3" i="334" s="1"/>
  <c r="DG3" i="334" s="1"/>
  <c r="DH3" i="334" s="1"/>
  <c r="DI3" i="334" s="1"/>
  <c r="DJ3" i="334" s="1"/>
  <c r="DK3" i="334" s="1"/>
  <c r="DL3" i="334" s="1"/>
  <c r="DM3" i="334" s="1"/>
  <c r="DN3" i="334" s="1"/>
  <c r="DO3" i="334" s="1"/>
  <c r="DP3" i="334" s="1"/>
  <c r="DQ3" i="334" s="1"/>
  <c r="DR3" i="334" s="1"/>
  <c r="DS3" i="334" s="1"/>
  <c r="DT3" i="334" s="1"/>
  <c r="DU3" i="334" s="1"/>
  <c r="DV3" i="334" s="1"/>
  <c r="DW3" i="334" s="1"/>
  <c r="DX3" i="334" s="1"/>
  <c r="DY3" i="334" s="1"/>
  <c r="DZ3" i="334" s="1"/>
  <c r="EA3" i="334" s="1"/>
  <c r="EB3" i="334" s="1"/>
  <c r="EC3" i="334" s="1"/>
  <c r="ED3" i="334" s="1"/>
  <c r="EE3" i="334" s="1"/>
  <c r="EF3" i="334" s="1"/>
  <c r="EG3" i="334" s="1"/>
  <c r="EH3" i="334" s="1"/>
  <c r="EI3" i="334" s="1"/>
  <c r="EJ3" i="334" s="1"/>
  <c r="EK3" i="334" s="1"/>
  <c r="EL3" i="334" s="1"/>
  <c r="EM3" i="334" s="1"/>
  <c r="EN3" i="334" s="1"/>
  <c r="EO3" i="334" s="1"/>
  <c r="EP3" i="334" s="1"/>
  <c r="EQ3" i="334" s="1"/>
  <c r="ER3" i="334" s="1"/>
  <c r="ES3" i="334" s="1"/>
  <c r="ET3" i="334" s="1"/>
  <c r="EU3" i="334" s="1"/>
  <c r="EV3" i="334" s="1"/>
  <c r="EW3" i="334" s="1"/>
  <c r="EX3" i="334" s="1"/>
  <c r="EY3" i="334" s="1"/>
  <c r="EZ3" i="334" s="1"/>
  <c r="FA3" i="334" s="1"/>
  <c r="FB3" i="334" s="1"/>
  <c r="FC3" i="334" s="1"/>
  <c r="FD3" i="334" s="1"/>
  <c r="FE3" i="334" s="1"/>
  <c r="FF3" i="334" s="1"/>
  <c r="FG3" i="334" s="1"/>
  <c r="FH3" i="334" s="1"/>
  <c r="FI3" i="334" s="1"/>
  <c r="FJ3" i="334" s="1"/>
  <c r="FK3" i="334" s="1"/>
  <c r="FL3" i="334" s="1"/>
  <c r="FM3" i="334" s="1"/>
  <c r="FN3" i="334" s="1"/>
  <c r="FO3" i="334" s="1"/>
  <c r="FP3" i="334" s="1"/>
  <c r="FQ3" i="334" s="1"/>
  <c r="FR3" i="334" s="1"/>
  <c r="FS3" i="334" s="1"/>
  <c r="FT3" i="334" s="1"/>
  <c r="FU3" i="334" s="1"/>
  <c r="FV3" i="334" s="1"/>
  <c r="FW3" i="334" s="1"/>
  <c r="FX3" i="334" s="1"/>
  <c r="FY3" i="334" s="1"/>
  <c r="FZ3" i="334" s="1"/>
  <c r="GA3" i="334" s="1"/>
  <c r="GB3" i="334" s="1"/>
  <c r="GC3" i="334" s="1"/>
  <c r="GD3" i="334" s="1"/>
  <c r="GE3" i="334" s="1"/>
  <c r="GF3" i="334" s="1"/>
  <c r="GG3" i="334" s="1"/>
  <c r="GH3" i="334" s="1"/>
  <c r="GI3" i="334" s="1"/>
  <c r="GJ3" i="334" s="1"/>
  <c r="GK3" i="334" s="1"/>
  <c r="GL3" i="334" s="1"/>
  <c r="GM3" i="334" s="1"/>
  <c r="GN3" i="334" s="1"/>
  <c r="GO3" i="334" s="1"/>
  <c r="GP3" i="334" s="1"/>
  <c r="GQ3" i="334" s="1"/>
  <c r="GR3" i="334" s="1"/>
  <c r="GS3" i="334" s="1"/>
  <c r="GT3" i="334" s="1"/>
  <c r="GU3" i="334" s="1"/>
  <c r="GV3" i="334" s="1"/>
  <c r="GW3" i="334" s="1"/>
  <c r="GX3" i="334" s="1"/>
  <c r="GY3" i="334" s="1"/>
  <c r="GZ3" i="334" s="1"/>
  <c r="HA3" i="334" s="1"/>
  <c r="HI10" i="333"/>
  <c r="HI11" i="333" s="1"/>
  <c r="HI12" i="333" s="1"/>
  <c r="HI13" i="333" s="1"/>
  <c r="HI14" i="333" s="1"/>
  <c r="HI15" i="333" s="1"/>
  <c r="HI16" i="333" s="1"/>
  <c r="HI17" i="333" s="1"/>
  <c r="HI18" i="333" s="1"/>
  <c r="HI19" i="333" s="1"/>
  <c r="HI20" i="333" s="1"/>
  <c r="HI21" i="333" s="1"/>
  <c r="HI22" i="333" s="1"/>
  <c r="HI23" i="333" s="1"/>
  <c r="HI24" i="333" s="1"/>
  <c r="HI25" i="333" s="1"/>
  <c r="HI26" i="333" s="1"/>
  <c r="HI27" i="333" s="1"/>
  <c r="HI28" i="333" s="1"/>
  <c r="HI29" i="333" s="1"/>
  <c r="HI30" i="333" s="1"/>
  <c r="HI31" i="333" s="1"/>
  <c r="HI32" i="333" s="1"/>
  <c r="HI33" i="333" s="1"/>
  <c r="HI34" i="333" s="1"/>
  <c r="HI35" i="333" s="1"/>
  <c r="HI36" i="333" s="1"/>
  <c r="HI37" i="333" s="1"/>
  <c r="HI38" i="333" s="1"/>
  <c r="HI39" i="333" s="1"/>
  <c r="HI40" i="333" s="1"/>
  <c r="HI41" i="333" s="1"/>
  <c r="HI42" i="333" s="1"/>
  <c r="HI43" i="333" s="1"/>
  <c r="HI44" i="333" s="1"/>
  <c r="HI45" i="333" s="1"/>
  <c r="HI46" i="333" s="1"/>
  <c r="HI47" i="333" s="1"/>
  <c r="HI48" i="333" s="1"/>
  <c r="HI49" i="333" s="1"/>
  <c r="HI50" i="333" s="1"/>
  <c r="HI51" i="333" s="1"/>
  <c r="HI52" i="333" s="1"/>
  <c r="HI53" i="333" s="1"/>
  <c r="HI54" i="333" s="1"/>
  <c r="HI55" i="333" s="1"/>
  <c r="HI56" i="333" s="1"/>
  <c r="HI57" i="333" s="1"/>
  <c r="HI58" i="333" s="1"/>
  <c r="HI59" i="333" s="1"/>
  <c r="HI60" i="333" s="1"/>
  <c r="C9" i="333"/>
  <c r="J8" i="333"/>
  <c r="C6" i="333"/>
  <c r="C5" i="333"/>
  <c r="C4" i="333"/>
  <c r="J3" i="333"/>
  <c r="K3" i="333" s="1"/>
  <c r="L3" i="333" s="1"/>
  <c r="M3" i="333" s="1"/>
  <c r="N3" i="333" s="1"/>
  <c r="O3" i="333" s="1"/>
  <c r="P3" i="333" s="1"/>
  <c r="Q3" i="333" s="1"/>
  <c r="R3" i="333" s="1"/>
  <c r="S3" i="333" s="1"/>
  <c r="T3" i="333" s="1"/>
  <c r="U3" i="333" s="1"/>
  <c r="V3" i="333" s="1"/>
  <c r="W3" i="333" s="1"/>
  <c r="X3" i="333" s="1"/>
  <c r="Y3" i="333" s="1"/>
  <c r="Z3" i="333" s="1"/>
  <c r="AA3" i="333" s="1"/>
  <c r="AB3" i="333" s="1"/>
  <c r="AC3" i="333" s="1"/>
  <c r="AD3" i="333" s="1"/>
  <c r="AE3" i="333" s="1"/>
  <c r="AF3" i="333" s="1"/>
  <c r="AG3" i="333" s="1"/>
  <c r="AH3" i="333" s="1"/>
  <c r="AI3" i="333" s="1"/>
  <c r="AJ3" i="333" s="1"/>
  <c r="AK3" i="333" s="1"/>
  <c r="AL3" i="333" s="1"/>
  <c r="AM3" i="333" s="1"/>
  <c r="AN3" i="333" s="1"/>
  <c r="AO3" i="333" s="1"/>
  <c r="AP3" i="333" s="1"/>
  <c r="AQ3" i="333" s="1"/>
  <c r="AR3" i="333" s="1"/>
  <c r="AS3" i="333" s="1"/>
  <c r="AT3" i="333" s="1"/>
  <c r="AU3" i="333" s="1"/>
  <c r="AV3" i="333" s="1"/>
  <c r="AW3" i="333" s="1"/>
  <c r="AX3" i="333" s="1"/>
  <c r="AY3" i="333" s="1"/>
  <c r="AZ3" i="333" s="1"/>
  <c r="BA3" i="333" s="1"/>
  <c r="BB3" i="333" s="1"/>
  <c r="BC3" i="333" s="1"/>
  <c r="BD3" i="333" s="1"/>
  <c r="BE3" i="333" s="1"/>
  <c r="BF3" i="333" s="1"/>
  <c r="BG3" i="333" s="1"/>
  <c r="BH3" i="333" s="1"/>
  <c r="BI3" i="333" s="1"/>
  <c r="BJ3" i="333" s="1"/>
  <c r="BK3" i="333" s="1"/>
  <c r="BL3" i="333" s="1"/>
  <c r="BM3" i="333" s="1"/>
  <c r="BN3" i="333" s="1"/>
  <c r="BO3" i="333" s="1"/>
  <c r="BP3" i="333" s="1"/>
  <c r="BQ3" i="333" s="1"/>
  <c r="BR3" i="333" s="1"/>
  <c r="BS3" i="333" s="1"/>
  <c r="BT3" i="333" s="1"/>
  <c r="BU3" i="333" s="1"/>
  <c r="BV3" i="333" s="1"/>
  <c r="BW3" i="333" s="1"/>
  <c r="BX3" i="333" s="1"/>
  <c r="BY3" i="333" s="1"/>
  <c r="BZ3" i="333" s="1"/>
  <c r="CA3" i="333" s="1"/>
  <c r="CB3" i="333" s="1"/>
  <c r="CC3" i="333" s="1"/>
  <c r="CD3" i="333" s="1"/>
  <c r="CE3" i="333" s="1"/>
  <c r="CF3" i="333" s="1"/>
  <c r="CG3" i="333" s="1"/>
  <c r="CH3" i="333" s="1"/>
  <c r="CI3" i="333" s="1"/>
  <c r="CJ3" i="333" s="1"/>
  <c r="CK3" i="333" s="1"/>
  <c r="CL3" i="333" s="1"/>
  <c r="CM3" i="333" s="1"/>
  <c r="CN3" i="333" s="1"/>
  <c r="CO3" i="333" s="1"/>
  <c r="CP3" i="333" s="1"/>
  <c r="CQ3" i="333" s="1"/>
  <c r="CR3" i="333" s="1"/>
  <c r="CS3" i="333" s="1"/>
  <c r="CT3" i="333" s="1"/>
  <c r="CU3" i="333" s="1"/>
  <c r="CV3" i="333" s="1"/>
  <c r="CW3" i="333" s="1"/>
  <c r="CX3" i="333" s="1"/>
  <c r="CY3" i="333" s="1"/>
  <c r="CZ3" i="333" s="1"/>
  <c r="DA3" i="333" s="1"/>
  <c r="DB3" i="333" s="1"/>
  <c r="DC3" i="333" s="1"/>
  <c r="DD3" i="333" s="1"/>
  <c r="DE3" i="333" s="1"/>
  <c r="HI11" i="332"/>
  <c r="HI12" i="332" s="1"/>
  <c r="HI13" i="332" s="1"/>
  <c r="HI14" i="332" s="1"/>
  <c r="HI15" i="332" s="1"/>
  <c r="HI16" i="332" s="1"/>
  <c r="HI17" i="332" s="1"/>
  <c r="HI18" i="332" s="1"/>
  <c r="HI19" i="332" s="1"/>
  <c r="HI20" i="332" s="1"/>
  <c r="HI21" i="332" s="1"/>
  <c r="HI22" i="332" s="1"/>
  <c r="HI23" i="332" s="1"/>
  <c r="HI24" i="332" s="1"/>
  <c r="HI25" i="332" s="1"/>
  <c r="HI26" i="332" s="1"/>
  <c r="HI27" i="332" s="1"/>
  <c r="HI28" i="332" s="1"/>
  <c r="HI29" i="332" s="1"/>
  <c r="HI30" i="332" s="1"/>
  <c r="HI31" i="332" s="1"/>
  <c r="HI32" i="332" s="1"/>
  <c r="HI33" i="332" s="1"/>
  <c r="HI34" i="332" s="1"/>
  <c r="HI35" i="332" s="1"/>
  <c r="HI36" i="332" s="1"/>
  <c r="HI37" i="332" s="1"/>
  <c r="HI38" i="332" s="1"/>
  <c r="HI39" i="332" s="1"/>
  <c r="HI40" i="332" s="1"/>
  <c r="HI41" i="332" s="1"/>
  <c r="HI42" i="332" s="1"/>
  <c r="HI43" i="332" s="1"/>
  <c r="HI44" i="332" s="1"/>
  <c r="HI45" i="332" s="1"/>
  <c r="HI46" i="332" s="1"/>
  <c r="HI47" i="332" s="1"/>
  <c r="HI48" i="332" s="1"/>
  <c r="HI49" i="332" s="1"/>
  <c r="HI50" i="332" s="1"/>
  <c r="HI51" i="332" s="1"/>
  <c r="HI52" i="332" s="1"/>
  <c r="HI53" i="332" s="1"/>
  <c r="HI54" i="332" s="1"/>
  <c r="HI55" i="332" s="1"/>
  <c r="HI56" i="332" s="1"/>
  <c r="HI57" i="332" s="1"/>
  <c r="HI58" i="332" s="1"/>
  <c r="HI59" i="332" s="1"/>
  <c r="HI60" i="332" s="1"/>
  <c r="HI10" i="332"/>
  <c r="HB10" i="332"/>
  <c r="HB11" i="332" s="1"/>
  <c r="HB12" i="332" s="1"/>
  <c r="HB13" i="332" s="1"/>
  <c r="HB14" i="332" s="1"/>
  <c r="HB15" i="332" s="1"/>
  <c r="HB16" i="332" s="1"/>
  <c r="HB17" i="332" s="1"/>
  <c r="HB18" i="332" s="1"/>
  <c r="HB19" i="332" s="1"/>
  <c r="HB20" i="332" s="1"/>
  <c r="HB21" i="332" s="1"/>
  <c r="HB22" i="332" s="1"/>
  <c r="HB23" i="332" s="1"/>
  <c r="HB24" i="332" s="1"/>
  <c r="HB25" i="332" s="1"/>
  <c r="HB26" i="332" s="1"/>
  <c r="HB27" i="332" s="1"/>
  <c r="HB28" i="332" s="1"/>
  <c r="HB29" i="332" s="1"/>
  <c r="HB30" i="332" s="1"/>
  <c r="HB31" i="332" s="1"/>
  <c r="HB32" i="332" s="1"/>
  <c r="HB33" i="332" s="1"/>
  <c r="HB34" i="332" s="1"/>
  <c r="HB35" i="332" s="1"/>
  <c r="HB36" i="332" s="1"/>
  <c r="HB37" i="332" s="1"/>
  <c r="HB38" i="332" s="1"/>
  <c r="HB39" i="332" s="1"/>
  <c r="HB40" i="332" s="1"/>
  <c r="HB41" i="332" s="1"/>
  <c r="HB42" i="332" s="1"/>
  <c r="HB43" i="332" s="1"/>
  <c r="HB44" i="332" s="1"/>
  <c r="HB45" i="332" s="1"/>
  <c r="HB46" i="332" s="1"/>
  <c r="HB47" i="332" s="1"/>
  <c r="HB48" i="332" s="1"/>
  <c r="HB49" i="332" s="1"/>
  <c r="HB50" i="332" s="1"/>
  <c r="HB51" i="332" s="1"/>
  <c r="HB52" i="332" s="1"/>
  <c r="HB53" i="332" s="1"/>
  <c r="HB54" i="332" s="1"/>
  <c r="HB55" i="332" s="1"/>
  <c r="HB56" i="332" s="1"/>
  <c r="HB57" i="332" s="1"/>
  <c r="HB58" i="332" s="1"/>
  <c r="HB59" i="332" s="1"/>
  <c r="HB60" i="332" s="1"/>
  <c r="C9" i="332"/>
  <c r="K8" i="332"/>
  <c r="J8" i="332"/>
  <c r="C6" i="332"/>
  <c r="C5" i="332"/>
  <c r="D10" i="332" s="1"/>
  <c r="C4" i="332"/>
  <c r="J3" i="332"/>
  <c r="K3" i="332" s="1"/>
  <c r="L3" i="332" s="1"/>
  <c r="M3" i="332" s="1"/>
  <c r="N3" i="332" s="1"/>
  <c r="O3" i="332" s="1"/>
  <c r="P3" i="332" s="1"/>
  <c r="Q3" i="332" s="1"/>
  <c r="R3" i="332" s="1"/>
  <c r="S3" i="332" s="1"/>
  <c r="T3" i="332" s="1"/>
  <c r="U3" i="332" s="1"/>
  <c r="V3" i="332" s="1"/>
  <c r="W3" i="332" s="1"/>
  <c r="X3" i="332" s="1"/>
  <c r="Y3" i="332" s="1"/>
  <c r="Z3" i="332" s="1"/>
  <c r="AA3" i="332" s="1"/>
  <c r="AB3" i="332" s="1"/>
  <c r="AC3" i="332" s="1"/>
  <c r="AD3" i="332" s="1"/>
  <c r="AE3" i="332" s="1"/>
  <c r="AF3" i="332" s="1"/>
  <c r="AG3" i="332" s="1"/>
  <c r="AH3" i="332" s="1"/>
  <c r="AI3" i="332" s="1"/>
  <c r="AJ3" i="332" s="1"/>
  <c r="AK3" i="332" s="1"/>
  <c r="AL3" i="332" s="1"/>
  <c r="AM3" i="332" s="1"/>
  <c r="AN3" i="332" s="1"/>
  <c r="AO3" i="332" s="1"/>
  <c r="AP3" i="332" s="1"/>
  <c r="AQ3" i="332" s="1"/>
  <c r="AR3" i="332" s="1"/>
  <c r="AS3" i="332" s="1"/>
  <c r="AT3" i="332" s="1"/>
  <c r="AU3" i="332" s="1"/>
  <c r="AV3" i="332" s="1"/>
  <c r="AW3" i="332" s="1"/>
  <c r="AX3" i="332" s="1"/>
  <c r="AY3" i="332" s="1"/>
  <c r="AZ3" i="332" s="1"/>
  <c r="BA3" i="332" s="1"/>
  <c r="BB3" i="332" s="1"/>
  <c r="BC3" i="332" s="1"/>
  <c r="BD3" i="332" s="1"/>
  <c r="BE3" i="332" s="1"/>
  <c r="BF3" i="332" s="1"/>
  <c r="BG3" i="332" s="1"/>
  <c r="BH3" i="332" s="1"/>
  <c r="BI3" i="332" s="1"/>
  <c r="BJ3" i="332" s="1"/>
  <c r="BK3" i="332" s="1"/>
  <c r="BL3" i="332" s="1"/>
  <c r="BM3" i="332" s="1"/>
  <c r="BN3" i="332" s="1"/>
  <c r="BO3" i="332" s="1"/>
  <c r="BP3" i="332" s="1"/>
  <c r="BQ3" i="332" s="1"/>
  <c r="BR3" i="332" s="1"/>
  <c r="BS3" i="332" s="1"/>
  <c r="BT3" i="332" s="1"/>
  <c r="BU3" i="332" s="1"/>
  <c r="BV3" i="332" s="1"/>
  <c r="BW3" i="332" s="1"/>
  <c r="BX3" i="332" s="1"/>
  <c r="BY3" i="332" s="1"/>
  <c r="BZ3" i="332" s="1"/>
  <c r="CA3" i="332" s="1"/>
  <c r="CB3" i="332" s="1"/>
  <c r="CC3" i="332" s="1"/>
  <c r="CD3" i="332" s="1"/>
  <c r="CE3" i="332" s="1"/>
  <c r="CF3" i="332" s="1"/>
  <c r="CG3" i="332" s="1"/>
  <c r="CH3" i="332" s="1"/>
  <c r="CI3" i="332" s="1"/>
  <c r="CJ3" i="332" s="1"/>
  <c r="CK3" i="332" s="1"/>
  <c r="CL3" i="332" s="1"/>
  <c r="CM3" i="332" s="1"/>
  <c r="CN3" i="332" s="1"/>
  <c r="CO3" i="332" s="1"/>
  <c r="CP3" i="332" s="1"/>
  <c r="CQ3" i="332" s="1"/>
  <c r="CR3" i="332" s="1"/>
  <c r="CS3" i="332" s="1"/>
  <c r="CT3" i="332" s="1"/>
  <c r="CU3" i="332" s="1"/>
  <c r="CV3" i="332" s="1"/>
  <c r="CW3" i="332" s="1"/>
  <c r="CX3" i="332" s="1"/>
  <c r="CY3" i="332" s="1"/>
  <c r="CZ3" i="332" s="1"/>
  <c r="DA3" i="332" s="1"/>
  <c r="DB3" i="332" s="1"/>
  <c r="DC3" i="332" s="1"/>
  <c r="DD3" i="332" s="1"/>
  <c r="DE3" i="332" s="1"/>
  <c r="F3" i="332"/>
  <c r="HI13" i="331"/>
  <c r="HI14" i="331" s="1"/>
  <c r="HI15" i="331" s="1"/>
  <c r="HI16" i="331" s="1"/>
  <c r="HI17" i="331" s="1"/>
  <c r="HI18" i="331" s="1"/>
  <c r="HI19" i="331" s="1"/>
  <c r="HI20" i="331" s="1"/>
  <c r="HI21" i="331" s="1"/>
  <c r="HI22" i="331" s="1"/>
  <c r="HI23" i="331" s="1"/>
  <c r="HI24" i="331" s="1"/>
  <c r="HI25" i="331" s="1"/>
  <c r="HI26" i="331" s="1"/>
  <c r="HI27" i="331" s="1"/>
  <c r="HI28" i="331" s="1"/>
  <c r="HI29" i="331" s="1"/>
  <c r="HI30" i="331" s="1"/>
  <c r="HI31" i="331" s="1"/>
  <c r="HI32" i="331" s="1"/>
  <c r="HI33" i="331" s="1"/>
  <c r="HI34" i="331" s="1"/>
  <c r="HI35" i="331" s="1"/>
  <c r="HI36" i="331" s="1"/>
  <c r="HI37" i="331" s="1"/>
  <c r="HI38" i="331" s="1"/>
  <c r="HI39" i="331" s="1"/>
  <c r="HI40" i="331" s="1"/>
  <c r="HI41" i="331" s="1"/>
  <c r="HI42" i="331" s="1"/>
  <c r="HI43" i="331" s="1"/>
  <c r="HI44" i="331" s="1"/>
  <c r="HI45" i="331" s="1"/>
  <c r="HI46" i="331" s="1"/>
  <c r="HI47" i="331" s="1"/>
  <c r="HI48" i="331" s="1"/>
  <c r="HI49" i="331" s="1"/>
  <c r="HI50" i="331" s="1"/>
  <c r="HI51" i="331" s="1"/>
  <c r="HI52" i="331" s="1"/>
  <c r="HI53" i="331" s="1"/>
  <c r="HI54" i="331" s="1"/>
  <c r="HI55" i="331" s="1"/>
  <c r="HI56" i="331" s="1"/>
  <c r="HI57" i="331" s="1"/>
  <c r="HI58" i="331" s="1"/>
  <c r="HI59" i="331" s="1"/>
  <c r="HI60" i="331" s="1"/>
  <c r="HI11" i="331"/>
  <c r="HI12" i="331" s="1"/>
  <c r="HI10" i="331"/>
  <c r="C9" i="331"/>
  <c r="C10" i="331" s="1"/>
  <c r="J8" i="331"/>
  <c r="C6" i="331"/>
  <c r="C5" i="331"/>
  <c r="C4" i="331"/>
  <c r="H10" i="331" s="1"/>
  <c r="J3" i="331"/>
  <c r="K3" i="331" s="1"/>
  <c r="L3" i="331" s="1"/>
  <c r="M3" i="331" s="1"/>
  <c r="N3" i="331" s="1"/>
  <c r="O3" i="331" s="1"/>
  <c r="P3" i="331" s="1"/>
  <c r="Q3" i="331" s="1"/>
  <c r="R3" i="331" s="1"/>
  <c r="S3" i="331" s="1"/>
  <c r="T3" i="331" s="1"/>
  <c r="U3" i="331" s="1"/>
  <c r="V3" i="331" s="1"/>
  <c r="W3" i="331" s="1"/>
  <c r="X3" i="331" s="1"/>
  <c r="Y3" i="331" s="1"/>
  <c r="Z3" i="331" s="1"/>
  <c r="AA3" i="331" s="1"/>
  <c r="AB3" i="331" s="1"/>
  <c r="AC3" i="331" s="1"/>
  <c r="AD3" i="331" s="1"/>
  <c r="AE3" i="331" s="1"/>
  <c r="AF3" i="331" s="1"/>
  <c r="AG3" i="331" s="1"/>
  <c r="AH3" i="331" s="1"/>
  <c r="AI3" i="331" s="1"/>
  <c r="AJ3" i="331" s="1"/>
  <c r="AK3" i="331" s="1"/>
  <c r="AL3" i="331" s="1"/>
  <c r="AM3" i="331" s="1"/>
  <c r="AN3" i="331" s="1"/>
  <c r="AO3" i="331" s="1"/>
  <c r="AP3" i="331" s="1"/>
  <c r="AQ3" i="331" s="1"/>
  <c r="AR3" i="331" s="1"/>
  <c r="AS3" i="331" s="1"/>
  <c r="AT3" i="331" s="1"/>
  <c r="AU3" i="331" s="1"/>
  <c r="AV3" i="331" s="1"/>
  <c r="AW3" i="331" s="1"/>
  <c r="AX3" i="331" s="1"/>
  <c r="AY3" i="331" s="1"/>
  <c r="AZ3" i="331" s="1"/>
  <c r="BA3" i="331" s="1"/>
  <c r="BB3" i="331" s="1"/>
  <c r="BC3" i="331" s="1"/>
  <c r="BD3" i="331" s="1"/>
  <c r="BE3" i="331" s="1"/>
  <c r="BF3" i="331" s="1"/>
  <c r="BG3" i="331" s="1"/>
  <c r="BH3" i="331" s="1"/>
  <c r="BI3" i="331" s="1"/>
  <c r="BJ3" i="331" s="1"/>
  <c r="BK3" i="331" s="1"/>
  <c r="BL3" i="331" s="1"/>
  <c r="BM3" i="331" s="1"/>
  <c r="BN3" i="331" s="1"/>
  <c r="BO3" i="331" s="1"/>
  <c r="BP3" i="331" s="1"/>
  <c r="BQ3" i="331" s="1"/>
  <c r="BR3" i="331" s="1"/>
  <c r="BS3" i="331" s="1"/>
  <c r="BT3" i="331" s="1"/>
  <c r="BU3" i="331" s="1"/>
  <c r="BV3" i="331" s="1"/>
  <c r="BW3" i="331" s="1"/>
  <c r="BX3" i="331" s="1"/>
  <c r="BY3" i="331" s="1"/>
  <c r="BZ3" i="331" s="1"/>
  <c r="CA3" i="331" s="1"/>
  <c r="CB3" i="331" s="1"/>
  <c r="CC3" i="331" s="1"/>
  <c r="CD3" i="331" s="1"/>
  <c r="CE3" i="331" s="1"/>
  <c r="CF3" i="331" s="1"/>
  <c r="CG3" i="331" s="1"/>
  <c r="CH3" i="331" s="1"/>
  <c r="CI3" i="331" s="1"/>
  <c r="CJ3" i="331" s="1"/>
  <c r="CK3" i="331" s="1"/>
  <c r="CL3" i="331" s="1"/>
  <c r="CM3" i="331" s="1"/>
  <c r="CN3" i="331" s="1"/>
  <c r="CO3" i="331" s="1"/>
  <c r="CP3" i="331" s="1"/>
  <c r="CQ3" i="331" s="1"/>
  <c r="CR3" i="331" s="1"/>
  <c r="CS3" i="331" s="1"/>
  <c r="CT3" i="331" s="1"/>
  <c r="CU3" i="331" s="1"/>
  <c r="CV3" i="331" s="1"/>
  <c r="CW3" i="331" s="1"/>
  <c r="CX3" i="331" s="1"/>
  <c r="CY3" i="331" s="1"/>
  <c r="CZ3" i="331" s="1"/>
  <c r="DA3" i="331" s="1"/>
  <c r="DB3" i="331" s="1"/>
  <c r="DC3" i="331" s="1"/>
  <c r="DD3" i="331" s="1"/>
  <c r="DE3" i="331" s="1"/>
  <c r="F3" i="331"/>
  <c r="HI11" i="330"/>
  <c r="HI12" i="330" s="1"/>
  <c r="HI13" i="330" s="1"/>
  <c r="HI14" i="330" s="1"/>
  <c r="HI15" i="330" s="1"/>
  <c r="HI16" i="330" s="1"/>
  <c r="HI17" i="330" s="1"/>
  <c r="HI18" i="330" s="1"/>
  <c r="HI19" i="330" s="1"/>
  <c r="HI20" i="330" s="1"/>
  <c r="HI21" i="330" s="1"/>
  <c r="HI22" i="330" s="1"/>
  <c r="HI23" i="330" s="1"/>
  <c r="HI24" i="330" s="1"/>
  <c r="HI25" i="330" s="1"/>
  <c r="HI26" i="330" s="1"/>
  <c r="HI27" i="330" s="1"/>
  <c r="HI28" i="330" s="1"/>
  <c r="HI29" i="330" s="1"/>
  <c r="HI30" i="330" s="1"/>
  <c r="HI31" i="330" s="1"/>
  <c r="HI32" i="330" s="1"/>
  <c r="HI33" i="330" s="1"/>
  <c r="HI34" i="330" s="1"/>
  <c r="HI35" i="330" s="1"/>
  <c r="HI36" i="330" s="1"/>
  <c r="HI37" i="330" s="1"/>
  <c r="HI38" i="330" s="1"/>
  <c r="HI39" i="330" s="1"/>
  <c r="HI40" i="330" s="1"/>
  <c r="HI41" i="330" s="1"/>
  <c r="HI42" i="330" s="1"/>
  <c r="HI43" i="330" s="1"/>
  <c r="HI44" i="330" s="1"/>
  <c r="HI45" i="330" s="1"/>
  <c r="HI46" i="330" s="1"/>
  <c r="HI47" i="330" s="1"/>
  <c r="HI48" i="330" s="1"/>
  <c r="HI49" i="330" s="1"/>
  <c r="HI50" i="330" s="1"/>
  <c r="HI51" i="330" s="1"/>
  <c r="HI52" i="330" s="1"/>
  <c r="HI53" i="330" s="1"/>
  <c r="HI54" i="330" s="1"/>
  <c r="HI55" i="330" s="1"/>
  <c r="HI56" i="330" s="1"/>
  <c r="HI57" i="330" s="1"/>
  <c r="HI58" i="330" s="1"/>
  <c r="HI59" i="330" s="1"/>
  <c r="HI60" i="330" s="1"/>
  <c r="HI10" i="330"/>
  <c r="C9" i="330"/>
  <c r="J8" i="330"/>
  <c r="DF8" i="330" s="1"/>
  <c r="C6" i="330"/>
  <c r="C5" i="330"/>
  <c r="C4" i="330"/>
  <c r="J3" i="330"/>
  <c r="K3" i="330" s="1"/>
  <c r="L3" i="330" s="1"/>
  <c r="M3" i="330" s="1"/>
  <c r="N3" i="330" s="1"/>
  <c r="O3" i="330" s="1"/>
  <c r="P3" i="330" s="1"/>
  <c r="Q3" i="330" s="1"/>
  <c r="R3" i="330" s="1"/>
  <c r="S3" i="330" s="1"/>
  <c r="T3" i="330" s="1"/>
  <c r="U3" i="330" s="1"/>
  <c r="V3" i="330" s="1"/>
  <c r="W3" i="330" s="1"/>
  <c r="X3" i="330" s="1"/>
  <c r="Y3" i="330" s="1"/>
  <c r="Z3" i="330" s="1"/>
  <c r="AA3" i="330" s="1"/>
  <c r="AB3" i="330" s="1"/>
  <c r="AC3" i="330" s="1"/>
  <c r="AD3" i="330" s="1"/>
  <c r="AE3" i="330" s="1"/>
  <c r="AF3" i="330" s="1"/>
  <c r="AG3" i="330" s="1"/>
  <c r="AH3" i="330" s="1"/>
  <c r="AI3" i="330" s="1"/>
  <c r="AJ3" i="330" s="1"/>
  <c r="AK3" i="330" s="1"/>
  <c r="AL3" i="330" s="1"/>
  <c r="AM3" i="330" s="1"/>
  <c r="AN3" i="330" s="1"/>
  <c r="AO3" i="330" s="1"/>
  <c r="AP3" i="330" s="1"/>
  <c r="AQ3" i="330" s="1"/>
  <c r="AR3" i="330" s="1"/>
  <c r="AS3" i="330" s="1"/>
  <c r="AT3" i="330" s="1"/>
  <c r="AU3" i="330" s="1"/>
  <c r="AV3" i="330" s="1"/>
  <c r="AW3" i="330" s="1"/>
  <c r="AX3" i="330" s="1"/>
  <c r="AY3" i="330" s="1"/>
  <c r="AZ3" i="330" s="1"/>
  <c r="BA3" i="330" s="1"/>
  <c r="BB3" i="330" s="1"/>
  <c r="BC3" i="330" s="1"/>
  <c r="BD3" i="330" s="1"/>
  <c r="BE3" i="330" s="1"/>
  <c r="BF3" i="330" s="1"/>
  <c r="BG3" i="330" s="1"/>
  <c r="BH3" i="330" s="1"/>
  <c r="BI3" i="330" s="1"/>
  <c r="BJ3" i="330" s="1"/>
  <c r="BK3" i="330" s="1"/>
  <c r="BL3" i="330" s="1"/>
  <c r="BM3" i="330" s="1"/>
  <c r="BN3" i="330" s="1"/>
  <c r="BO3" i="330" s="1"/>
  <c r="BP3" i="330" s="1"/>
  <c r="BQ3" i="330" s="1"/>
  <c r="BR3" i="330" s="1"/>
  <c r="BS3" i="330" s="1"/>
  <c r="BT3" i="330" s="1"/>
  <c r="BU3" i="330" s="1"/>
  <c r="BV3" i="330" s="1"/>
  <c r="BW3" i="330" s="1"/>
  <c r="BX3" i="330" s="1"/>
  <c r="BY3" i="330" s="1"/>
  <c r="BZ3" i="330" s="1"/>
  <c r="CA3" i="330" s="1"/>
  <c r="CB3" i="330" s="1"/>
  <c r="CC3" i="330" s="1"/>
  <c r="CD3" i="330" s="1"/>
  <c r="CE3" i="330" s="1"/>
  <c r="CF3" i="330" s="1"/>
  <c r="CG3" i="330" s="1"/>
  <c r="CH3" i="330" s="1"/>
  <c r="CI3" i="330" s="1"/>
  <c r="CJ3" i="330" s="1"/>
  <c r="CK3" i="330" s="1"/>
  <c r="CL3" i="330" s="1"/>
  <c r="CM3" i="330" s="1"/>
  <c r="CN3" i="330" s="1"/>
  <c r="CO3" i="330" s="1"/>
  <c r="CP3" i="330" s="1"/>
  <c r="CQ3" i="330" s="1"/>
  <c r="CR3" i="330" s="1"/>
  <c r="CS3" i="330" s="1"/>
  <c r="CT3" i="330" s="1"/>
  <c r="CU3" i="330" s="1"/>
  <c r="CV3" i="330" s="1"/>
  <c r="CW3" i="330" s="1"/>
  <c r="CX3" i="330" s="1"/>
  <c r="CY3" i="330" s="1"/>
  <c r="CZ3" i="330" s="1"/>
  <c r="DA3" i="330" s="1"/>
  <c r="DB3" i="330" s="1"/>
  <c r="DC3" i="330" s="1"/>
  <c r="DD3" i="330" s="1"/>
  <c r="DE3" i="330" s="1"/>
  <c r="F3" i="330"/>
  <c r="HI10" i="329"/>
  <c r="HI11" i="329" s="1"/>
  <c r="HI12" i="329" s="1"/>
  <c r="HI13" i="329" s="1"/>
  <c r="HI14" i="329" s="1"/>
  <c r="HI15" i="329" s="1"/>
  <c r="HI16" i="329" s="1"/>
  <c r="HI17" i="329" s="1"/>
  <c r="HI18" i="329" s="1"/>
  <c r="HI19" i="329" s="1"/>
  <c r="HI20" i="329" s="1"/>
  <c r="HI21" i="329" s="1"/>
  <c r="HI22" i="329" s="1"/>
  <c r="HI23" i="329" s="1"/>
  <c r="HI24" i="329" s="1"/>
  <c r="HI25" i="329" s="1"/>
  <c r="HI26" i="329" s="1"/>
  <c r="HI27" i="329" s="1"/>
  <c r="HI28" i="329" s="1"/>
  <c r="HI29" i="329" s="1"/>
  <c r="HI30" i="329" s="1"/>
  <c r="HI31" i="329" s="1"/>
  <c r="HI32" i="329" s="1"/>
  <c r="HI33" i="329" s="1"/>
  <c r="HI34" i="329" s="1"/>
  <c r="HI35" i="329" s="1"/>
  <c r="HI36" i="329" s="1"/>
  <c r="HI37" i="329" s="1"/>
  <c r="HI38" i="329" s="1"/>
  <c r="HI39" i="329" s="1"/>
  <c r="HI40" i="329" s="1"/>
  <c r="HI41" i="329" s="1"/>
  <c r="HI42" i="329" s="1"/>
  <c r="HI43" i="329" s="1"/>
  <c r="HI44" i="329" s="1"/>
  <c r="HI45" i="329" s="1"/>
  <c r="HI46" i="329" s="1"/>
  <c r="HI47" i="329" s="1"/>
  <c r="HI48" i="329" s="1"/>
  <c r="HI49" i="329" s="1"/>
  <c r="HI50" i="329" s="1"/>
  <c r="HI51" i="329" s="1"/>
  <c r="HI52" i="329" s="1"/>
  <c r="HI53" i="329" s="1"/>
  <c r="HI54" i="329" s="1"/>
  <c r="HI55" i="329" s="1"/>
  <c r="HI56" i="329" s="1"/>
  <c r="HI57" i="329" s="1"/>
  <c r="HI58" i="329" s="1"/>
  <c r="HI59" i="329" s="1"/>
  <c r="HI60" i="329" s="1"/>
  <c r="C9" i="329"/>
  <c r="J8" i="329"/>
  <c r="C6" i="329"/>
  <c r="HB10" i="329" s="1"/>
  <c r="C5" i="329"/>
  <c r="C4" i="329"/>
  <c r="H10" i="329" s="1"/>
  <c r="K3" i="329"/>
  <c r="L3" i="329" s="1"/>
  <c r="M3" i="329" s="1"/>
  <c r="N3" i="329" s="1"/>
  <c r="O3" i="329" s="1"/>
  <c r="P3" i="329" s="1"/>
  <c r="Q3" i="329" s="1"/>
  <c r="R3" i="329" s="1"/>
  <c r="S3" i="329" s="1"/>
  <c r="T3" i="329" s="1"/>
  <c r="U3" i="329" s="1"/>
  <c r="V3" i="329" s="1"/>
  <c r="W3" i="329" s="1"/>
  <c r="X3" i="329" s="1"/>
  <c r="Y3" i="329" s="1"/>
  <c r="Z3" i="329" s="1"/>
  <c r="AA3" i="329" s="1"/>
  <c r="AB3" i="329" s="1"/>
  <c r="AC3" i="329" s="1"/>
  <c r="AD3" i="329" s="1"/>
  <c r="AE3" i="329" s="1"/>
  <c r="AF3" i="329" s="1"/>
  <c r="AG3" i="329" s="1"/>
  <c r="AH3" i="329" s="1"/>
  <c r="AI3" i="329" s="1"/>
  <c r="AJ3" i="329" s="1"/>
  <c r="AK3" i="329" s="1"/>
  <c r="AL3" i="329" s="1"/>
  <c r="AM3" i="329" s="1"/>
  <c r="AN3" i="329" s="1"/>
  <c r="AO3" i="329" s="1"/>
  <c r="AP3" i="329" s="1"/>
  <c r="AQ3" i="329" s="1"/>
  <c r="AR3" i="329" s="1"/>
  <c r="AS3" i="329" s="1"/>
  <c r="AT3" i="329" s="1"/>
  <c r="AU3" i="329" s="1"/>
  <c r="AV3" i="329" s="1"/>
  <c r="AW3" i="329" s="1"/>
  <c r="AX3" i="329" s="1"/>
  <c r="AY3" i="329" s="1"/>
  <c r="AZ3" i="329" s="1"/>
  <c r="BA3" i="329" s="1"/>
  <c r="BB3" i="329" s="1"/>
  <c r="BC3" i="329" s="1"/>
  <c r="BD3" i="329" s="1"/>
  <c r="BE3" i="329" s="1"/>
  <c r="BF3" i="329" s="1"/>
  <c r="BG3" i="329" s="1"/>
  <c r="BH3" i="329" s="1"/>
  <c r="BI3" i="329" s="1"/>
  <c r="BJ3" i="329" s="1"/>
  <c r="BK3" i="329" s="1"/>
  <c r="BL3" i="329" s="1"/>
  <c r="BM3" i="329" s="1"/>
  <c r="BN3" i="329" s="1"/>
  <c r="BO3" i="329" s="1"/>
  <c r="BP3" i="329" s="1"/>
  <c r="BQ3" i="329" s="1"/>
  <c r="BR3" i="329" s="1"/>
  <c r="BS3" i="329" s="1"/>
  <c r="BT3" i="329" s="1"/>
  <c r="BU3" i="329" s="1"/>
  <c r="BV3" i="329" s="1"/>
  <c r="BW3" i="329" s="1"/>
  <c r="BX3" i="329" s="1"/>
  <c r="BY3" i="329" s="1"/>
  <c r="BZ3" i="329" s="1"/>
  <c r="CA3" i="329" s="1"/>
  <c r="CB3" i="329" s="1"/>
  <c r="CC3" i="329" s="1"/>
  <c r="CD3" i="329" s="1"/>
  <c r="CE3" i="329" s="1"/>
  <c r="CF3" i="329" s="1"/>
  <c r="CG3" i="329" s="1"/>
  <c r="CH3" i="329" s="1"/>
  <c r="CI3" i="329" s="1"/>
  <c r="CJ3" i="329" s="1"/>
  <c r="CK3" i="329" s="1"/>
  <c r="CL3" i="329" s="1"/>
  <c r="CM3" i="329" s="1"/>
  <c r="CN3" i="329" s="1"/>
  <c r="CO3" i="329" s="1"/>
  <c r="CP3" i="329" s="1"/>
  <c r="CQ3" i="329" s="1"/>
  <c r="CR3" i="329" s="1"/>
  <c r="CS3" i="329" s="1"/>
  <c r="CT3" i="329" s="1"/>
  <c r="CU3" i="329" s="1"/>
  <c r="CV3" i="329" s="1"/>
  <c r="CW3" i="329" s="1"/>
  <c r="CX3" i="329" s="1"/>
  <c r="CY3" i="329" s="1"/>
  <c r="CZ3" i="329" s="1"/>
  <c r="DA3" i="329" s="1"/>
  <c r="DB3" i="329" s="1"/>
  <c r="DC3" i="329" s="1"/>
  <c r="DD3" i="329" s="1"/>
  <c r="DE3" i="329" s="1"/>
  <c r="J3" i="329"/>
  <c r="DF3" i="329" s="1"/>
  <c r="DG3" i="329" s="1"/>
  <c r="DH3" i="329" s="1"/>
  <c r="DI3" i="329" s="1"/>
  <c r="DJ3" i="329" s="1"/>
  <c r="DK3" i="329" s="1"/>
  <c r="DL3" i="329" s="1"/>
  <c r="DM3" i="329" s="1"/>
  <c r="DN3" i="329" s="1"/>
  <c r="DO3" i="329" s="1"/>
  <c r="DP3" i="329" s="1"/>
  <c r="DQ3" i="329" s="1"/>
  <c r="DR3" i="329" s="1"/>
  <c r="DS3" i="329" s="1"/>
  <c r="DT3" i="329" s="1"/>
  <c r="DU3" i="329" s="1"/>
  <c r="DV3" i="329" s="1"/>
  <c r="DW3" i="329" s="1"/>
  <c r="DX3" i="329" s="1"/>
  <c r="DY3" i="329" s="1"/>
  <c r="DZ3" i="329" s="1"/>
  <c r="EA3" i="329" s="1"/>
  <c r="EB3" i="329" s="1"/>
  <c r="EC3" i="329" s="1"/>
  <c r="ED3" i="329" s="1"/>
  <c r="EE3" i="329" s="1"/>
  <c r="EF3" i="329" s="1"/>
  <c r="EG3" i="329" s="1"/>
  <c r="EH3" i="329" s="1"/>
  <c r="EI3" i="329" s="1"/>
  <c r="EJ3" i="329" s="1"/>
  <c r="EK3" i="329" s="1"/>
  <c r="EL3" i="329" s="1"/>
  <c r="EM3" i="329" s="1"/>
  <c r="EN3" i="329" s="1"/>
  <c r="EO3" i="329" s="1"/>
  <c r="EP3" i="329" s="1"/>
  <c r="EQ3" i="329" s="1"/>
  <c r="ER3" i="329" s="1"/>
  <c r="ES3" i="329" s="1"/>
  <c r="ET3" i="329" s="1"/>
  <c r="EU3" i="329" s="1"/>
  <c r="EV3" i="329" s="1"/>
  <c r="EW3" i="329" s="1"/>
  <c r="EX3" i="329" s="1"/>
  <c r="EY3" i="329" s="1"/>
  <c r="EZ3" i="329" s="1"/>
  <c r="FA3" i="329" s="1"/>
  <c r="FB3" i="329" s="1"/>
  <c r="FC3" i="329" s="1"/>
  <c r="FD3" i="329" s="1"/>
  <c r="FE3" i="329" s="1"/>
  <c r="FF3" i="329" s="1"/>
  <c r="FG3" i="329" s="1"/>
  <c r="FH3" i="329" s="1"/>
  <c r="FI3" i="329" s="1"/>
  <c r="FJ3" i="329" s="1"/>
  <c r="FK3" i="329" s="1"/>
  <c r="FL3" i="329" s="1"/>
  <c r="FM3" i="329" s="1"/>
  <c r="FN3" i="329" s="1"/>
  <c r="FO3" i="329" s="1"/>
  <c r="FP3" i="329" s="1"/>
  <c r="FQ3" i="329" s="1"/>
  <c r="FR3" i="329" s="1"/>
  <c r="FS3" i="329" s="1"/>
  <c r="FT3" i="329" s="1"/>
  <c r="FU3" i="329" s="1"/>
  <c r="FV3" i="329" s="1"/>
  <c r="FW3" i="329" s="1"/>
  <c r="FX3" i="329" s="1"/>
  <c r="FY3" i="329" s="1"/>
  <c r="FZ3" i="329" s="1"/>
  <c r="GA3" i="329" s="1"/>
  <c r="GB3" i="329" s="1"/>
  <c r="GC3" i="329" s="1"/>
  <c r="GD3" i="329" s="1"/>
  <c r="GE3" i="329" s="1"/>
  <c r="GF3" i="329" s="1"/>
  <c r="GG3" i="329" s="1"/>
  <c r="GH3" i="329" s="1"/>
  <c r="GI3" i="329" s="1"/>
  <c r="GJ3" i="329" s="1"/>
  <c r="GK3" i="329" s="1"/>
  <c r="GL3" i="329" s="1"/>
  <c r="GM3" i="329" s="1"/>
  <c r="GN3" i="329" s="1"/>
  <c r="GO3" i="329" s="1"/>
  <c r="GP3" i="329" s="1"/>
  <c r="GQ3" i="329" s="1"/>
  <c r="GR3" i="329" s="1"/>
  <c r="GS3" i="329" s="1"/>
  <c r="GT3" i="329" s="1"/>
  <c r="GU3" i="329" s="1"/>
  <c r="GV3" i="329" s="1"/>
  <c r="GW3" i="329" s="1"/>
  <c r="GX3" i="329" s="1"/>
  <c r="GY3" i="329" s="1"/>
  <c r="GZ3" i="329" s="1"/>
  <c r="HA3" i="329" s="1"/>
  <c r="HI15" i="328"/>
  <c r="HI16" i="328" s="1"/>
  <c r="HI17" i="328" s="1"/>
  <c r="HI18" i="328" s="1"/>
  <c r="HI19" i="328" s="1"/>
  <c r="HI20" i="328" s="1"/>
  <c r="HI21" i="328" s="1"/>
  <c r="HI22" i="328" s="1"/>
  <c r="HI23" i="328" s="1"/>
  <c r="HI24" i="328" s="1"/>
  <c r="HI25" i="328" s="1"/>
  <c r="HI26" i="328" s="1"/>
  <c r="HI27" i="328" s="1"/>
  <c r="HI28" i="328" s="1"/>
  <c r="HI29" i="328" s="1"/>
  <c r="HI30" i="328" s="1"/>
  <c r="HI31" i="328" s="1"/>
  <c r="HI32" i="328" s="1"/>
  <c r="HI33" i="328" s="1"/>
  <c r="HI34" i="328" s="1"/>
  <c r="HI35" i="328" s="1"/>
  <c r="HI36" i="328" s="1"/>
  <c r="HI37" i="328" s="1"/>
  <c r="HI38" i="328" s="1"/>
  <c r="HI39" i="328" s="1"/>
  <c r="HI40" i="328" s="1"/>
  <c r="HI41" i="328" s="1"/>
  <c r="HI42" i="328" s="1"/>
  <c r="HI43" i="328" s="1"/>
  <c r="HI44" i="328" s="1"/>
  <c r="HI45" i="328" s="1"/>
  <c r="HI46" i="328" s="1"/>
  <c r="HI47" i="328" s="1"/>
  <c r="HI48" i="328" s="1"/>
  <c r="HI49" i="328" s="1"/>
  <c r="HI50" i="328" s="1"/>
  <c r="HI51" i="328" s="1"/>
  <c r="HI52" i="328" s="1"/>
  <c r="HI53" i="328" s="1"/>
  <c r="HI54" i="328" s="1"/>
  <c r="HI55" i="328" s="1"/>
  <c r="HI56" i="328" s="1"/>
  <c r="HI57" i="328" s="1"/>
  <c r="HI58" i="328" s="1"/>
  <c r="HI59" i="328" s="1"/>
  <c r="HI60" i="328" s="1"/>
  <c r="HI10" i="328"/>
  <c r="HI11" i="328" s="1"/>
  <c r="HI12" i="328" s="1"/>
  <c r="HI13" i="328" s="1"/>
  <c r="HI14" i="328" s="1"/>
  <c r="C10" i="328"/>
  <c r="C11" i="328" s="1"/>
  <c r="C9" i="328"/>
  <c r="J8" i="328"/>
  <c r="C6" i="328"/>
  <c r="C5" i="328"/>
  <c r="C4" i="328"/>
  <c r="H10" i="328" s="1"/>
  <c r="K3" i="328"/>
  <c r="L3" i="328" s="1"/>
  <c r="M3" i="328" s="1"/>
  <c r="N3" i="328" s="1"/>
  <c r="O3" i="328" s="1"/>
  <c r="P3" i="328" s="1"/>
  <c r="Q3" i="328" s="1"/>
  <c r="R3" i="328" s="1"/>
  <c r="S3" i="328" s="1"/>
  <c r="T3" i="328" s="1"/>
  <c r="U3" i="328" s="1"/>
  <c r="V3" i="328" s="1"/>
  <c r="W3" i="328" s="1"/>
  <c r="X3" i="328" s="1"/>
  <c r="Y3" i="328" s="1"/>
  <c r="Z3" i="328" s="1"/>
  <c r="AA3" i="328" s="1"/>
  <c r="AB3" i="328" s="1"/>
  <c r="AC3" i="328" s="1"/>
  <c r="AD3" i="328" s="1"/>
  <c r="AE3" i="328" s="1"/>
  <c r="AF3" i="328" s="1"/>
  <c r="AG3" i="328" s="1"/>
  <c r="AH3" i="328" s="1"/>
  <c r="AI3" i="328" s="1"/>
  <c r="AJ3" i="328" s="1"/>
  <c r="AK3" i="328" s="1"/>
  <c r="AL3" i="328" s="1"/>
  <c r="AM3" i="328" s="1"/>
  <c r="AN3" i="328" s="1"/>
  <c r="AO3" i="328" s="1"/>
  <c r="AP3" i="328" s="1"/>
  <c r="AQ3" i="328" s="1"/>
  <c r="AR3" i="328" s="1"/>
  <c r="AS3" i="328" s="1"/>
  <c r="AT3" i="328" s="1"/>
  <c r="AU3" i="328" s="1"/>
  <c r="AV3" i="328" s="1"/>
  <c r="AW3" i="328" s="1"/>
  <c r="AX3" i="328" s="1"/>
  <c r="AY3" i="328" s="1"/>
  <c r="AZ3" i="328" s="1"/>
  <c r="BA3" i="328" s="1"/>
  <c r="BB3" i="328" s="1"/>
  <c r="BC3" i="328" s="1"/>
  <c r="BD3" i="328" s="1"/>
  <c r="BE3" i="328" s="1"/>
  <c r="BF3" i="328" s="1"/>
  <c r="BG3" i="328" s="1"/>
  <c r="BH3" i="328" s="1"/>
  <c r="BI3" i="328" s="1"/>
  <c r="BJ3" i="328" s="1"/>
  <c r="BK3" i="328" s="1"/>
  <c r="BL3" i="328" s="1"/>
  <c r="BM3" i="328" s="1"/>
  <c r="BN3" i="328" s="1"/>
  <c r="BO3" i="328" s="1"/>
  <c r="BP3" i="328" s="1"/>
  <c r="BQ3" i="328" s="1"/>
  <c r="BR3" i="328" s="1"/>
  <c r="BS3" i="328" s="1"/>
  <c r="BT3" i="328" s="1"/>
  <c r="BU3" i="328" s="1"/>
  <c r="BV3" i="328" s="1"/>
  <c r="BW3" i="328" s="1"/>
  <c r="BX3" i="328" s="1"/>
  <c r="BY3" i="328" s="1"/>
  <c r="BZ3" i="328" s="1"/>
  <c r="CA3" i="328" s="1"/>
  <c r="CB3" i="328" s="1"/>
  <c r="CC3" i="328" s="1"/>
  <c r="CD3" i="328" s="1"/>
  <c r="CE3" i="328" s="1"/>
  <c r="CF3" i="328" s="1"/>
  <c r="CG3" i="328" s="1"/>
  <c r="CH3" i="328" s="1"/>
  <c r="CI3" i="328" s="1"/>
  <c r="CJ3" i="328" s="1"/>
  <c r="CK3" i="328" s="1"/>
  <c r="CL3" i="328" s="1"/>
  <c r="CM3" i="328" s="1"/>
  <c r="CN3" i="328" s="1"/>
  <c r="CO3" i="328" s="1"/>
  <c r="CP3" i="328" s="1"/>
  <c r="CQ3" i="328" s="1"/>
  <c r="CR3" i="328" s="1"/>
  <c r="CS3" i="328" s="1"/>
  <c r="CT3" i="328" s="1"/>
  <c r="CU3" i="328" s="1"/>
  <c r="CV3" i="328" s="1"/>
  <c r="CW3" i="328" s="1"/>
  <c r="CX3" i="328" s="1"/>
  <c r="CY3" i="328" s="1"/>
  <c r="CZ3" i="328" s="1"/>
  <c r="DA3" i="328" s="1"/>
  <c r="DB3" i="328" s="1"/>
  <c r="DC3" i="328" s="1"/>
  <c r="DD3" i="328" s="1"/>
  <c r="DE3" i="328" s="1"/>
  <c r="J3" i="328"/>
  <c r="DF3" i="328" s="1"/>
  <c r="DG3" i="328" s="1"/>
  <c r="DH3" i="328" s="1"/>
  <c r="DI3" i="328" s="1"/>
  <c r="DJ3" i="328" s="1"/>
  <c r="DK3" i="328" s="1"/>
  <c r="DL3" i="328" s="1"/>
  <c r="DM3" i="328" s="1"/>
  <c r="DN3" i="328" s="1"/>
  <c r="DO3" i="328" s="1"/>
  <c r="DP3" i="328" s="1"/>
  <c r="DQ3" i="328" s="1"/>
  <c r="DR3" i="328" s="1"/>
  <c r="DS3" i="328" s="1"/>
  <c r="DT3" i="328" s="1"/>
  <c r="DU3" i="328" s="1"/>
  <c r="DV3" i="328" s="1"/>
  <c r="DW3" i="328" s="1"/>
  <c r="DX3" i="328" s="1"/>
  <c r="DY3" i="328" s="1"/>
  <c r="DZ3" i="328" s="1"/>
  <c r="EA3" i="328" s="1"/>
  <c r="EB3" i="328" s="1"/>
  <c r="EC3" i="328" s="1"/>
  <c r="ED3" i="328" s="1"/>
  <c r="EE3" i="328" s="1"/>
  <c r="EF3" i="328" s="1"/>
  <c r="EG3" i="328" s="1"/>
  <c r="EH3" i="328" s="1"/>
  <c r="EI3" i="328" s="1"/>
  <c r="EJ3" i="328" s="1"/>
  <c r="EK3" i="328" s="1"/>
  <c r="EL3" i="328" s="1"/>
  <c r="EM3" i="328" s="1"/>
  <c r="EN3" i="328" s="1"/>
  <c r="EO3" i="328" s="1"/>
  <c r="EP3" i="328" s="1"/>
  <c r="EQ3" i="328" s="1"/>
  <c r="ER3" i="328" s="1"/>
  <c r="ES3" i="328" s="1"/>
  <c r="ET3" i="328" s="1"/>
  <c r="EU3" i="328" s="1"/>
  <c r="EV3" i="328" s="1"/>
  <c r="EW3" i="328" s="1"/>
  <c r="EX3" i="328" s="1"/>
  <c r="EY3" i="328" s="1"/>
  <c r="EZ3" i="328" s="1"/>
  <c r="FA3" i="328" s="1"/>
  <c r="FB3" i="328" s="1"/>
  <c r="FC3" i="328" s="1"/>
  <c r="FD3" i="328" s="1"/>
  <c r="FE3" i="328" s="1"/>
  <c r="FF3" i="328" s="1"/>
  <c r="FG3" i="328" s="1"/>
  <c r="FH3" i="328" s="1"/>
  <c r="FI3" i="328" s="1"/>
  <c r="FJ3" i="328" s="1"/>
  <c r="FK3" i="328" s="1"/>
  <c r="FL3" i="328" s="1"/>
  <c r="FM3" i="328" s="1"/>
  <c r="FN3" i="328" s="1"/>
  <c r="FO3" i="328" s="1"/>
  <c r="FP3" i="328" s="1"/>
  <c r="FQ3" i="328" s="1"/>
  <c r="FR3" i="328" s="1"/>
  <c r="FS3" i="328" s="1"/>
  <c r="FT3" i="328" s="1"/>
  <c r="FU3" i="328" s="1"/>
  <c r="FV3" i="328" s="1"/>
  <c r="FW3" i="328" s="1"/>
  <c r="FX3" i="328" s="1"/>
  <c r="FY3" i="328" s="1"/>
  <c r="FZ3" i="328" s="1"/>
  <c r="GA3" i="328" s="1"/>
  <c r="GB3" i="328" s="1"/>
  <c r="GC3" i="328" s="1"/>
  <c r="GD3" i="328" s="1"/>
  <c r="GE3" i="328" s="1"/>
  <c r="GF3" i="328" s="1"/>
  <c r="GG3" i="328" s="1"/>
  <c r="GH3" i="328" s="1"/>
  <c r="GI3" i="328" s="1"/>
  <c r="GJ3" i="328" s="1"/>
  <c r="GK3" i="328" s="1"/>
  <c r="GL3" i="328" s="1"/>
  <c r="GM3" i="328" s="1"/>
  <c r="GN3" i="328" s="1"/>
  <c r="GO3" i="328" s="1"/>
  <c r="GP3" i="328" s="1"/>
  <c r="GQ3" i="328" s="1"/>
  <c r="GR3" i="328" s="1"/>
  <c r="GS3" i="328" s="1"/>
  <c r="GT3" i="328" s="1"/>
  <c r="GU3" i="328" s="1"/>
  <c r="GV3" i="328" s="1"/>
  <c r="GW3" i="328" s="1"/>
  <c r="GX3" i="328" s="1"/>
  <c r="GY3" i="328" s="1"/>
  <c r="GZ3" i="328" s="1"/>
  <c r="HA3" i="328" s="1"/>
  <c r="F3" i="328"/>
  <c r="HI10" i="327"/>
  <c r="HI11" i="327" s="1"/>
  <c r="HI12" i="327" s="1"/>
  <c r="HI13" i="327" s="1"/>
  <c r="HI14" i="327" s="1"/>
  <c r="HI15" i="327" s="1"/>
  <c r="HI16" i="327" s="1"/>
  <c r="HI17" i="327" s="1"/>
  <c r="HI18" i="327" s="1"/>
  <c r="HI19" i="327" s="1"/>
  <c r="HI20" i="327" s="1"/>
  <c r="HI21" i="327" s="1"/>
  <c r="HI22" i="327" s="1"/>
  <c r="HI23" i="327" s="1"/>
  <c r="HI24" i="327" s="1"/>
  <c r="HI25" i="327" s="1"/>
  <c r="HI26" i="327" s="1"/>
  <c r="HI27" i="327" s="1"/>
  <c r="HI28" i="327" s="1"/>
  <c r="HI29" i="327" s="1"/>
  <c r="HI30" i="327" s="1"/>
  <c r="HI31" i="327" s="1"/>
  <c r="HI32" i="327" s="1"/>
  <c r="HI33" i="327" s="1"/>
  <c r="HI34" i="327" s="1"/>
  <c r="HI35" i="327" s="1"/>
  <c r="HI36" i="327" s="1"/>
  <c r="HI37" i="327" s="1"/>
  <c r="HI38" i="327" s="1"/>
  <c r="HI39" i="327" s="1"/>
  <c r="HI40" i="327" s="1"/>
  <c r="HI41" i="327" s="1"/>
  <c r="HI42" i="327" s="1"/>
  <c r="HI43" i="327" s="1"/>
  <c r="HI44" i="327" s="1"/>
  <c r="HI45" i="327" s="1"/>
  <c r="HI46" i="327" s="1"/>
  <c r="HI47" i="327" s="1"/>
  <c r="HI48" i="327" s="1"/>
  <c r="HI49" i="327" s="1"/>
  <c r="HI50" i="327" s="1"/>
  <c r="HI51" i="327" s="1"/>
  <c r="HI52" i="327" s="1"/>
  <c r="HI53" i="327" s="1"/>
  <c r="HI54" i="327" s="1"/>
  <c r="HI55" i="327" s="1"/>
  <c r="HI56" i="327" s="1"/>
  <c r="HI57" i="327" s="1"/>
  <c r="HI58" i="327" s="1"/>
  <c r="HI59" i="327" s="1"/>
  <c r="HI60" i="327" s="1"/>
  <c r="C9" i="327"/>
  <c r="C10" i="327" s="1"/>
  <c r="C11" i="327" s="1"/>
  <c r="C12" i="327" s="1"/>
  <c r="DF8" i="327"/>
  <c r="J8" i="327"/>
  <c r="C6" i="327"/>
  <c r="HB10" i="327" s="1"/>
  <c r="HR9" i="327" s="1"/>
  <c r="C5" i="327"/>
  <c r="D10" i="327" s="1"/>
  <c r="C4" i="327"/>
  <c r="H10" i="327" s="1"/>
  <c r="K3" i="327"/>
  <c r="L3" i="327" s="1"/>
  <c r="M3" i="327" s="1"/>
  <c r="N3" i="327" s="1"/>
  <c r="O3" i="327" s="1"/>
  <c r="P3" i="327" s="1"/>
  <c r="Q3" i="327" s="1"/>
  <c r="R3" i="327" s="1"/>
  <c r="S3" i="327" s="1"/>
  <c r="T3" i="327" s="1"/>
  <c r="U3" i="327" s="1"/>
  <c r="V3" i="327" s="1"/>
  <c r="W3" i="327" s="1"/>
  <c r="X3" i="327" s="1"/>
  <c r="Y3" i="327" s="1"/>
  <c r="Z3" i="327" s="1"/>
  <c r="AA3" i="327" s="1"/>
  <c r="AB3" i="327" s="1"/>
  <c r="AC3" i="327" s="1"/>
  <c r="AD3" i="327" s="1"/>
  <c r="AE3" i="327" s="1"/>
  <c r="AF3" i="327" s="1"/>
  <c r="AG3" i="327" s="1"/>
  <c r="AH3" i="327" s="1"/>
  <c r="AI3" i="327" s="1"/>
  <c r="AJ3" i="327" s="1"/>
  <c r="AK3" i="327" s="1"/>
  <c r="AL3" i="327" s="1"/>
  <c r="AM3" i="327" s="1"/>
  <c r="AN3" i="327" s="1"/>
  <c r="AO3" i="327" s="1"/>
  <c r="AP3" i="327" s="1"/>
  <c r="AQ3" i="327" s="1"/>
  <c r="AR3" i="327" s="1"/>
  <c r="AS3" i="327" s="1"/>
  <c r="AT3" i="327" s="1"/>
  <c r="AU3" i="327" s="1"/>
  <c r="AV3" i="327" s="1"/>
  <c r="AW3" i="327" s="1"/>
  <c r="AX3" i="327" s="1"/>
  <c r="AY3" i="327" s="1"/>
  <c r="AZ3" i="327" s="1"/>
  <c r="BA3" i="327" s="1"/>
  <c r="BB3" i="327" s="1"/>
  <c r="BC3" i="327" s="1"/>
  <c r="BD3" i="327" s="1"/>
  <c r="BE3" i="327" s="1"/>
  <c r="BF3" i="327" s="1"/>
  <c r="BG3" i="327" s="1"/>
  <c r="BH3" i="327" s="1"/>
  <c r="BI3" i="327" s="1"/>
  <c r="BJ3" i="327" s="1"/>
  <c r="BK3" i="327" s="1"/>
  <c r="BL3" i="327" s="1"/>
  <c r="BM3" i="327" s="1"/>
  <c r="BN3" i="327" s="1"/>
  <c r="BO3" i="327" s="1"/>
  <c r="BP3" i="327" s="1"/>
  <c r="BQ3" i="327" s="1"/>
  <c r="BR3" i="327" s="1"/>
  <c r="BS3" i="327" s="1"/>
  <c r="BT3" i="327" s="1"/>
  <c r="BU3" i="327" s="1"/>
  <c r="BV3" i="327" s="1"/>
  <c r="BW3" i="327" s="1"/>
  <c r="BX3" i="327" s="1"/>
  <c r="BY3" i="327" s="1"/>
  <c r="BZ3" i="327" s="1"/>
  <c r="CA3" i="327" s="1"/>
  <c r="CB3" i="327" s="1"/>
  <c r="CC3" i="327" s="1"/>
  <c r="CD3" i="327" s="1"/>
  <c r="CE3" i="327" s="1"/>
  <c r="CF3" i="327" s="1"/>
  <c r="CG3" i="327" s="1"/>
  <c r="CH3" i="327" s="1"/>
  <c r="CI3" i="327" s="1"/>
  <c r="CJ3" i="327" s="1"/>
  <c r="CK3" i="327" s="1"/>
  <c r="CL3" i="327" s="1"/>
  <c r="CM3" i="327" s="1"/>
  <c r="CN3" i="327" s="1"/>
  <c r="CO3" i="327" s="1"/>
  <c r="CP3" i="327" s="1"/>
  <c r="CQ3" i="327" s="1"/>
  <c r="CR3" i="327" s="1"/>
  <c r="CS3" i="327" s="1"/>
  <c r="CT3" i="327" s="1"/>
  <c r="CU3" i="327" s="1"/>
  <c r="CV3" i="327" s="1"/>
  <c r="CW3" i="327" s="1"/>
  <c r="CX3" i="327" s="1"/>
  <c r="CY3" i="327" s="1"/>
  <c r="CZ3" i="327" s="1"/>
  <c r="DA3" i="327" s="1"/>
  <c r="DB3" i="327" s="1"/>
  <c r="DC3" i="327" s="1"/>
  <c r="DD3" i="327" s="1"/>
  <c r="DE3" i="327" s="1"/>
  <c r="J3" i="327"/>
  <c r="DF3" i="327" s="1"/>
  <c r="DG3" i="327" s="1"/>
  <c r="DH3" i="327" s="1"/>
  <c r="DI3" i="327" s="1"/>
  <c r="DJ3" i="327" s="1"/>
  <c r="DK3" i="327" s="1"/>
  <c r="DL3" i="327" s="1"/>
  <c r="DM3" i="327" s="1"/>
  <c r="DN3" i="327" s="1"/>
  <c r="DO3" i="327" s="1"/>
  <c r="DP3" i="327" s="1"/>
  <c r="DQ3" i="327" s="1"/>
  <c r="DR3" i="327" s="1"/>
  <c r="DS3" i="327" s="1"/>
  <c r="DT3" i="327" s="1"/>
  <c r="DU3" i="327" s="1"/>
  <c r="DV3" i="327" s="1"/>
  <c r="DW3" i="327" s="1"/>
  <c r="DX3" i="327" s="1"/>
  <c r="DY3" i="327" s="1"/>
  <c r="DZ3" i="327" s="1"/>
  <c r="EA3" i="327" s="1"/>
  <c r="EB3" i="327" s="1"/>
  <c r="EC3" i="327" s="1"/>
  <c r="ED3" i="327" s="1"/>
  <c r="EE3" i="327" s="1"/>
  <c r="EF3" i="327" s="1"/>
  <c r="EG3" i="327" s="1"/>
  <c r="EH3" i="327" s="1"/>
  <c r="EI3" i="327" s="1"/>
  <c r="EJ3" i="327" s="1"/>
  <c r="EK3" i="327" s="1"/>
  <c r="EL3" i="327" s="1"/>
  <c r="EM3" i="327" s="1"/>
  <c r="EN3" i="327" s="1"/>
  <c r="EO3" i="327" s="1"/>
  <c r="EP3" i="327" s="1"/>
  <c r="EQ3" i="327" s="1"/>
  <c r="ER3" i="327" s="1"/>
  <c r="ES3" i="327" s="1"/>
  <c r="ET3" i="327" s="1"/>
  <c r="EU3" i="327" s="1"/>
  <c r="EV3" i="327" s="1"/>
  <c r="EW3" i="327" s="1"/>
  <c r="EX3" i="327" s="1"/>
  <c r="EY3" i="327" s="1"/>
  <c r="EZ3" i="327" s="1"/>
  <c r="FA3" i="327" s="1"/>
  <c r="FB3" i="327" s="1"/>
  <c r="FC3" i="327" s="1"/>
  <c r="FD3" i="327" s="1"/>
  <c r="FE3" i="327" s="1"/>
  <c r="FF3" i="327" s="1"/>
  <c r="FG3" i="327" s="1"/>
  <c r="FH3" i="327" s="1"/>
  <c r="FI3" i="327" s="1"/>
  <c r="FJ3" i="327" s="1"/>
  <c r="FK3" i="327" s="1"/>
  <c r="FL3" i="327" s="1"/>
  <c r="FM3" i="327" s="1"/>
  <c r="FN3" i="327" s="1"/>
  <c r="FO3" i="327" s="1"/>
  <c r="FP3" i="327" s="1"/>
  <c r="FQ3" i="327" s="1"/>
  <c r="FR3" i="327" s="1"/>
  <c r="FS3" i="327" s="1"/>
  <c r="FT3" i="327" s="1"/>
  <c r="FU3" i="327" s="1"/>
  <c r="FV3" i="327" s="1"/>
  <c r="FW3" i="327" s="1"/>
  <c r="FX3" i="327" s="1"/>
  <c r="FY3" i="327" s="1"/>
  <c r="FZ3" i="327" s="1"/>
  <c r="GA3" i="327" s="1"/>
  <c r="GB3" i="327" s="1"/>
  <c r="GC3" i="327" s="1"/>
  <c r="GD3" i="327" s="1"/>
  <c r="GE3" i="327" s="1"/>
  <c r="GF3" i="327" s="1"/>
  <c r="GG3" i="327" s="1"/>
  <c r="GH3" i="327" s="1"/>
  <c r="GI3" i="327" s="1"/>
  <c r="GJ3" i="327" s="1"/>
  <c r="GK3" i="327" s="1"/>
  <c r="GL3" i="327" s="1"/>
  <c r="GM3" i="327" s="1"/>
  <c r="GN3" i="327" s="1"/>
  <c r="GO3" i="327" s="1"/>
  <c r="GP3" i="327" s="1"/>
  <c r="GQ3" i="327" s="1"/>
  <c r="GR3" i="327" s="1"/>
  <c r="GS3" i="327" s="1"/>
  <c r="GT3" i="327" s="1"/>
  <c r="GU3" i="327" s="1"/>
  <c r="GV3" i="327" s="1"/>
  <c r="GW3" i="327" s="1"/>
  <c r="GX3" i="327" s="1"/>
  <c r="GY3" i="327" s="1"/>
  <c r="GZ3" i="327" s="1"/>
  <c r="HA3" i="327" s="1"/>
  <c r="HI13" i="326"/>
  <c r="HI14" i="326" s="1"/>
  <c r="HI15" i="326" s="1"/>
  <c r="HI16" i="326" s="1"/>
  <c r="HI17" i="326" s="1"/>
  <c r="HI18" i="326" s="1"/>
  <c r="HI19" i="326" s="1"/>
  <c r="HI20" i="326" s="1"/>
  <c r="HI21" i="326" s="1"/>
  <c r="HI22" i="326" s="1"/>
  <c r="HI23" i="326" s="1"/>
  <c r="HI24" i="326" s="1"/>
  <c r="HI25" i="326" s="1"/>
  <c r="HI26" i="326" s="1"/>
  <c r="HI27" i="326" s="1"/>
  <c r="HI28" i="326" s="1"/>
  <c r="HI29" i="326" s="1"/>
  <c r="HI30" i="326" s="1"/>
  <c r="HI31" i="326" s="1"/>
  <c r="HI32" i="326" s="1"/>
  <c r="HI33" i="326" s="1"/>
  <c r="HI34" i="326" s="1"/>
  <c r="HI35" i="326" s="1"/>
  <c r="HI36" i="326" s="1"/>
  <c r="HI37" i="326" s="1"/>
  <c r="HI38" i="326" s="1"/>
  <c r="HI39" i="326" s="1"/>
  <c r="HI40" i="326" s="1"/>
  <c r="HI41" i="326" s="1"/>
  <c r="HI42" i="326" s="1"/>
  <c r="HI43" i="326" s="1"/>
  <c r="HI44" i="326" s="1"/>
  <c r="HI45" i="326" s="1"/>
  <c r="HI46" i="326" s="1"/>
  <c r="HI47" i="326" s="1"/>
  <c r="HI48" i="326" s="1"/>
  <c r="HI49" i="326" s="1"/>
  <c r="HI50" i="326" s="1"/>
  <c r="HI51" i="326" s="1"/>
  <c r="HI52" i="326" s="1"/>
  <c r="HI53" i="326" s="1"/>
  <c r="HI54" i="326" s="1"/>
  <c r="HI55" i="326" s="1"/>
  <c r="HI56" i="326" s="1"/>
  <c r="HI57" i="326" s="1"/>
  <c r="HI58" i="326" s="1"/>
  <c r="HI59" i="326" s="1"/>
  <c r="HI60" i="326" s="1"/>
  <c r="HI11" i="326"/>
  <c r="HI12" i="326" s="1"/>
  <c r="HI10" i="326"/>
  <c r="C9" i="326"/>
  <c r="C10" i="326" s="1"/>
  <c r="DF8" i="326"/>
  <c r="J8" i="326"/>
  <c r="C6" i="326"/>
  <c r="C5" i="326"/>
  <c r="C4" i="326"/>
  <c r="F3" i="326" s="1"/>
  <c r="J3" i="326"/>
  <c r="DF3" i="326" s="1"/>
  <c r="DG3" i="326" s="1"/>
  <c r="DH3" i="326" s="1"/>
  <c r="DI3" i="326" s="1"/>
  <c r="DJ3" i="326" s="1"/>
  <c r="DK3" i="326" s="1"/>
  <c r="DL3" i="326" s="1"/>
  <c r="DM3" i="326" s="1"/>
  <c r="DN3" i="326" s="1"/>
  <c r="DO3" i="326" s="1"/>
  <c r="DP3" i="326" s="1"/>
  <c r="DQ3" i="326" s="1"/>
  <c r="DR3" i="326" s="1"/>
  <c r="DS3" i="326" s="1"/>
  <c r="DT3" i="326" s="1"/>
  <c r="DU3" i="326" s="1"/>
  <c r="DV3" i="326" s="1"/>
  <c r="DW3" i="326" s="1"/>
  <c r="DX3" i="326" s="1"/>
  <c r="DY3" i="326" s="1"/>
  <c r="DZ3" i="326" s="1"/>
  <c r="EA3" i="326" s="1"/>
  <c r="EB3" i="326" s="1"/>
  <c r="EC3" i="326" s="1"/>
  <c r="ED3" i="326" s="1"/>
  <c r="EE3" i="326" s="1"/>
  <c r="EF3" i="326" s="1"/>
  <c r="EG3" i="326" s="1"/>
  <c r="EH3" i="326" s="1"/>
  <c r="EI3" i="326" s="1"/>
  <c r="EJ3" i="326" s="1"/>
  <c r="EK3" i="326" s="1"/>
  <c r="EL3" i="326" s="1"/>
  <c r="EM3" i="326" s="1"/>
  <c r="EN3" i="326" s="1"/>
  <c r="EO3" i="326" s="1"/>
  <c r="EP3" i="326" s="1"/>
  <c r="EQ3" i="326" s="1"/>
  <c r="ER3" i="326" s="1"/>
  <c r="ES3" i="326" s="1"/>
  <c r="ET3" i="326" s="1"/>
  <c r="EU3" i="326" s="1"/>
  <c r="EV3" i="326" s="1"/>
  <c r="EW3" i="326" s="1"/>
  <c r="EX3" i="326" s="1"/>
  <c r="EY3" i="326" s="1"/>
  <c r="EZ3" i="326" s="1"/>
  <c r="FA3" i="326" s="1"/>
  <c r="FB3" i="326" s="1"/>
  <c r="FC3" i="326" s="1"/>
  <c r="FD3" i="326" s="1"/>
  <c r="FE3" i="326" s="1"/>
  <c r="FF3" i="326" s="1"/>
  <c r="FG3" i="326" s="1"/>
  <c r="FH3" i="326" s="1"/>
  <c r="FI3" i="326" s="1"/>
  <c r="FJ3" i="326" s="1"/>
  <c r="FK3" i="326" s="1"/>
  <c r="FL3" i="326" s="1"/>
  <c r="FM3" i="326" s="1"/>
  <c r="FN3" i="326" s="1"/>
  <c r="FO3" i="326" s="1"/>
  <c r="FP3" i="326" s="1"/>
  <c r="FQ3" i="326" s="1"/>
  <c r="FR3" i="326" s="1"/>
  <c r="FS3" i="326" s="1"/>
  <c r="FT3" i="326" s="1"/>
  <c r="FU3" i="326" s="1"/>
  <c r="FV3" i="326" s="1"/>
  <c r="FW3" i="326" s="1"/>
  <c r="FX3" i="326" s="1"/>
  <c r="FY3" i="326" s="1"/>
  <c r="FZ3" i="326" s="1"/>
  <c r="GA3" i="326" s="1"/>
  <c r="GB3" i="326" s="1"/>
  <c r="GC3" i="326" s="1"/>
  <c r="GD3" i="326" s="1"/>
  <c r="GE3" i="326" s="1"/>
  <c r="GF3" i="326" s="1"/>
  <c r="GG3" i="326" s="1"/>
  <c r="GH3" i="326" s="1"/>
  <c r="GI3" i="326" s="1"/>
  <c r="GJ3" i="326" s="1"/>
  <c r="GK3" i="326" s="1"/>
  <c r="GL3" i="326" s="1"/>
  <c r="GM3" i="326" s="1"/>
  <c r="GN3" i="326" s="1"/>
  <c r="GO3" i="326" s="1"/>
  <c r="GP3" i="326" s="1"/>
  <c r="GQ3" i="326" s="1"/>
  <c r="GR3" i="326" s="1"/>
  <c r="GS3" i="326" s="1"/>
  <c r="GT3" i="326" s="1"/>
  <c r="GU3" i="326" s="1"/>
  <c r="GV3" i="326" s="1"/>
  <c r="GW3" i="326" s="1"/>
  <c r="GX3" i="326" s="1"/>
  <c r="GY3" i="326" s="1"/>
  <c r="GZ3" i="326" s="1"/>
  <c r="HA3" i="326" s="1"/>
  <c r="HI10" i="325"/>
  <c r="HI11" i="325" s="1"/>
  <c r="HI12" i="325" s="1"/>
  <c r="HI13" i="325" s="1"/>
  <c r="HI14" i="325" s="1"/>
  <c r="HI15" i="325" s="1"/>
  <c r="HI16" i="325" s="1"/>
  <c r="HI17" i="325" s="1"/>
  <c r="HI18" i="325" s="1"/>
  <c r="HI19" i="325" s="1"/>
  <c r="HI20" i="325" s="1"/>
  <c r="HI21" i="325" s="1"/>
  <c r="HI22" i="325" s="1"/>
  <c r="HI23" i="325" s="1"/>
  <c r="HI24" i="325" s="1"/>
  <c r="HI25" i="325" s="1"/>
  <c r="HI26" i="325" s="1"/>
  <c r="HI27" i="325" s="1"/>
  <c r="HI28" i="325" s="1"/>
  <c r="HI29" i="325" s="1"/>
  <c r="HI30" i="325" s="1"/>
  <c r="HI31" i="325" s="1"/>
  <c r="HI32" i="325" s="1"/>
  <c r="HI33" i="325" s="1"/>
  <c r="HI34" i="325" s="1"/>
  <c r="HI35" i="325" s="1"/>
  <c r="HI36" i="325" s="1"/>
  <c r="HI37" i="325" s="1"/>
  <c r="HI38" i="325" s="1"/>
  <c r="HI39" i="325" s="1"/>
  <c r="HI40" i="325" s="1"/>
  <c r="HI41" i="325" s="1"/>
  <c r="HI42" i="325" s="1"/>
  <c r="HI43" i="325" s="1"/>
  <c r="HI44" i="325" s="1"/>
  <c r="HI45" i="325" s="1"/>
  <c r="HI46" i="325" s="1"/>
  <c r="HI47" i="325" s="1"/>
  <c r="HI48" i="325" s="1"/>
  <c r="HI49" i="325" s="1"/>
  <c r="HI50" i="325" s="1"/>
  <c r="HI51" i="325" s="1"/>
  <c r="HI52" i="325" s="1"/>
  <c r="HI53" i="325" s="1"/>
  <c r="HI54" i="325" s="1"/>
  <c r="HI55" i="325" s="1"/>
  <c r="HI56" i="325" s="1"/>
  <c r="HI57" i="325" s="1"/>
  <c r="HI58" i="325" s="1"/>
  <c r="HI59" i="325" s="1"/>
  <c r="HI60" i="325" s="1"/>
  <c r="C9" i="325"/>
  <c r="J8" i="325"/>
  <c r="C6" i="325"/>
  <c r="HB10" i="325" s="1"/>
  <c r="C5" i="325"/>
  <c r="C4" i="325"/>
  <c r="F4" i="325" s="1"/>
  <c r="HH9" i="325" s="1"/>
  <c r="J3" i="325"/>
  <c r="DF3" i="325" s="1"/>
  <c r="DG3" i="325" s="1"/>
  <c r="DH3" i="325" s="1"/>
  <c r="DI3" i="325" s="1"/>
  <c r="DJ3" i="325" s="1"/>
  <c r="DK3" i="325" s="1"/>
  <c r="DL3" i="325" s="1"/>
  <c r="DM3" i="325" s="1"/>
  <c r="DN3" i="325" s="1"/>
  <c r="DO3" i="325" s="1"/>
  <c r="DP3" i="325" s="1"/>
  <c r="DQ3" i="325" s="1"/>
  <c r="DR3" i="325" s="1"/>
  <c r="DS3" i="325" s="1"/>
  <c r="DT3" i="325" s="1"/>
  <c r="DU3" i="325" s="1"/>
  <c r="DV3" i="325" s="1"/>
  <c r="DW3" i="325" s="1"/>
  <c r="DX3" i="325" s="1"/>
  <c r="DY3" i="325" s="1"/>
  <c r="DZ3" i="325" s="1"/>
  <c r="EA3" i="325" s="1"/>
  <c r="EB3" i="325" s="1"/>
  <c r="EC3" i="325" s="1"/>
  <c r="ED3" i="325" s="1"/>
  <c r="EE3" i="325" s="1"/>
  <c r="EF3" i="325" s="1"/>
  <c r="EG3" i="325" s="1"/>
  <c r="EH3" i="325" s="1"/>
  <c r="EI3" i="325" s="1"/>
  <c r="EJ3" i="325" s="1"/>
  <c r="EK3" i="325" s="1"/>
  <c r="EL3" i="325" s="1"/>
  <c r="EM3" i="325" s="1"/>
  <c r="EN3" i="325" s="1"/>
  <c r="EO3" i="325" s="1"/>
  <c r="EP3" i="325" s="1"/>
  <c r="EQ3" i="325" s="1"/>
  <c r="ER3" i="325" s="1"/>
  <c r="ES3" i="325" s="1"/>
  <c r="ET3" i="325" s="1"/>
  <c r="EU3" i="325" s="1"/>
  <c r="EV3" i="325" s="1"/>
  <c r="EW3" i="325" s="1"/>
  <c r="EX3" i="325" s="1"/>
  <c r="EY3" i="325" s="1"/>
  <c r="EZ3" i="325" s="1"/>
  <c r="FA3" i="325" s="1"/>
  <c r="FB3" i="325" s="1"/>
  <c r="FC3" i="325" s="1"/>
  <c r="FD3" i="325" s="1"/>
  <c r="FE3" i="325" s="1"/>
  <c r="FF3" i="325" s="1"/>
  <c r="FG3" i="325" s="1"/>
  <c r="FH3" i="325" s="1"/>
  <c r="FI3" i="325" s="1"/>
  <c r="FJ3" i="325" s="1"/>
  <c r="FK3" i="325" s="1"/>
  <c r="FL3" i="325" s="1"/>
  <c r="FM3" i="325" s="1"/>
  <c r="FN3" i="325" s="1"/>
  <c r="FO3" i="325" s="1"/>
  <c r="FP3" i="325" s="1"/>
  <c r="FQ3" i="325" s="1"/>
  <c r="FR3" i="325" s="1"/>
  <c r="FS3" i="325" s="1"/>
  <c r="FT3" i="325" s="1"/>
  <c r="FU3" i="325" s="1"/>
  <c r="FV3" i="325" s="1"/>
  <c r="FW3" i="325" s="1"/>
  <c r="FX3" i="325" s="1"/>
  <c r="FY3" i="325" s="1"/>
  <c r="FZ3" i="325" s="1"/>
  <c r="GA3" i="325" s="1"/>
  <c r="GB3" i="325" s="1"/>
  <c r="GC3" i="325" s="1"/>
  <c r="GD3" i="325" s="1"/>
  <c r="GE3" i="325" s="1"/>
  <c r="GF3" i="325" s="1"/>
  <c r="GG3" i="325" s="1"/>
  <c r="GH3" i="325" s="1"/>
  <c r="GI3" i="325" s="1"/>
  <c r="GJ3" i="325" s="1"/>
  <c r="GK3" i="325" s="1"/>
  <c r="GL3" i="325" s="1"/>
  <c r="GM3" i="325" s="1"/>
  <c r="GN3" i="325" s="1"/>
  <c r="GO3" i="325" s="1"/>
  <c r="GP3" i="325" s="1"/>
  <c r="GQ3" i="325" s="1"/>
  <c r="GR3" i="325" s="1"/>
  <c r="GS3" i="325" s="1"/>
  <c r="GT3" i="325" s="1"/>
  <c r="GU3" i="325" s="1"/>
  <c r="GV3" i="325" s="1"/>
  <c r="GW3" i="325" s="1"/>
  <c r="GX3" i="325" s="1"/>
  <c r="GY3" i="325" s="1"/>
  <c r="GZ3" i="325" s="1"/>
  <c r="HA3" i="325" s="1"/>
  <c r="HI12" i="324"/>
  <c r="HI13" i="324" s="1"/>
  <c r="HI14" i="324" s="1"/>
  <c r="HI15" i="324" s="1"/>
  <c r="HI16" i="324" s="1"/>
  <c r="HI17" i="324" s="1"/>
  <c r="HI18" i="324" s="1"/>
  <c r="HI19" i="324" s="1"/>
  <c r="HI20" i="324" s="1"/>
  <c r="HI21" i="324" s="1"/>
  <c r="HI22" i="324" s="1"/>
  <c r="HI23" i="324" s="1"/>
  <c r="HI24" i="324" s="1"/>
  <c r="HI25" i="324" s="1"/>
  <c r="HI26" i="324" s="1"/>
  <c r="HI27" i="324" s="1"/>
  <c r="HI28" i="324" s="1"/>
  <c r="HI29" i="324" s="1"/>
  <c r="HI30" i="324" s="1"/>
  <c r="HI31" i="324" s="1"/>
  <c r="HI32" i="324" s="1"/>
  <c r="HI33" i="324" s="1"/>
  <c r="HI34" i="324" s="1"/>
  <c r="HI35" i="324" s="1"/>
  <c r="HI36" i="324" s="1"/>
  <c r="HI37" i="324" s="1"/>
  <c r="HI38" i="324" s="1"/>
  <c r="HI39" i="324" s="1"/>
  <c r="HI40" i="324" s="1"/>
  <c r="HI41" i="324" s="1"/>
  <c r="HI42" i="324" s="1"/>
  <c r="HI43" i="324" s="1"/>
  <c r="HI44" i="324" s="1"/>
  <c r="HI45" i="324" s="1"/>
  <c r="HI46" i="324" s="1"/>
  <c r="HI47" i="324" s="1"/>
  <c r="HI48" i="324" s="1"/>
  <c r="HI49" i="324" s="1"/>
  <c r="HI50" i="324" s="1"/>
  <c r="HI51" i="324" s="1"/>
  <c r="HI52" i="324" s="1"/>
  <c r="HI53" i="324" s="1"/>
  <c r="HI54" i="324" s="1"/>
  <c r="HI55" i="324" s="1"/>
  <c r="HI56" i="324" s="1"/>
  <c r="HI57" i="324" s="1"/>
  <c r="HI58" i="324" s="1"/>
  <c r="HI59" i="324" s="1"/>
  <c r="HI60" i="324" s="1"/>
  <c r="HI11" i="324"/>
  <c r="HI10" i="324"/>
  <c r="C9" i="324"/>
  <c r="K8" i="324"/>
  <c r="L8" i="324" s="1"/>
  <c r="J8" i="324"/>
  <c r="C6" i="324"/>
  <c r="C5" i="324"/>
  <c r="C4" i="324"/>
  <c r="F3" i="324" s="1"/>
  <c r="J3" i="324"/>
  <c r="K3" i="324" s="1"/>
  <c r="L3" i="324" s="1"/>
  <c r="M3" i="324" s="1"/>
  <c r="N3" i="324" s="1"/>
  <c r="O3" i="324" s="1"/>
  <c r="P3" i="324" s="1"/>
  <c r="Q3" i="324" s="1"/>
  <c r="R3" i="324" s="1"/>
  <c r="S3" i="324" s="1"/>
  <c r="T3" i="324" s="1"/>
  <c r="U3" i="324" s="1"/>
  <c r="V3" i="324" s="1"/>
  <c r="W3" i="324" s="1"/>
  <c r="X3" i="324" s="1"/>
  <c r="Y3" i="324" s="1"/>
  <c r="Z3" i="324" s="1"/>
  <c r="AA3" i="324" s="1"/>
  <c r="AB3" i="324" s="1"/>
  <c r="AC3" i="324" s="1"/>
  <c r="AD3" i="324" s="1"/>
  <c r="AE3" i="324" s="1"/>
  <c r="AF3" i="324" s="1"/>
  <c r="AG3" i="324" s="1"/>
  <c r="AH3" i="324" s="1"/>
  <c r="AI3" i="324" s="1"/>
  <c r="AJ3" i="324" s="1"/>
  <c r="AK3" i="324" s="1"/>
  <c r="AL3" i="324" s="1"/>
  <c r="AM3" i="324" s="1"/>
  <c r="AN3" i="324" s="1"/>
  <c r="AO3" i="324" s="1"/>
  <c r="AP3" i="324" s="1"/>
  <c r="AQ3" i="324" s="1"/>
  <c r="AR3" i="324" s="1"/>
  <c r="AS3" i="324" s="1"/>
  <c r="AT3" i="324" s="1"/>
  <c r="AU3" i="324" s="1"/>
  <c r="AV3" i="324" s="1"/>
  <c r="AW3" i="324" s="1"/>
  <c r="AX3" i="324" s="1"/>
  <c r="AY3" i="324" s="1"/>
  <c r="AZ3" i="324" s="1"/>
  <c r="BA3" i="324" s="1"/>
  <c r="BB3" i="324" s="1"/>
  <c r="BC3" i="324" s="1"/>
  <c r="BD3" i="324" s="1"/>
  <c r="BE3" i="324" s="1"/>
  <c r="BF3" i="324" s="1"/>
  <c r="BG3" i="324" s="1"/>
  <c r="BH3" i="324" s="1"/>
  <c r="BI3" i="324" s="1"/>
  <c r="BJ3" i="324" s="1"/>
  <c r="BK3" i="324" s="1"/>
  <c r="BL3" i="324" s="1"/>
  <c r="BM3" i="324" s="1"/>
  <c r="BN3" i="324" s="1"/>
  <c r="BO3" i="324" s="1"/>
  <c r="BP3" i="324" s="1"/>
  <c r="BQ3" i="324" s="1"/>
  <c r="BR3" i="324" s="1"/>
  <c r="BS3" i="324" s="1"/>
  <c r="BT3" i="324" s="1"/>
  <c r="BU3" i="324" s="1"/>
  <c r="BV3" i="324" s="1"/>
  <c r="BW3" i="324" s="1"/>
  <c r="BX3" i="324" s="1"/>
  <c r="BY3" i="324" s="1"/>
  <c r="BZ3" i="324" s="1"/>
  <c r="CA3" i="324" s="1"/>
  <c r="CB3" i="324" s="1"/>
  <c r="CC3" i="324" s="1"/>
  <c r="CD3" i="324" s="1"/>
  <c r="CE3" i="324" s="1"/>
  <c r="CF3" i="324" s="1"/>
  <c r="CG3" i="324" s="1"/>
  <c r="CH3" i="324" s="1"/>
  <c r="CI3" i="324" s="1"/>
  <c r="CJ3" i="324" s="1"/>
  <c r="CK3" i="324" s="1"/>
  <c r="CL3" i="324" s="1"/>
  <c r="CM3" i="324" s="1"/>
  <c r="CN3" i="324" s="1"/>
  <c r="CO3" i="324" s="1"/>
  <c r="CP3" i="324" s="1"/>
  <c r="CQ3" i="324" s="1"/>
  <c r="CR3" i="324" s="1"/>
  <c r="CS3" i="324" s="1"/>
  <c r="CT3" i="324" s="1"/>
  <c r="CU3" i="324" s="1"/>
  <c r="CV3" i="324" s="1"/>
  <c r="CW3" i="324" s="1"/>
  <c r="CX3" i="324" s="1"/>
  <c r="CY3" i="324" s="1"/>
  <c r="CZ3" i="324" s="1"/>
  <c r="DA3" i="324" s="1"/>
  <c r="DB3" i="324" s="1"/>
  <c r="DC3" i="324" s="1"/>
  <c r="DD3" i="324" s="1"/>
  <c r="DE3" i="324" s="1"/>
  <c r="F3" i="13"/>
  <c r="D11" i="340" l="1"/>
  <c r="E10" i="340"/>
  <c r="F10" i="340" s="1"/>
  <c r="C11" i="340"/>
  <c r="D11" i="339"/>
  <c r="E10" i="339"/>
  <c r="F10" i="339" s="1"/>
  <c r="C11" i="339"/>
  <c r="D11" i="338"/>
  <c r="E10" i="338"/>
  <c r="F10" i="338" s="1"/>
  <c r="C11" i="338"/>
  <c r="C11" i="337"/>
  <c r="D11" i="337"/>
  <c r="E10" i="337"/>
  <c r="F10" i="337" s="1"/>
  <c r="D11" i="336"/>
  <c r="E10" i="336"/>
  <c r="F10" i="336" s="1"/>
  <c r="C11" i="336"/>
  <c r="D10" i="335"/>
  <c r="HH10" i="335"/>
  <c r="HL9" i="335"/>
  <c r="HK9" i="335"/>
  <c r="D11" i="335"/>
  <c r="H11" i="335"/>
  <c r="HE10" i="335"/>
  <c r="HD10" i="335"/>
  <c r="DF9" i="335"/>
  <c r="DG8" i="335"/>
  <c r="B9" i="335"/>
  <c r="HB11" i="335"/>
  <c r="HB12" i="335" s="1"/>
  <c r="HB13" i="335" s="1"/>
  <c r="HB14" i="335" s="1"/>
  <c r="HB15" i="335" s="1"/>
  <c r="HB16" i="335" s="1"/>
  <c r="HB17" i="335" s="1"/>
  <c r="HB18" i="335" s="1"/>
  <c r="HB19" i="335" s="1"/>
  <c r="HB20" i="335" s="1"/>
  <c r="HB21" i="335" s="1"/>
  <c r="HB22" i="335" s="1"/>
  <c r="HB23" i="335" s="1"/>
  <c r="HB24" i="335" s="1"/>
  <c r="HB25" i="335" s="1"/>
  <c r="HB26" i="335" s="1"/>
  <c r="HB27" i="335" s="1"/>
  <c r="HB28" i="335" s="1"/>
  <c r="HB29" i="335" s="1"/>
  <c r="HB30" i="335" s="1"/>
  <c r="HB31" i="335" s="1"/>
  <c r="HB32" i="335" s="1"/>
  <c r="HB33" i="335" s="1"/>
  <c r="HB34" i="335" s="1"/>
  <c r="HB35" i="335" s="1"/>
  <c r="HB36" i="335" s="1"/>
  <c r="HB37" i="335" s="1"/>
  <c r="HB38" i="335" s="1"/>
  <c r="HB39" i="335" s="1"/>
  <c r="HB40" i="335" s="1"/>
  <c r="HB41" i="335" s="1"/>
  <c r="HB42" i="335" s="1"/>
  <c r="HB43" i="335" s="1"/>
  <c r="HB44" i="335" s="1"/>
  <c r="HB45" i="335" s="1"/>
  <c r="HB46" i="335" s="1"/>
  <c r="HB47" i="335" s="1"/>
  <c r="HB48" i="335" s="1"/>
  <c r="HB49" i="335" s="1"/>
  <c r="HB50" i="335" s="1"/>
  <c r="HB51" i="335" s="1"/>
  <c r="HB52" i="335" s="1"/>
  <c r="HB53" i="335" s="1"/>
  <c r="HB54" i="335" s="1"/>
  <c r="HB55" i="335" s="1"/>
  <c r="HB56" i="335" s="1"/>
  <c r="HB57" i="335" s="1"/>
  <c r="HB58" i="335" s="1"/>
  <c r="HB59" i="335" s="1"/>
  <c r="HB60" i="335" s="1"/>
  <c r="HQ9" i="335"/>
  <c r="HO9" i="335"/>
  <c r="HO10" i="335" s="1"/>
  <c r="HO11" i="335" s="1"/>
  <c r="HO12" i="335" s="1"/>
  <c r="HO13" i="335" s="1"/>
  <c r="HO14" i="335" s="1"/>
  <c r="HO15" i="335" s="1"/>
  <c r="HO16" i="335" s="1"/>
  <c r="HO17" i="335" s="1"/>
  <c r="HO18" i="335" s="1"/>
  <c r="HO19" i="335" s="1"/>
  <c r="HO20" i="335" s="1"/>
  <c r="HO21" i="335" s="1"/>
  <c r="HO22" i="335" s="1"/>
  <c r="HO23" i="335" s="1"/>
  <c r="HO24" i="335" s="1"/>
  <c r="HO25" i="335" s="1"/>
  <c r="HO26" i="335" s="1"/>
  <c r="HO27" i="335" s="1"/>
  <c r="HO28" i="335" s="1"/>
  <c r="HO29" i="335" s="1"/>
  <c r="HO30" i="335" s="1"/>
  <c r="HO31" i="335" s="1"/>
  <c r="HO32" i="335" s="1"/>
  <c r="HO33" i="335" s="1"/>
  <c r="HO34" i="335" s="1"/>
  <c r="HO35" i="335" s="1"/>
  <c r="HO36" i="335" s="1"/>
  <c r="HO37" i="335" s="1"/>
  <c r="HO38" i="335" s="1"/>
  <c r="HO39" i="335" s="1"/>
  <c r="HO40" i="335" s="1"/>
  <c r="HO41" i="335" s="1"/>
  <c r="HO42" i="335" s="1"/>
  <c r="HO43" i="335" s="1"/>
  <c r="HO44" i="335" s="1"/>
  <c r="HO45" i="335" s="1"/>
  <c r="HO46" i="335" s="1"/>
  <c r="HO47" i="335" s="1"/>
  <c r="HO48" i="335" s="1"/>
  <c r="HO49" i="335" s="1"/>
  <c r="HO50" i="335" s="1"/>
  <c r="HO51" i="335" s="1"/>
  <c r="HO52" i="335" s="1"/>
  <c r="HO53" i="335" s="1"/>
  <c r="HO54" i="335" s="1"/>
  <c r="HO55" i="335" s="1"/>
  <c r="HO56" i="335" s="1"/>
  <c r="HO57" i="335" s="1"/>
  <c r="HO58" i="335" s="1"/>
  <c r="HO59" i="335" s="1"/>
  <c r="HO60" i="335" s="1"/>
  <c r="HN9" i="335"/>
  <c r="HR9" i="335"/>
  <c r="J9" i="335"/>
  <c r="K8" i="335"/>
  <c r="C13" i="335"/>
  <c r="H10" i="334"/>
  <c r="F4" i="334"/>
  <c r="HH9" i="334" s="1"/>
  <c r="HR9" i="334"/>
  <c r="HB11" i="334"/>
  <c r="HB12" i="334" s="1"/>
  <c r="HB13" i="334" s="1"/>
  <c r="HB14" i="334" s="1"/>
  <c r="HB15" i="334" s="1"/>
  <c r="HB16" i="334" s="1"/>
  <c r="HB17" i="334" s="1"/>
  <c r="HB18" i="334" s="1"/>
  <c r="HB19" i="334" s="1"/>
  <c r="HB20" i="334" s="1"/>
  <c r="HB21" i="334" s="1"/>
  <c r="HB22" i="334" s="1"/>
  <c r="HB23" i="334" s="1"/>
  <c r="HB24" i="334" s="1"/>
  <c r="HB25" i="334" s="1"/>
  <c r="HB26" i="334" s="1"/>
  <c r="HB27" i="334" s="1"/>
  <c r="HB28" i="334" s="1"/>
  <c r="HB29" i="334" s="1"/>
  <c r="HB30" i="334" s="1"/>
  <c r="HB31" i="334" s="1"/>
  <c r="HB32" i="334" s="1"/>
  <c r="HB33" i="334" s="1"/>
  <c r="HB34" i="334" s="1"/>
  <c r="HB35" i="334" s="1"/>
  <c r="HB36" i="334" s="1"/>
  <c r="HB37" i="334" s="1"/>
  <c r="HB38" i="334" s="1"/>
  <c r="HB39" i="334" s="1"/>
  <c r="HB40" i="334" s="1"/>
  <c r="HB41" i="334" s="1"/>
  <c r="HB42" i="334" s="1"/>
  <c r="HB43" i="334" s="1"/>
  <c r="HB44" i="334" s="1"/>
  <c r="HB45" i="334" s="1"/>
  <c r="HB46" i="334" s="1"/>
  <c r="HB47" i="334" s="1"/>
  <c r="HB48" i="334" s="1"/>
  <c r="HB49" i="334" s="1"/>
  <c r="HB50" i="334" s="1"/>
  <c r="HB51" i="334" s="1"/>
  <c r="HB52" i="334" s="1"/>
  <c r="HB53" i="334" s="1"/>
  <c r="HB54" i="334" s="1"/>
  <c r="HB55" i="334" s="1"/>
  <c r="HB56" i="334" s="1"/>
  <c r="HB57" i="334" s="1"/>
  <c r="HB58" i="334" s="1"/>
  <c r="HB59" i="334" s="1"/>
  <c r="HB60" i="334" s="1"/>
  <c r="HQ9" i="334"/>
  <c r="HO9" i="334"/>
  <c r="HO10" i="334" s="1"/>
  <c r="HO11" i="334" s="1"/>
  <c r="HO12" i="334" s="1"/>
  <c r="HO13" i="334" s="1"/>
  <c r="HO14" i="334" s="1"/>
  <c r="HO15" i="334" s="1"/>
  <c r="HO16" i="334" s="1"/>
  <c r="HO17" i="334" s="1"/>
  <c r="HO18" i="334" s="1"/>
  <c r="HO19" i="334" s="1"/>
  <c r="HO20" i="334" s="1"/>
  <c r="HO21" i="334" s="1"/>
  <c r="HO22" i="334" s="1"/>
  <c r="HO23" i="334" s="1"/>
  <c r="HO24" i="334" s="1"/>
  <c r="HO25" i="334" s="1"/>
  <c r="HO26" i="334" s="1"/>
  <c r="HO27" i="334" s="1"/>
  <c r="HO28" i="334" s="1"/>
  <c r="HO29" i="334" s="1"/>
  <c r="HO30" i="334" s="1"/>
  <c r="HO31" i="334" s="1"/>
  <c r="HO32" i="334" s="1"/>
  <c r="HO33" i="334" s="1"/>
  <c r="HO34" i="334" s="1"/>
  <c r="HO35" i="334" s="1"/>
  <c r="HO36" i="334" s="1"/>
  <c r="HO37" i="334" s="1"/>
  <c r="HO38" i="334" s="1"/>
  <c r="HO39" i="334" s="1"/>
  <c r="HO40" i="334" s="1"/>
  <c r="HO41" i="334" s="1"/>
  <c r="HO42" i="334" s="1"/>
  <c r="HO43" i="334" s="1"/>
  <c r="HO44" i="334" s="1"/>
  <c r="HO45" i="334" s="1"/>
  <c r="HO46" i="334" s="1"/>
  <c r="HO47" i="334" s="1"/>
  <c r="HO48" i="334" s="1"/>
  <c r="HO49" i="334" s="1"/>
  <c r="HO50" i="334" s="1"/>
  <c r="HO51" i="334" s="1"/>
  <c r="HO52" i="334" s="1"/>
  <c r="HO53" i="334" s="1"/>
  <c r="HO54" i="334" s="1"/>
  <c r="HO55" i="334" s="1"/>
  <c r="HO56" i="334" s="1"/>
  <c r="HO57" i="334" s="1"/>
  <c r="HO58" i="334" s="1"/>
  <c r="HO59" i="334" s="1"/>
  <c r="HO60" i="334" s="1"/>
  <c r="HN9" i="334"/>
  <c r="K3" i="334"/>
  <c r="L3" i="334" s="1"/>
  <c r="M3" i="334" s="1"/>
  <c r="N3" i="334" s="1"/>
  <c r="O3" i="334" s="1"/>
  <c r="P3" i="334" s="1"/>
  <c r="Q3" i="334" s="1"/>
  <c r="R3" i="334" s="1"/>
  <c r="S3" i="334" s="1"/>
  <c r="T3" i="334" s="1"/>
  <c r="U3" i="334" s="1"/>
  <c r="V3" i="334" s="1"/>
  <c r="W3" i="334" s="1"/>
  <c r="X3" i="334" s="1"/>
  <c r="Y3" i="334" s="1"/>
  <c r="Z3" i="334" s="1"/>
  <c r="AA3" i="334" s="1"/>
  <c r="AB3" i="334" s="1"/>
  <c r="AC3" i="334" s="1"/>
  <c r="AD3" i="334" s="1"/>
  <c r="AE3" i="334" s="1"/>
  <c r="AF3" i="334" s="1"/>
  <c r="AG3" i="334" s="1"/>
  <c r="AH3" i="334" s="1"/>
  <c r="AI3" i="334" s="1"/>
  <c r="AJ3" i="334" s="1"/>
  <c r="AK3" i="334" s="1"/>
  <c r="AL3" i="334" s="1"/>
  <c r="AM3" i="334" s="1"/>
  <c r="AN3" i="334" s="1"/>
  <c r="AO3" i="334" s="1"/>
  <c r="AP3" i="334" s="1"/>
  <c r="AQ3" i="334" s="1"/>
  <c r="AR3" i="334" s="1"/>
  <c r="AS3" i="334" s="1"/>
  <c r="AT3" i="334" s="1"/>
  <c r="AU3" i="334" s="1"/>
  <c r="AV3" i="334" s="1"/>
  <c r="AW3" i="334" s="1"/>
  <c r="AX3" i="334" s="1"/>
  <c r="AY3" i="334" s="1"/>
  <c r="AZ3" i="334" s="1"/>
  <c r="BA3" i="334" s="1"/>
  <c r="BB3" i="334" s="1"/>
  <c r="BC3" i="334" s="1"/>
  <c r="BD3" i="334" s="1"/>
  <c r="BE3" i="334" s="1"/>
  <c r="BF3" i="334" s="1"/>
  <c r="BG3" i="334" s="1"/>
  <c r="BH3" i="334" s="1"/>
  <c r="BI3" i="334" s="1"/>
  <c r="BJ3" i="334" s="1"/>
  <c r="BK3" i="334" s="1"/>
  <c r="BL3" i="334" s="1"/>
  <c r="BM3" i="334" s="1"/>
  <c r="BN3" i="334" s="1"/>
  <c r="BO3" i="334" s="1"/>
  <c r="BP3" i="334" s="1"/>
  <c r="BQ3" i="334" s="1"/>
  <c r="BR3" i="334" s="1"/>
  <c r="BS3" i="334" s="1"/>
  <c r="BT3" i="334" s="1"/>
  <c r="BU3" i="334" s="1"/>
  <c r="BV3" i="334" s="1"/>
  <c r="BW3" i="334" s="1"/>
  <c r="BX3" i="334" s="1"/>
  <c r="BY3" i="334" s="1"/>
  <c r="BZ3" i="334" s="1"/>
  <c r="CA3" i="334" s="1"/>
  <c r="CB3" i="334" s="1"/>
  <c r="CC3" i="334" s="1"/>
  <c r="CD3" i="334" s="1"/>
  <c r="CE3" i="334" s="1"/>
  <c r="CF3" i="334" s="1"/>
  <c r="CG3" i="334" s="1"/>
  <c r="CH3" i="334" s="1"/>
  <c r="CI3" i="334" s="1"/>
  <c r="CJ3" i="334" s="1"/>
  <c r="CK3" i="334" s="1"/>
  <c r="CL3" i="334" s="1"/>
  <c r="CM3" i="334" s="1"/>
  <c r="CN3" i="334" s="1"/>
  <c r="CO3" i="334" s="1"/>
  <c r="CP3" i="334" s="1"/>
  <c r="CQ3" i="334" s="1"/>
  <c r="CR3" i="334" s="1"/>
  <c r="CS3" i="334" s="1"/>
  <c r="CT3" i="334" s="1"/>
  <c r="CU3" i="334" s="1"/>
  <c r="CV3" i="334" s="1"/>
  <c r="CW3" i="334" s="1"/>
  <c r="CX3" i="334" s="1"/>
  <c r="CY3" i="334" s="1"/>
  <c r="CZ3" i="334" s="1"/>
  <c r="DA3" i="334" s="1"/>
  <c r="DB3" i="334" s="1"/>
  <c r="DC3" i="334" s="1"/>
  <c r="DD3" i="334" s="1"/>
  <c r="DE3" i="334" s="1"/>
  <c r="DH8" i="334"/>
  <c r="F3" i="334"/>
  <c r="B9" i="334"/>
  <c r="DG9" i="334" s="1"/>
  <c r="L8" i="334"/>
  <c r="D10" i="334"/>
  <c r="C10" i="334"/>
  <c r="DF3" i="333"/>
  <c r="DG3" i="333" s="1"/>
  <c r="DH3" i="333" s="1"/>
  <c r="DI3" i="333" s="1"/>
  <c r="DJ3" i="333" s="1"/>
  <c r="DK3" i="333" s="1"/>
  <c r="DL3" i="333" s="1"/>
  <c r="DM3" i="333" s="1"/>
  <c r="DN3" i="333" s="1"/>
  <c r="DO3" i="333" s="1"/>
  <c r="DP3" i="333" s="1"/>
  <c r="DQ3" i="333" s="1"/>
  <c r="DR3" i="333" s="1"/>
  <c r="DS3" i="333" s="1"/>
  <c r="DT3" i="333" s="1"/>
  <c r="DU3" i="333" s="1"/>
  <c r="DV3" i="333" s="1"/>
  <c r="DW3" i="333" s="1"/>
  <c r="DX3" i="333" s="1"/>
  <c r="DY3" i="333" s="1"/>
  <c r="DZ3" i="333" s="1"/>
  <c r="EA3" i="333" s="1"/>
  <c r="EB3" i="333" s="1"/>
  <c r="EC3" i="333" s="1"/>
  <c r="ED3" i="333" s="1"/>
  <c r="EE3" i="333" s="1"/>
  <c r="EF3" i="333" s="1"/>
  <c r="EG3" i="333" s="1"/>
  <c r="EH3" i="333" s="1"/>
  <c r="EI3" i="333" s="1"/>
  <c r="EJ3" i="333" s="1"/>
  <c r="EK3" i="333" s="1"/>
  <c r="EL3" i="333" s="1"/>
  <c r="EM3" i="333" s="1"/>
  <c r="EN3" i="333" s="1"/>
  <c r="EO3" i="333" s="1"/>
  <c r="EP3" i="333" s="1"/>
  <c r="EQ3" i="333" s="1"/>
  <c r="ER3" i="333" s="1"/>
  <c r="ES3" i="333" s="1"/>
  <c r="ET3" i="333" s="1"/>
  <c r="EU3" i="333" s="1"/>
  <c r="EV3" i="333" s="1"/>
  <c r="EW3" i="333" s="1"/>
  <c r="EX3" i="333" s="1"/>
  <c r="EY3" i="333" s="1"/>
  <c r="EZ3" i="333" s="1"/>
  <c r="FA3" i="333" s="1"/>
  <c r="FB3" i="333" s="1"/>
  <c r="FC3" i="333" s="1"/>
  <c r="FD3" i="333" s="1"/>
  <c r="FE3" i="333" s="1"/>
  <c r="FF3" i="333" s="1"/>
  <c r="FG3" i="333" s="1"/>
  <c r="FH3" i="333" s="1"/>
  <c r="FI3" i="333" s="1"/>
  <c r="FJ3" i="333" s="1"/>
  <c r="FK3" i="333" s="1"/>
  <c r="FL3" i="333" s="1"/>
  <c r="FM3" i="333" s="1"/>
  <c r="FN3" i="333" s="1"/>
  <c r="FO3" i="333" s="1"/>
  <c r="FP3" i="333" s="1"/>
  <c r="FQ3" i="333" s="1"/>
  <c r="FR3" i="333" s="1"/>
  <c r="FS3" i="333" s="1"/>
  <c r="FT3" i="333" s="1"/>
  <c r="FU3" i="333" s="1"/>
  <c r="FV3" i="333" s="1"/>
  <c r="FW3" i="333" s="1"/>
  <c r="FX3" i="333" s="1"/>
  <c r="FY3" i="333" s="1"/>
  <c r="FZ3" i="333" s="1"/>
  <c r="GA3" i="333" s="1"/>
  <c r="GB3" i="333" s="1"/>
  <c r="GC3" i="333" s="1"/>
  <c r="GD3" i="333" s="1"/>
  <c r="GE3" i="333" s="1"/>
  <c r="GF3" i="333" s="1"/>
  <c r="GG3" i="333" s="1"/>
  <c r="GH3" i="333" s="1"/>
  <c r="GI3" i="333" s="1"/>
  <c r="GJ3" i="333" s="1"/>
  <c r="GK3" i="333" s="1"/>
  <c r="GL3" i="333" s="1"/>
  <c r="GM3" i="333" s="1"/>
  <c r="GN3" i="333" s="1"/>
  <c r="GO3" i="333" s="1"/>
  <c r="GP3" i="333" s="1"/>
  <c r="GQ3" i="333" s="1"/>
  <c r="GR3" i="333" s="1"/>
  <c r="GS3" i="333" s="1"/>
  <c r="GT3" i="333" s="1"/>
  <c r="GU3" i="333" s="1"/>
  <c r="GV3" i="333" s="1"/>
  <c r="GW3" i="333" s="1"/>
  <c r="GX3" i="333" s="1"/>
  <c r="GY3" i="333" s="1"/>
  <c r="GZ3" i="333" s="1"/>
  <c r="HA3" i="333" s="1"/>
  <c r="H10" i="333"/>
  <c r="F4" i="333"/>
  <c r="HH9" i="333" s="1"/>
  <c r="HB10" i="333"/>
  <c r="F3" i="333"/>
  <c r="DF8" i="333"/>
  <c r="B9" i="333"/>
  <c r="K8" i="333"/>
  <c r="D10" i="333"/>
  <c r="C10" i="333"/>
  <c r="HQ9" i="332"/>
  <c r="HQ10" i="332" s="1"/>
  <c r="DF3" i="332"/>
  <c r="DG3" i="332" s="1"/>
  <c r="DH3" i="332" s="1"/>
  <c r="DI3" i="332" s="1"/>
  <c r="DJ3" i="332" s="1"/>
  <c r="DK3" i="332" s="1"/>
  <c r="DL3" i="332" s="1"/>
  <c r="DM3" i="332" s="1"/>
  <c r="DN3" i="332" s="1"/>
  <c r="DO3" i="332" s="1"/>
  <c r="DP3" i="332" s="1"/>
  <c r="DQ3" i="332" s="1"/>
  <c r="DR3" i="332" s="1"/>
  <c r="DS3" i="332" s="1"/>
  <c r="DT3" i="332" s="1"/>
  <c r="DU3" i="332" s="1"/>
  <c r="DV3" i="332" s="1"/>
  <c r="DW3" i="332" s="1"/>
  <c r="DX3" i="332" s="1"/>
  <c r="DY3" i="332" s="1"/>
  <c r="DZ3" i="332" s="1"/>
  <c r="EA3" i="332" s="1"/>
  <c r="EB3" i="332" s="1"/>
  <c r="EC3" i="332" s="1"/>
  <c r="ED3" i="332" s="1"/>
  <c r="EE3" i="332" s="1"/>
  <c r="EF3" i="332" s="1"/>
  <c r="EG3" i="332" s="1"/>
  <c r="EH3" i="332" s="1"/>
  <c r="EI3" i="332" s="1"/>
  <c r="EJ3" i="332" s="1"/>
  <c r="EK3" i="332" s="1"/>
  <c r="EL3" i="332" s="1"/>
  <c r="EM3" i="332" s="1"/>
  <c r="EN3" i="332" s="1"/>
  <c r="EO3" i="332" s="1"/>
  <c r="EP3" i="332" s="1"/>
  <c r="EQ3" i="332" s="1"/>
  <c r="ER3" i="332" s="1"/>
  <c r="ES3" i="332" s="1"/>
  <c r="ET3" i="332" s="1"/>
  <c r="EU3" i="332" s="1"/>
  <c r="EV3" i="332" s="1"/>
  <c r="EW3" i="332" s="1"/>
  <c r="EX3" i="332" s="1"/>
  <c r="EY3" i="332" s="1"/>
  <c r="EZ3" i="332" s="1"/>
  <c r="FA3" i="332" s="1"/>
  <c r="FB3" i="332" s="1"/>
  <c r="FC3" i="332" s="1"/>
  <c r="FD3" i="332" s="1"/>
  <c r="FE3" i="332" s="1"/>
  <c r="FF3" i="332" s="1"/>
  <c r="FG3" i="332" s="1"/>
  <c r="FH3" i="332" s="1"/>
  <c r="FI3" i="332" s="1"/>
  <c r="FJ3" i="332" s="1"/>
  <c r="FK3" i="332" s="1"/>
  <c r="FL3" i="332" s="1"/>
  <c r="FM3" i="332" s="1"/>
  <c r="FN3" i="332" s="1"/>
  <c r="FO3" i="332" s="1"/>
  <c r="FP3" i="332" s="1"/>
  <c r="FQ3" i="332" s="1"/>
  <c r="FR3" i="332" s="1"/>
  <c r="FS3" i="332" s="1"/>
  <c r="FT3" i="332" s="1"/>
  <c r="FU3" i="332" s="1"/>
  <c r="FV3" i="332" s="1"/>
  <c r="FW3" i="332" s="1"/>
  <c r="FX3" i="332" s="1"/>
  <c r="FY3" i="332" s="1"/>
  <c r="FZ3" i="332" s="1"/>
  <c r="GA3" i="332" s="1"/>
  <c r="GB3" i="332" s="1"/>
  <c r="GC3" i="332" s="1"/>
  <c r="GD3" i="332" s="1"/>
  <c r="GE3" i="332" s="1"/>
  <c r="GF3" i="332" s="1"/>
  <c r="GG3" i="332" s="1"/>
  <c r="GH3" i="332" s="1"/>
  <c r="GI3" i="332" s="1"/>
  <c r="GJ3" i="332" s="1"/>
  <c r="GK3" i="332" s="1"/>
  <c r="GL3" i="332" s="1"/>
  <c r="GM3" i="332" s="1"/>
  <c r="GN3" i="332" s="1"/>
  <c r="GO3" i="332" s="1"/>
  <c r="GP3" i="332" s="1"/>
  <c r="GQ3" i="332" s="1"/>
  <c r="GR3" i="332" s="1"/>
  <c r="GS3" i="332" s="1"/>
  <c r="GT3" i="332" s="1"/>
  <c r="GU3" i="332" s="1"/>
  <c r="GV3" i="332" s="1"/>
  <c r="GW3" i="332" s="1"/>
  <c r="GX3" i="332" s="1"/>
  <c r="GY3" i="332" s="1"/>
  <c r="GZ3" i="332" s="1"/>
  <c r="HA3" i="332" s="1"/>
  <c r="L8" i="332"/>
  <c r="C10" i="332"/>
  <c r="D11" i="332" s="1"/>
  <c r="HN9" i="332"/>
  <c r="H10" i="332"/>
  <c r="HR9" i="332"/>
  <c r="HO9" i="332"/>
  <c r="HO10" i="332" s="1"/>
  <c r="HO11" i="332" s="1"/>
  <c r="HO12" i="332" s="1"/>
  <c r="HO13" i="332" s="1"/>
  <c r="HO14" i="332" s="1"/>
  <c r="HO15" i="332" s="1"/>
  <c r="HO16" i="332" s="1"/>
  <c r="HO17" i="332" s="1"/>
  <c r="HO18" i="332" s="1"/>
  <c r="HO19" i="332" s="1"/>
  <c r="HO20" i="332" s="1"/>
  <c r="HO21" i="332" s="1"/>
  <c r="HO22" i="332" s="1"/>
  <c r="HO23" i="332" s="1"/>
  <c r="HO24" i="332" s="1"/>
  <c r="HO25" i="332" s="1"/>
  <c r="HO26" i="332" s="1"/>
  <c r="HO27" i="332" s="1"/>
  <c r="HO28" i="332" s="1"/>
  <c r="HO29" i="332" s="1"/>
  <c r="HO30" i="332" s="1"/>
  <c r="HO31" i="332" s="1"/>
  <c r="HO32" i="332" s="1"/>
  <c r="HO33" i="332" s="1"/>
  <c r="HO34" i="332" s="1"/>
  <c r="HO35" i="332" s="1"/>
  <c r="HO36" i="332" s="1"/>
  <c r="HO37" i="332" s="1"/>
  <c r="HO38" i="332" s="1"/>
  <c r="HO39" i="332" s="1"/>
  <c r="HO40" i="332" s="1"/>
  <c r="HO41" i="332" s="1"/>
  <c r="HO42" i="332" s="1"/>
  <c r="HO43" i="332" s="1"/>
  <c r="HO44" i="332" s="1"/>
  <c r="HO45" i="332" s="1"/>
  <c r="HO46" i="332" s="1"/>
  <c r="HO47" i="332" s="1"/>
  <c r="HO48" i="332" s="1"/>
  <c r="HO49" i="332" s="1"/>
  <c r="HO50" i="332" s="1"/>
  <c r="HO51" i="332" s="1"/>
  <c r="HO52" i="332" s="1"/>
  <c r="HO53" i="332" s="1"/>
  <c r="HO54" i="332" s="1"/>
  <c r="HO55" i="332" s="1"/>
  <c r="HO56" i="332" s="1"/>
  <c r="HO57" i="332" s="1"/>
  <c r="HO58" i="332" s="1"/>
  <c r="HO59" i="332" s="1"/>
  <c r="HO60" i="332" s="1"/>
  <c r="F4" i="332"/>
  <c r="HH9" i="332" s="1"/>
  <c r="B9" i="332"/>
  <c r="E9" i="332" s="1"/>
  <c r="F9" i="332" s="1"/>
  <c r="DF8" i="332"/>
  <c r="DF3" i="331"/>
  <c r="DG3" i="331" s="1"/>
  <c r="DH3" i="331" s="1"/>
  <c r="DI3" i="331" s="1"/>
  <c r="DJ3" i="331" s="1"/>
  <c r="DK3" i="331" s="1"/>
  <c r="DL3" i="331" s="1"/>
  <c r="DM3" i="331" s="1"/>
  <c r="DN3" i="331" s="1"/>
  <c r="DO3" i="331" s="1"/>
  <c r="DP3" i="331" s="1"/>
  <c r="DQ3" i="331" s="1"/>
  <c r="DR3" i="331" s="1"/>
  <c r="DS3" i="331" s="1"/>
  <c r="DT3" i="331" s="1"/>
  <c r="DU3" i="331" s="1"/>
  <c r="DV3" i="331" s="1"/>
  <c r="DW3" i="331" s="1"/>
  <c r="DX3" i="331" s="1"/>
  <c r="DY3" i="331" s="1"/>
  <c r="DZ3" i="331" s="1"/>
  <c r="EA3" i="331" s="1"/>
  <c r="EB3" i="331" s="1"/>
  <c r="EC3" i="331" s="1"/>
  <c r="ED3" i="331" s="1"/>
  <c r="EE3" i="331" s="1"/>
  <c r="EF3" i="331" s="1"/>
  <c r="EG3" i="331" s="1"/>
  <c r="EH3" i="331" s="1"/>
  <c r="EI3" i="331" s="1"/>
  <c r="EJ3" i="331" s="1"/>
  <c r="EK3" i="331" s="1"/>
  <c r="EL3" i="331" s="1"/>
  <c r="EM3" i="331" s="1"/>
  <c r="EN3" i="331" s="1"/>
  <c r="EO3" i="331" s="1"/>
  <c r="EP3" i="331" s="1"/>
  <c r="EQ3" i="331" s="1"/>
  <c r="ER3" i="331" s="1"/>
  <c r="ES3" i="331" s="1"/>
  <c r="ET3" i="331" s="1"/>
  <c r="EU3" i="331" s="1"/>
  <c r="EV3" i="331" s="1"/>
  <c r="EW3" i="331" s="1"/>
  <c r="EX3" i="331" s="1"/>
  <c r="EY3" i="331" s="1"/>
  <c r="EZ3" i="331" s="1"/>
  <c r="FA3" i="331" s="1"/>
  <c r="FB3" i="331" s="1"/>
  <c r="FC3" i="331" s="1"/>
  <c r="FD3" i="331" s="1"/>
  <c r="FE3" i="331" s="1"/>
  <c r="FF3" i="331" s="1"/>
  <c r="FG3" i="331" s="1"/>
  <c r="FH3" i="331" s="1"/>
  <c r="FI3" i="331" s="1"/>
  <c r="FJ3" i="331" s="1"/>
  <c r="FK3" i="331" s="1"/>
  <c r="FL3" i="331" s="1"/>
  <c r="FM3" i="331" s="1"/>
  <c r="FN3" i="331" s="1"/>
  <c r="FO3" i="331" s="1"/>
  <c r="FP3" i="331" s="1"/>
  <c r="FQ3" i="331" s="1"/>
  <c r="FR3" i="331" s="1"/>
  <c r="FS3" i="331" s="1"/>
  <c r="FT3" i="331" s="1"/>
  <c r="FU3" i="331" s="1"/>
  <c r="FV3" i="331" s="1"/>
  <c r="FW3" i="331" s="1"/>
  <c r="FX3" i="331" s="1"/>
  <c r="FY3" i="331" s="1"/>
  <c r="FZ3" i="331" s="1"/>
  <c r="GA3" i="331" s="1"/>
  <c r="GB3" i="331" s="1"/>
  <c r="GC3" i="331" s="1"/>
  <c r="GD3" i="331" s="1"/>
  <c r="GE3" i="331" s="1"/>
  <c r="GF3" i="331" s="1"/>
  <c r="GG3" i="331" s="1"/>
  <c r="GH3" i="331" s="1"/>
  <c r="GI3" i="331" s="1"/>
  <c r="GJ3" i="331" s="1"/>
  <c r="GK3" i="331" s="1"/>
  <c r="GL3" i="331" s="1"/>
  <c r="GM3" i="331" s="1"/>
  <c r="GN3" i="331" s="1"/>
  <c r="GO3" i="331" s="1"/>
  <c r="GP3" i="331" s="1"/>
  <c r="GQ3" i="331" s="1"/>
  <c r="GR3" i="331" s="1"/>
  <c r="GS3" i="331" s="1"/>
  <c r="GT3" i="331" s="1"/>
  <c r="GU3" i="331" s="1"/>
  <c r="GV3" i="331" s="1"/>
  <c r="GW3" i="331" s="1"/>
  <c r="GX3" i="331" s="1"/>
  <c r="GY3" i="331" s="1"/>
  <c r="GZ3" i="331" s="1"/>
  <c r="HA3" i="331" s="1"/>
  <c r="H11" i="331"/>
  <c r="HD10" i="331"/>
  <c r="K8" i="331"/>
  <c r="B9" i="331"/>
  <c r="J9" i="331" s="1"/>
  <c r="F4" i="331"/>
  <c r="HH9" i="331" s="1"/>
  <c r="HB10" i="331"/>
  <c r="HE10" i="331" s="1"/>
  <c r="DF8" i="331"/>
  <c r="C11" i="331"/>
  <c r="D10" i="331"/>
  <c r="D10" i="330"/>
  <c r="DG8" i="330"/>
  <c r="DF3" i="330"/>
  <c r="DG3" i="330" s="1"/>
  <c r="DH3" i="330" s="1"/>
  <c r="DI3" i="330" s="1"/>
  <c r="DJ3" i="330" s="1"/>
  <c r="DK3" i="330" s="1"/>
  <c r="DL3" i="330" s="1"/>
  <c r="DM3" i="330" s="1"/>
  <c r="DN3" i="330" s="1"/>
  <c r="DO3" i="330" s="1"/>
  <c r="DP3" i="330" s="1"/>
  <c r="DQ3" i="330" s="1"/>
  <c r="DR3" i="330" s="1"/>
  <c r="DS3" i="330" s="1"/>
  <c r="DT3" i="330" s="1"/>
  <c r="DU3" i="330" s="1"/>
  <c r="DV3" i="330" s="1"/>
  <c r="DW3" i="330" s="1"/>
  <c r="DX3" i="330" s="1"/>
  <c r="DY3" i="330" s="1"/>
  <c r="DZ3" i="330" s="1"/>
  <c r="EA3" i="330" s="1"/>
  <c r="EB3" i="330" s="1"/>
  <c r="EC3" i="330" s="1"/>
  <c r="ED3" i="330" s="1"/>
  <c r="EE3" i="330" s="1"/>
  <c r="EF3" i="330" s="1"/>
  <c r="EG3" i="330" s="1"/>
  <c r="EH3" i="330" s="1"/>
  <c r="EI3" i="330" s="1"/>
  <c r="EJ3" i="330" s="1"/>
  <c r="EK3" i="330" s="1"/>
  <c r="EL3" i="330" s="1"/>
  <c r="EM3" i="330" s="1"/>
  <c r="EN3" i="330" s="1"/>
  <c r="EO3" i="330" s="1"/>
  <c r="EP3" i="330" s="1"/>
  <c r="EQ3" i="330" s="1"/>
  <c r="ER3" i="330" s="1"/>
  <c r="ES3" i="330" s="1"/>
  <c r="ET3" i="330" s="1"/>
  <c r="EU3" i="330" s="1"/>
  <c r="EV3" i="330" s="1"/>
  <c r="EW3" i="330" s="1"/>
  <c r="EX3" i="330" s="1"/>
  <c r="EY3" i="330" s="1"/>
  <c r="EZ3" i="330" s="1"/>
  <c r="FA3" i="330" s="1"/>
  <c r="FB3" i="330" s="1"/>
  <c r="FC3" i="330" s="1"/>
  <c r="FD3" i="330" s="1"/>
  <c r="FE3" i="330" s="1"/>
  <c r="FF3" i="330" s="1"/>
  <c r="FG3" i="330" s="1"/>
  <c r="FH3" i="330" s="1"/>
  <c r="FI3" i="330" s="1"/>
  <c r="FJ3" i="330" s="1"/>
  <c r="FK3" i="330" s="1"/>
  <c r="FL3" i="330" s="1"/>
  <c r="FM3" i="330" s="1"/>
  <c r="FN3" i="330" s="1"/>
  <c r="FO3" i="330" s="1"/>
  <c r="FP3" i="330" s="1"/>
  <c r="FQ3" i="330" s="1"/>
  <c r="FR3" i="330" s="1"/>
  <c r="FS3" i="330" s="1"/>
  <c r="FT3" i="330" s="1"/>
  <c r="FU3" i="330" s="1"/>
  <c r="FV3" i="330" s="1"/>
  <c r="FW3" i="330" s="1"/>
  <c r="FX3" i="330" s="1"/>
  <c r="FY3" i="330" s="1"/>
  <c r="FZ3" i="330" s="1"/>
  <c r="GA3" i="330" s="1"/>
  <c r="GB3" i="330" s="1"/>
  <c r="GC3" i="330" s="1"/>
  <c r="GD3" i="330" s="1"/>
  <c r="GE3" i="330" s="1"/>
  <c r="GF3" i="330" s="1"/>
  <c r="GG3" i="330" s="1"/>
  <c r="GH3" i="330" s="1"/>
  <c r="GI3" i="330" s="1"/>
  <c r="GJ3" i="330" s="1"/>
  <c r="GK3" i="330" s="1"/>
  <c r="GL3" i="330" s="1"/>
  <c r="GM3" i="330" s="1"/>
  <c r="GN3" i="330" s="1"/>
  <c r="GO3" i="330" s="1"/>
  <c r="GP3" i="330" s="1"/>
  <c r="GQ3" i="330" s="1"/>
  <c r="GR3" i="330" s="1"/>
  <c r="GS3" i="330" s="1"/>
  <c r="GT3" i="330" s="1"/>
  <c r="GU3" i="330" s="1"/>
  <c r="GV3" i="330" s="1"/>
  <c r="GW3" i="330" s="1"/>
  <c r="GX3" i="330" s="1"/>
  <c r="GY3" i="330" s="1"/>
  <c r="GZ3" i="330" s="1"/>
  <c r="HA3" i="330" s="1"/>
  <c r="H10" i="330"/>
  <c r="HB10" i="330"/>
  <c r="F4" i="330"/>
  <c r="HH9" i="330" s="1"/>
  <c r="B9" i="330"/>
  <c r="B10" i="330" s="1"/>
  <c r="B11" i="330" s="1"/>
  <c r="B12" i="330" s="1"/>
  <c r="B13" i="330" s="1"/>
  <c r="B14" i="330" s="1"/>
  <c r="B15" i="330" s="1"/>
  <c r="B16" i="330" s="1"/>
  <c r="B17" i="330" s="1"/>
  <c r="B18" i="330" s="1"/>
  <c r="B19" i="330" s="1"/>
  <c r="B20" i="330" s="1"/>
  <c r="B21" i="330" s="1"/>
  <c r="B22" i="330" s="1"/>
  <c r="B23" i="330" s="1"/>
  <c r="B24" i="330" s="1"/>
  <c r="B25" i="330" s="1"/>
  <c r="B26" i="330" s="1"/>
  <c r="B27" i="330" s="1"/>
  <c r="B28" i="330" s="1"/>
  <c r="B29" i="330" s="1"/>
  <c r="B30" i="330" s="1"/>
  <c r="B31" i="330" s="1"/>
  <c r="B32" i="330" s="1"/>
  <c r="B33" i="330" s="1"/>
  <c r="B34" i="330" s="1"/>
  <c r="B35" i="330" s="1"/>
  <c r="B36" i="330" s="1"/>
  <c r="B37" i="330" s="1"/>
  <c r="B38" i="330" s="1"/>
  <c r="B39" i="330" s="1"/>
  <c r="B40" i="330" s="1"/>
  <c r="B41" i="330" s="1"/>
  <c r="B42" i="330" s="1"/>
  <c r="B43" i="330" s="1"/>
  <c r="B44" i="330" s="1"/>
  <c r="B45" i="330" s="1"/>
  <c r="B46" i="330" s="1"/>
  <c r="B47" i="330" s="1"/>
  <c r="B48" i="330" s="1"/>
  <c r="B49" i="330" s="1"/>
  <c r="B50" i="330" s="1"/>
  <c r="B51" i="330" s="1"/>
  <c r="B52" i="330" s="1"/>
  <c r="B53" i="330" s="1"/>
  <c r="B54" i="330" s="1"/>
  <c r="B55" i="330" s="1"/>
  <c r="B56" i="330" s="1"/>
  <c r="B57" i="330" s="1"/>
  <c r="B58" i="330" s="1"/>
  <c r="B59" i="330" s="1"/>
  <c r="B60" i="330" s="1"/>
  <c r="B61" i="330" s="1"/>
  <c r="B62" i="330" s="1"/>
  <c r="B63" i="330" s="1"/>
  <c r="B64" i="330" s="1"/>
  <c r="B65" i="330" s="1"/>
  <c r="B66" i="330" s="1"/>
  <c r="B67" i="330" s="1"/>
  <c r="B68" i="330" s="1"/>
  <c r="B69" i="330" s="1"/>
  <c r="B70" i="330" s="1"/>
  <c r="B71" i="330" s="1"/>
  <c r="B72" i="330" s="1"/>
  <c r="B73" i="330" s="1"/>
  <c r="B74" i="330" s="1"/>
  <c r="B75" i="330" s="1"/>
  <c r="B76" i="330" s="1"/>
  <c r="B77" i="330" s="1"/>
  <c r="B78" i="330" s="1"/>
  <c r="B79" i="330" s="1"/>
  <c r="B80" i="330" s="1"/>
  <c r="B81" i="330" s="1"/>
  <c r="B82" i="330" s="1"/>
  <c r="B83" i="330" s="1"/>
  <c r="B84" i="330" s="1"/>
  <c r="B85" i="330" s="1"/>
  <c r="B86" i="330" s="1"/>
  <c r="B87" i="330" s="1"/>
  <c r="B88" i="330" s="1"/>
  <c r="B89" i="330" s="1"/>
  <c r="B90" i="330" s="1"/>
  <c r="B91" i="330" s="1"/>
  <c r="B92" i="330" s="1"/>
  <c r="B93" i="330" s="1"/>
  <c r="B94" i="330" s="1"/>
  <c r="B95" i="330" s="1"/>
  <c r="B96" i="330" s="1"/>
  <c r="B97" i="330" s="1"/>
  <c r="B98" i="330" s="1"/>
  <c r="B99" i="330" s="1"/>
  <c r="B100" i="330" s="1"/>
  <c r="B101" i="330" s="1"/>
  <c r="B102" i="330" s="1"/>
  <c r="B103" i="330" s="1"/>
  <c r="B104" i="330" s="1"/>
  <c r="B105" i="330" s="1"/>
  <c r="B106" i="330" s="1"/>
  <c r="B107" i="330" s="1"/>
  <c r="B108" i="330" s="1"/>
  <c r="K8" i="330"/>
  <c r="C10" i="330"/>
  <c r="D11" i="330" s="1"/>
  <c r="F3" i="329"/>
  <c r="H11" i="329"/>
  <c r="HE10" i="329"/>
  <c r="HD10" i="329"/>
  <c r="DF8" i="329"/>
  <c r="B9" i="329"/>
  <c r="B10" i="329" s="1"/>
  <c r="B11" i="329" s="1"/>
  <c r="B12" i="329" s="1"/>
  <c r="B13" i="329" s="1"/>
  <c r="B14" i="329" s="1"/>
  <c r="B15" i="329" s="1"/>
  <c r="B16" i="329" s="1"/>
  <c r="B17" i="329" s="1"/>
  <c r="B18" i="329" s="1"/>
  <c r="B19" i="329" s="1"/>
  <c r="B20" i="329" s="1"/>
  <c r="B21" i="329" s="1"/>
  <c r="B22" i="329" s="1"/>
  <c r="B23" i="329" s="1"/>
  <c r="B24" i="329" s="1"/>
  <c r="B25" i="329" s="1"/>
  <c r="B26" i="329" s="1"/>
  <c r="B27" i="329" s="1"/>
  <c r="B28" i="329" s="1"/>
  <c r="B29" i="329" s="1"/>
  <c r="B30" i="329" s="1"/>
  <c r="B31" i="329" s="1"/>
  <c r="B32" i="329" s="1"/>
  <c r="B33" i="329" s="1"/>
  <c r="B34" i="329" s="1"/>
  <c r="B35" i="329" s="1"/>
  <c r="B36" i="329" s="1"/>
  <c r="B37" i="329" s="1"/>
  <c r="B38" i="329" s="1"/>
  <c r="B39" i="329" s="1"/>
  <c r="B40" i="329" s="1"/>
  <c r="B41" i="329" s="1"/>
  <c r="B42" i="329" s="1"/>
  <c r="B43" i="329" s="1"/>
  <c r="B44" i="329" s="1"/>
  <c r="B45" i="329" s="1"/>
  <c r="B46" i="329" s="1"/>
  <c r="B47" i="329" s="1"/>
  <c r="B48" i="329" s="1"/>
  <c r="B49" i="329" s="1"/>
  <c r="B50" i="329" s="1"/>
  <c r="B51" i="329" s="1"/>
  <c r="B52" i="329" s="1"/>
  <c r="B53" i="329" s="1"/>
  <c r="B54" i="329" s="1"/>
  <c r="B55" i="329" s="1"/>
  <c r="B56" i="329" s="1"/>
  <c r="B57" i="329" s="1"/>
  <c r="B58" i="329" s="1"/>
  <c r="B59" i="329" s="1"/>
  <c r="B60" i="329" s="1"/>
  <c r="B61" i="329" s="1"/>
  <c r="B62" i="329" s="1"/>
  <c r="B63" i="329" s="1"/>
  <c r="B64" i="329" s="1"/>
  <c r="B65" i="329" s="1"/>
  <c r="B66" i="329" s="1"/>
  <c r="B67" i="329" s="1"/>
  <c r="B68" i="329" s="1"/>
  <c r="B69" i="329" s="1"/>
  <c r="B70" i="329" s="1"/>
  <c r="B71" i="329" s="1"/>
  <c r="B72" i="329" s="1"/>
  <c r="B73" i="329" s="1"/>
  <c r="B74" i="329" s="1"/>
  <c r="B75" i="329" s="1"/>
  <c r="B76" i="329" s="1"/>
  <c r="B77" i="329" s="1"/>
  <c r="B78" i="329" s="1"/>
  <c r="B79" i="329" s="1"/>
  <c r="B80" i="329" s="1"/>
  <c r="B81" i="329" s="1"/>
  <c r="B82" i="329" s="1"/>
  <c r="B83" i="329" s="1"/>
  <c r="B84" i="329" s="1"/>
  <c r="B85" i="329" s="1"/>
  <c r="B86" i="329" s="1"/>
  <c r="B87" i="329" s="1"/>
  <c r="B88" i="329" s="1"/>
  <c r="B89" i="329" s="1"/>
  <c r="B90" i="329" s="1"/>
  <c r="B91" i="329" s="1"/>
  <c r="B92" i="329" s="1"/>
  <c r="B93" i="329" s="1"/>
  <c r="B94" i="329" s="1"/>
  <c r="B95" i="329" s="1"/>
  <c r="B96" i="329" s="1"/>
  <c r="B97" i="329" s="1"/>
  <c r="B98" i="329" s="1"/>
  <c r="B99" i="329" s="1"/>
  <c r="B100" i="329" s="1"/>
  <c r="B101" i="329" s="1"/>
  <c r="B102" i="329" s="1"/>
  <c r="B103" i="329" s="1"/>
  <c r="B104" i="329" s="1"/>
  <c r="B105" i="329" s="1"/>
  <c r="B106" i="329" s="1"/>
  <c r="B107" i="329" s="1"/>
  <c r="B108" i="329" s="1"/>
  <c r="F4" i="329"/>
  <c r="HH9" i="329" s="1"/>
  <c r="K8" i="329"/>
  <c r="C10" i="329"/>
  <c r="D10" i="329"/>
  <c r="HO9" i="329"/>
  <c r="HO10" i="329" s="1"/>
  <c r="HO11" i="329" s="1"/>
  <c r="HO12" i="329" s="1"/>
  <c r="HO13" i="329" s="1"/>
  <c r="HO14" i="329" s="1"/>
  <c r="HO15" i="329" s="1"/>
  <c r="HO16" i="329" s="1"/>
  <c r="HO17" i="329" s="1"/>
  <c r="HO18" i="329" s="1"/>
  <c r="HO19" i="329" s="1"/>
  <c r="HO20" i="329" s="1"/>
  <c r="HO21" i="329" s="1"/>
  <c r="HO22" i="329" s="1"/>
  <c r="HO23" i="329" s="1"/>
  <c r="HO24" i="329" s="1"/>
  <c r="HO25" i="329" s="1"/>
  <c r="HO26" i="329" s="1"/>
  <c r="HO27" i="329" s="1"/>
  <c r="HO28" i="329" s="1"/>
  <c r="HO29" i="329" s="1"/>
  <c r="HO30" i="329" s="1"/>
  <c r="HO31" i="329" s="1"/>
  <c r="HO32" i="329" s="1"/>
  <c r="HO33" i="329" s="1"/>
  <c r="HO34" i="329" s="1"/>
  <c r="HO35" i="329" s="1"/>
  <c r="HO36" i="329" s="1"/>
  <c r="HO37" i="329" s="1"/>
  <c r="HO38" i="329" s="1"/>
  <c r="HO39" i="329" s="1"/>
  <c r="HO40" i="329" s="1"/>
  <c r="HO41" i="329" s="1"/>
  <c r="HO42" i="329" s="1"/>
  <c r="HO43" i="329" s="1"/>
  <c r="HO44" i="329" s="1"/>
  <c r="HO45" i="329" s="1"/>
  <c r="HO46" i="329" s="1"/>
  <c r="HO47" i="329" s="1"/>
  <c r="HO48" i="329" s="1"/>
  <c r="HO49" i="329" s="1"/>
  <c r="HO50" i="329" s="1"/>
  <c r="HO51" i="329" s="1"/>
  <c r="HO52" i="329" s="1"/>
  <c r="HO53" i="329" s="1"/>
  <c r="HO54" i="329" s="1"/>
  <c r="HO55" i="329" s="1"/>
  <c r="HO56" i="329" s="1"/>
  <c r="HO57" i="329" s="1"/>
  <c r="HO58" i="329" s="1"/>
  <c r="HO59" i="329" s="1"/>
  <c r="HO60" i="329" s="1"/>
  <c r="HN9" i="329"/>
  <c r="HR9" i="329"/>
  <c r="HB11" i="329"/>
  <c r="HB12" i="329" s="1"/>
  <c r="HB13" i="329" s="1"/>
  <c r="HB14" i="329" s="1"/>
  <c r="HB15" i="329" s="1"/>
  <c r="HB16" i="329" s="1"/>
  <c r="HB17" i="329" s="1"/>
  <c r="HB18" i="329" s="1"/>
  <c r="HB19" i="329" s="1"/>
  <c r="HB20" i="329" s="1"/>
  <c r="HB21" i="329" s="1"/>
  <c r="HB22" i="329" s="1"/>
  <c r="HB23" i="329" s="1"/>
  <c r="HB24" i="329" s="1"/>
  <c r="HB25" i="329" s="1"/>
  <c r="HB26" i="329" s="1"/>
  <c r="HB27" i="329" s="1"/>
  <c r="HB28" i="329" s="1"/>
  <c r="HB29" i="329" s="1"/>
  <c r="HB30" i="329" s="1"/>
  <c r="HB31" i="329" s="1"/>
  <c r="HB32" i="329" s="1"/>
  <c r="HB33" i="329" s="1"/>
  <c r="HB34" i="329" s="1"/>
  <c r="HB35" i="329" s="1"/>
  <c r="HB36" i="329" s="1"/>
  <c r="HB37" i="329" s="1"/>
  <c r="HB38" i="329" s="1"/>
  <c r="HB39" i="329" s="1"/>
  <c r="HB40" i="329" s="1"/>
  <c r="HB41" i="329" s="1"/>
  <c r="HB42" i="329" s="1"/>
  <c r="HB43" i="329" s="1"/>
  <c r="HB44" i="329" s="1"/>
  <c r="HB45" i="329" s="1"/>
  <c r="HB46" i="329" s="1"/>
  <c r="HB47" i="329" s="1"/>
  <c r="HB48" i="329" s="1"/>
  <c r="HB49" i="329" s="1"/>
  <c r="HB50" i="329" s="1"/>
  <c r="HB51" i="329" s="1"/>
  <c r="HB52" i="329" s="1"/>
  <c r="HB53" i="329" s="1"/>
  <c r="HB54" i="329" s="1"/>
  <c r="HB55" i="329" s="1"/>
  <c r="HB56" i="329" s="1"/>
  <c r="HB57" i="329" s="1"/>
  <c r="HB58" i="329" s="1"/>
  <c r="HB59" i="329" s="1"/>
  <c r="HB60" i="329" s="1"/>
  <c r="HQ9" i="329"/>
  <c r="E9" i="329"/>
  <c r="F9" i="329" s="1"/>
  <c r="HE10" i="328"/>
  <c r="H11" i="328"/>
  <c r="HD10" i="328"/>
  <c r="C12" i="328"/>
  <c r="F4" i="328"/>
  <c r="HH9" i="328" s="1"/>
  <c r="K8" i="328"/>
  <c r="B9" i="328"/>
  <c r="HB10" i="328"/>
  <c r="D10" i="328"/>
  <c r="DF8" i="328"/>
  <c r="F3" i="327"/>
  <c r="HD10" i="327" s="1"/>
  <c r="HF10" i="327" s="1"/>
  <c r="F4" i="327"/>
  <c r="HH9" i="327" s="1"/>
  <c r="HR10" i="327"/>
  <c r="K8" i="327"/>
  <c r="D11" i="327"/>
  <c r="DG8" i="327"/>
  <c r="C13" i="327"/>
  <c r="HH10" i="327"/>
  <c r="HL9" i="327"/>
  <c r="H11" i="327"/>
  <c r="HE10" i="327"/>
  <c r="HB11" i="327"/>
  <c r="HB12" i="327" s="1"/>
  <c r="HB13" i="327" s="1"/>
  <c r="HB14" i="327" s="1"/>
  <c r="HB15" i="327" s="1"/>
  <c r="HB16" i="327" s="1"/>
  <c r="HB17" i="327" s="1"/>
  <c r="HB18" i="327" s="1"/>
  <c r="HB19" i="327" s="1"/>
  <c r="HB20" i="327" s="1"/>
  <c r="HB21" i="327" s="1"/>
  <c r="HB22" i="327" s="1"/>
  <c r="HB23" i="327" s="1"/>
  <c r="HB24" i="327" s="1"/>
  <c r="HB25" i="327" s="1"/>
  <c r="HB26" i="327" s="1"/>
  <c r="HB27" i="327" s="1"/>
  <c r="HB28" i="327" s="1"/>
  <c r="HB29" i="327" s="1"/>
  <c r="HB30" i="327" s="1"/>
  <c r="HB31" i="327" s="1"/>
  <c r="HB32" i="327" s="1"/>
  <c r="HB33" i="327" s="1"/>
  <c r="HB34" i="327" s="1"/>
  <c r="HB35" i="327" s="1"/>
  <c r="HB36" i="327" s="1"/>
  <c r="HB37" i="327" s="1"/>
  <c r="HB38" i="327" s="1"/>
  <c r="HB39" i="327" s="1"/>
  <c r="HB40" i="327" s="1"/>
  <c r="HB41" i="327" s="1"/>
  <c r="HB42" i="327" s="1"/>
  <c r="HB43" i="327" s="1"/>
  <c r="HB44" i="327" s="1"/>
  <c r="HB45" i="327" s="1"/>
  <c r="HB46" i="327" s="1"/>
  <c r="HB47" i="327" s="1"/>
  <c r="HB48" i="327" s="1"/>
  <c r="HB49" i="327" s="1"/>
  <c r="HB50" i="327" s="1"/>
  <c r="HB51" i="327" s="1"/>
  <c r="HB52" i="327" s="1"/>
  <c r="HB53" i="327" s="1"/>
  <c r="HB54" i="327" s="1"/>
  <c r="HB55" i="327" s="1"/>
  <c r="HB56" i="327" s="1"/>
  <c r="HB57" i="327" s="1"/>
  <c r="HB58" i="327" s="1"/>
  <c r="HB59" i="327" s="1"/>
  <c r="HB60" i="327" s="1"/>
  <c r="HQ9" i="327"/>
  <c r="HO9" i="327"/>
  <c r="HO10" i="327" s="1"/>
  <c r="HO11" i="327" s="1"/>
  <c r="HO12" i="327" s="1"/>
  <c r="HO13" i="327" s="1"/>
  <c r="HO14" i="327" s="1"/>
  <c r="HO15" i="327" s="1"/>
  <c r="HO16" i="327" s="1"/>
  <c r="HO17" i="327" s="1"/>
  <c r="HO18" i="327" s="1"/>
  <c r="HO19" i="327" s="1"/>
  <c r="HO20" i="327" s="1"/>
  <c r="HO21" i="327" s="1"/>
  <c r="HO22" i="327" s="1"/>
  <c r="HO23" i="327" s="1"/>
  <c r="HO24" i="327" s="1"/>
  <c r="HO25" i="327" s="1"/>
  <c r="HO26" i="327" s="1"/>
  <c r="HO27" i="327" s="1"/>
  <c r="HO28" i="327" s="1"/>
  <c r="HO29" i="327" s="1"/>
  <c r="HO30" i="327" s="1"/>
  <c r="HO31" i="327" s="1"/>
  <c r="HO32" i="327" s="1"/>
  <c r="HO33" i="327" s="1"/>
  <c r="HO34" i="327" s="1"/>
  <c r="HO35" i="327" s="1"/>
  <c r="HO36" i="327" s="1"/>
  <c r="HO37" i="327" s="1"/>
  <c r="HO38" i="327" s="1"/>
  <c r="HO39" i="327" s="1"/>
  <c r="HO40" i="327" s="1"/>
  <c r="HO41" i="327" s="1"/>
  <c r="HO42" i="327" s="1"/>
  <c r="HO43" i="327" s="1"/>
  <c r="HO44" i="327" s="1"/>
  <c r="HO45" i="327" s="1"/>
  <c r="HO46" i="327" s="1"/>
  <c r="HO47" i="327" s="1"/>
  <c r="HO48" i="327" s="1"/>
  <c r="HO49" i="327" s="1"/>
  <c r="HO50" i="327" s="1"/>
  <c r="HO51" i="327" s="1"/>
  <c r="HO52" i="327" s="1"/>
  <c r="HO53" i="327" s="1"/>
  <c r="HO54" i="327" s="1"/>
  <c r="HO55" i="327" s="1"/>
  <c r="HO56" i="327" s="1"/>
  <c r="HO57" i="327" s="1"/>
  <c r="HO58" i="327" s="1"/>
  <c r="HO59" i="327" s="1"/>
  <c r="HO60" i="327" s="1"/>
  <c r="HN9" i="327"/>
  <c r="B9" i="327"/>
  <c r="J9" i="327" s="1"/>
  <c r="K3" i="326"/>
  <c r="L3" i="326" s="1"/>
  <c r="M3" i="326" s="1"/>
  <c r="N3" i="326" s="1"/>
  <c r="O3" i="326" s="1"/>
  <c r="P3" i="326" s="1"/>
  <c r="Q3" i="326" s="1"/>
  <c r="R3" i="326" s="1"/>
  <c r="S3" i="326" s="1"/>
  <c r="T3" i="326" s="1"/>
  <c r="U3" i="326" s="1"/>
  <c r="V3" i="326" s="1"/>
  <c r="W3" i="326" s="1"/>
  <c r="X3" i="326" s="1"/>
  <c r="Y3" i="326" s="1"/>
  <c r="Z3" i="326" s="1"/>
  <c r="AA3" i="326" s="1"/>
  <c r="AB3" i="326" s="1"/>
  <c r="AC3" i="326" s="1"/>
  <c r="AD3" i="326" s="1"/>
  <c r="AE3" i="326" s="1"/>
  <c r="AF3" i="326" s="1"/>
  <c r="AG3" i="326" s="1"/>
  <c r="AH3" i="326" s="1"/>
  <c r="AI3" i="326" s="1"/>
  <c r="AJ3" i="326" s="1"/>
  <c r="AK3" i="326" s="1"/>
  <c r="AL3" i="326" s="1"/>
  <c r="AM3" i="326" s="1"/>
  <c r="AN3" i="326" s="1"/>
  <c r="AO3" i="326" s="1"/>
  <c r="AP3" i="326" s="1"/>
  <c r="AQ3" i="326" s="1"/>
  <c r="AR3" i="326" s="1"/>
  <c r="AS3" i="326" s="1"/>
  <c r="AT3" i="326" s="1"/>
  <c r="AU3" i="326" s="1"/>
  <c r="AV3" i="326" s="1"/>
  <c r="AW3" i="326" s="1"/>
  <c r="AX3" i="326" s="1"/>
  <c r="AY3" i="326" s="1"/>
  <c r="AZ3" i="326" s="1"/>
  <c r="BA3" i="326" s="1"/>
  <c r="BB3" i="326" s="1"/>
  <c r="BC3" i="326" s="1"/>
  <c r="BD3" i="326" s="1"/>
  <c r="BE3" i="326" s="1"/>
  <c r="BF3" i="326" s="1"/>
  <c r="BG3" i="326" s="1"/>
  <c r="BH3" i="326" s="1"/>
  <c r="BI3" i="326" s="1"/>
  <c r="BJ3" i="326" s="1"/>
  <c r="BK3" i="326" s="1"/>
  <c r="BL3" i="326" s="1"/>
  <c r="BM3" i="326" s="1"/>
  <c r="BN3" i="326" s="1"/>
  <c r="BO3" i="326" s="1"/>
  <c r="BP3" i="326" s="1"/>
  <c r="BQ3" i="326" s="1"/>
  <c r="BR3" i="326" s="1"/>
  <c r="BS3" i="326" s="1"/>
  <c r="BT3" i="326" s="1"/>
  <c r="BU3" i="326" s="1"/>
  <c r="BV3" i="326" s="1"/>
  <c r="BW3" i="326" s="1"/>
  <c r="BX3" i="326" s="1"/>
  <c r="BY3" i="326" s="1"/>
  <c r="BZ3" i="326" s="1"/>
  <c r="CA3" i="326" s="1"/>
  <c r="CB3" i="326" s="1"/>
  <c r="CC3" i="326" s="1"/>
  <c r="CD3" i="326" s="1"/>
  <c r="CE3" i="326" s="1"/>
  <c r="CF3" i="326" s="1"/>
  <c r="CG3" i="326" s="1"/>
  <c r="CH3" i="326" s="1"/>
  <c r="CI3" i="326" s="1"/>
  <c r="CJ3" i="326" s="1"/>
  <c r="CK3" i="326" s="1"/>
  <c r="CL3" i="326" s="1"/>
  <c r="CM3" i="326" s="1"/>
  <c r="CN3" i="326" s="1"/>
  <c r="CO3" i="326" s="1"/>
  <c r="CP3" i="326" s="1"/>
  <c r="CQ3" i="326" s="1"/>
  <c r="CR3" i="326" s="1"/>
  <c r="CS3" i="326" s="1"/>
  <c r="CT3" i="326" s="1"/>
  <c r="CU3" i="326" s="1"/>
  <c r="CV3" i="326" s="1"/>
  <c r="CW3" i="326" s="1"/>
  <c r="CX3" i="326" s="1"/>
  <c r="CY3" i="326" s="1"/>
  <c r="CZ3" i="326" s="1"/>
  <c r="DA3" i="326" s="1"/>
  <c r="DB3" i="326" s="1"/>
  <c r="DC3" i="326" s="1"/>
  <c r="DD3" i="326" s="1"/>
  <c r="DE3" i="326" s="1"/>
  <c r="F4" i="326"/>
  <c r="HH9" i="326" s="1"/>
  <c r="K8" i="326"/>
  <c r="B9" i="326"/>
  <c r="HB10" i="326"/>
  <c r="DF9" i="326"/>
  <c r="DG8" i="326"/>
  <c r="H10" i="326"/>
  <c r="D10" i="326"/>
  <c r="C11" i="326"/>
  <c r="F3" i="325"/>
  <c r="HH10" i="325"/>
  <c r="HL9" i="325"/>
  <c r="HK9" i="325"/>
  <c r="K3" i="325"/>
  <c r="L3" i="325" s="1"/>
  <c r="M3" i="325" s="1"/>
  <c r="N3" i="325" s="1"/>
  <c r="O3" i="325" s="1"/>
  <c r="P3" i="325" s="1"/>
  <c r="Q3" i="325" s="1"/>
  <c r="R3" i="325" s="1"/>
  <c r="S3" i="325" s="1"/>
  <c r="T3" i="325" s="1"/>
  <c r="U3" i="325" s="1"/>
  <c r="V3" i="325" s="1"/>
  <c r="W3" i="325" s="1"/>
  <c r="X3" i="325" s="1"/>
  <c r="Y3" i="325" s="1"/>
  <c r="Z3" i="325" s="1"/>
  <c r="AA3" i="325" s="1"/>
  <c r="AB3" i="325" s="1"/>
  <c r="AC3" i="325" s="1"/>
  <c r="AD3" i="325" s="1"/>
  <c r="AE3" i="325" s="1"/>
  <c r="AF3" i="325" s="1"/>
  <c r="AG3" i="325" s="1"/>
  <c r="AH3" i="325" s="1"/>
  <c r="AI3" i="325" s="1"/>
  <c r="AJ3" i="325" s="1"/>
  <c r="AK3" i="325" s="1"/>
  <c r="AL3" i="325" s="1"/>
  <c r="AM3" i="325" s="1"/>
  <c r="AN3" i="325" s="1"/>
  <c r="AO3" i="325" s="1"/>
  <c r="AP3" i="325" s="1"/>
  <c r="AQ3" i="325" s="1"/>
  <c r="AR3" i="325" s="1"/>
  <c r="AS3" i="325" s="1"/>
  <c r="AT3" i="325" s="1"/>
  <c r="AU3" i="325" s="1"/>
  <c r="AV3" i="325" s="1"/>
  <c r="AW3" i="325" s="1"/>
  <c r="AX3" i="325" s="1"/>
  <c r="AY3" i="325" s="1"/>
  <c r="AZ3" i="325" s="1"/>
  <c r="BA3" i="325" s="1"/>
  <c r="BB3" i="325" s="1"/>
  <c r="BC3" i="325" s="1"/>
  <c r="BD3" i="325" s="1"/>
  <c r="BE3" i="325" s="1"/>
  <c r="BF3" i="325" s="1"/>
  <c r="BG3" i="325" s="1"/>
  <c r="BH3" i="325" s="1"/>
  <c r="BI3" i="325" s="1"/>
  <c r="BJ3" i="325" s="1"/>
  <c r="BK3" i="325" s="1"/>
  <c r="BL3" i="325" s="1"/>
  <c r="BM3" i="325" s="1"/>
  <c r="BN3" i="325" s="1"/>
  <c r="BO3" i="325" s="1"/>
  <c r="BP3" i="325" s="1"/>
  <c r="BQ3" i="325" s="1"/>
  <c r="BR3" i="325" s="1"/>
  <c r="BS3" i="325" s="1"/>
  <c r="BT3" i="325" s="1"/>
  <c r="BU3" i="325" s="1"/>
  <c r="BV3" i="325" s="1"/>
  <c r="BW3" i="325" s="1"/>
  <c r="BX3" i="325" s="1"/>
  <c r="BY3" i="325" s="1"/>
  <c r="BZ3" i="325" s="1"/>
  <c r="CA3" i="325" s="1"/>
  <c r="CB3" i="325" s="1"/>
  <c r="CC3" i="325" s="1"/>
  <c r="CD3" i="325" s="1"/>
  <c r="CE3" i="325" s="1"/>
  <c r="CF3" i="325" s="1"/>
  <c r="CG3" i="325" s="1"/>
  <c r="CH3" i="325" s="1"/>
  <c r="CI3" i="325" s="1"/>
  <c r="CJ3" i="325" s="1"/>
  <c r="CK3" i="325" s="1"/>
  <c r="CL3" i="325" s="1"/>
  <c r="CM3" i="325" s="1"/>
  <c r="CN3" i="325" s="1"/>
  <c r="CO3" i="325" s="1"/>
  <c r="CP3" i="325" s="1"/>
  <c r="CQ3" i="325" s="1"/>
  <c r="CR3" i="325" s="1"/>
  <c r="CS3" i="325" s="1"/>
  <c r="CT3" i="325" s="1"/>
  <c r="CU3" i="325" s="1"/>
  <c r="CV3" i="325" s="1"/>
  <c r="CW3" i="325" s="1"/>
  <c r="CX3" i="325" s="1"/>
  <c r="CY3" i="325" s="1"/>
  <c r="CZ3" i="325" s="1"/>
  <c r="DA3" i="325" s="1"/>
  <c r="DB3" i="325" s="1"/>
  <c r="DC3" i="325" s="1"/>
  <c r="DD3" i="325" s="1"/>
  <c r="DE3" i="325" s="1"/>
  <c r="B9" i="325"/>
  <c r="B10" i="325" s="1"/>
  <c r="B11" i="325" s="1"/>
  <c r="B12" i="325" s="1"/>
  <c r="B13" i="325" s="1"/>
  <c r="B14" i="325" s="1"/>
  <c r="B15" i="325" s="1"/>
  <c r="B16" i="325" s="1"/>
  <c r="B17" i="325" s="1"/>
  <c r="B18" i="325" s="1"/>
  <c r="B19" i="325" s="1"/>
  <c r="B20" i="325" s="1"/>
  <c r="B21" i="325" s="1"/>
  <c r="B22" i="325" s="1"/>
  <c r="B23" i="325" s="1"/>
  <c r="B24" i="325" s="1"/>
  <c r="B25" i="325" s="1"/>
  <c r="B26" i="325" s="1"/>
  <c r="B27" i="325" s="1"/>
  <c r="B28" i="325" s="1"/>
  <c r="B29" i="325" s="1"/>
  <c r="B30" i="325" s="1"/>
  <c r="B31" i="325" s="1"/>
  <c r="B32" i="325" s="1"/>
  <c r="B33" i="325" s="1"/>
  <c r="B34" i="325" s="1"/>
  <c r="B35" i="325" s="1"/>
  <c r="B36" i="325" s="1"/>
  <c r="B37" i="325" s="1"/>
  <c r="B38" i="325" s="1"/>
  <c r="B39" i="325" s="1"/>
  <c r="B40" i="325" s="1"/>
  <c r="B41" i="325" s="1"/>
  <c r="B42" i="325" s="1"/>
  <c r="B43" i="325" s="1"/>
  <c r="B44" i="325" s="1"/>
  <c r="B45" i="325" s="1"/>
  <c r="B46" i="325" s="1"/>
  <c r="B47" i="325" s="1"/>
  <c r="B48" i="325" s="1"/>
  <c r="B49" i="325" s="1"/>
  <c r="B50" i="325" s="1"/>
  <c r="B51" i="325" s="1"/>
  <c r="B52" i="325" s="1"/>
  <c r="B53" i="325" s="1"/>
  <c r="B54" i="325" s="1"/>
  <c r="B55" i="325" s="1"/>
  <c r="B56" i="325" s="1"/>
  <c r="B57" i="325" s="1"/>
  <c r="B58" i="325" s="1"/>
  <c r="B59" i="325" s="1"/>
  <c r="B60" i="325" s="1"/>
  <c r="B61" i="325" s="1"/>
  <c r="B62" i="325" s="1"/>
  <c r="B63" i="325" s="1"/>
  <c r="B64" i="325" s="1"/>
  <c r="B65" i="325" s="1"/>
  <c r="B66" i="325" s="1"/>
  <c r="B67" i="325" s="1"/>
  <c r="B68" i="325" s="1"/>
  <c r="B69" i="325" s="1"/>
  <c r="B70" i="325" s="1"/>
  <c r="B71" i="325" s="1"/>
  <c r="B72" i="325" s="1"/>
  <c r="B73" i="325" s="1"/>
  <c r="B74" i="325" s="1"/>
  <c r="B75" i="325" s="1"/>
  <c r="B76" i="325" s="1"/>
  <c r="B77" i="325" s="1"/>
  <c r="B78" i="325" s="1"/>
  <c r="B79" i="325" s="1"/>
  <c r="B80" i="325" s="1"/>
  <c r="B81" i="325" s="1"/>
  <c r="B82" i="325" s="1"/>
  <c r="B83" i="325" s="1"/>
  <c r="B84" i="325" s="1"/>
  <c r="B85" i="325" s="1"/>
  <c r="B86" i="325" s="1"/>
  <c r="B87" i="325" s="1"/>
  <c r="B88" i="325" s="1"/>
  <c r="B89" i="325" s="1"/>
  <c r="B90" i="325" s="1"/>
  <c r="B91" i="325" s="1"/>
  <c r="B92" i="325" s="1"/>
  <c r="B93" i="325" s="1"/>
  <c r="B94" i="325" s="1"/>
  <c r="B95" i="325" s="1"/>
  <c r="B96" i="325" s="1"/>
  <c r="B97" i="325" s="1"/>
  <c r="B98" i="325" s="1"/>
  <c r="B99" i="325" s="1"/>
  <c r="B100" i="325" s="1"/>
  <c r="B101" i="325" s="1"/>
  <c r="B102" i="325" s="1"/>
  <c r="B103" i="325" s="1"/>
  <c r="B104" i="325" s="1"/>
  <c r="B105" i="325" s="1"/>
  <c r="B106" i="325" s="1"/>
  <c r="B107" i="325" s="1"/>
  <c r="B108" i="325" s="1"/>
  <c r="H10" i="325"/>
  <c r="K8" i="325"/>
  <c r="D10" i="325"/>
  <c r="C10" i="325"/>
  <c r="HB11" i="325"/>
  <c r="HB12" i="325" s="1"/>
  <c r="HB13" i="325" s="1"/>
  <c r="HB14" i="325" s="1"/>
  <c r="HB15" i="325" s="1"/>
  <c r="HB16" i="325" s="1"/>
  <c r="HB17" i="325" s="1"/>
  <c r="HB18" i="325" s="1"/>
  <c r="HB19" i="325" s="1"/>
  <c r="HB20" i="325" s="1"/>
  <c r="HB21" i="325" s="1"/>
  <c r="HB22" i="325" s="1"/>
  <c r="HB23" i="325" s="1"/>
  <c r="HB24" i="325" s="1"/>
  <c r="HB25" i="325" s="1"/>
  <c r="HB26" i="325" s="1"/>
  <c r="HB27" i="325" s="1"/>
  <c r="HB28" i="325" s="1"/>
  <c r="HB29" i="325" s="1"/>
  <c r="HB30" i="325" s="1"/>
  <c r="HB31" i="325" s="1"/>
  <c r="HB32" i="325" s="1"/>
  <c r="HB33" i="325" s="1"/>
  <c r="HB34" i="325" s="1"/>
  <c r="HB35" i="325" s="1"/>
  <c r="HB36" i="325" s="1"/>
  <c r="HB37" i="325" s="1"/>
  <c r="HB38" i="325" s="1"/>
  <c r="HB39" i="325" s="1"/>
  <c r="HB40" i="325" s="1"/>
  <c r="HB41" i="325" s="1"/>
  <c r="HB42" i="325" s="1"/>
  <c r="HB43" i="325" s="1"/>
  <c r="HB44" i="325" s="1"/>
  <c r="HB45" i="325" s="1"/>
  <c r="HB46" i="325" s="1"/>
  <c r="HB47" i="325" s="1"/>
  <c r="HB48" i="325" s="1"/>
  <c r="HB49" i="325" s="1"/>
  <c r="HB50" i="325" s="1"/>
  <c r="HB51" i="325" s="1"/>
  <c r="HB52" i="325" s="1"/>
  <c r="HB53" i="325" s="1"/>
  <c r="HB54" i="325" s="1"/>
  <c r="HB55" i="325" s="1"/>
  <c r="HB56" i="325" s="1"/>
  <c r="HB57" i="325" s="1"/>
  <c r="HB58" i="325" s="1"/>
  <c r="HB59" i="325" s="1"/>
  <c r="HB60" i="325" s="1"/>
  <c r="HQ9" i="325"/>
  <c r="HO9" i="325"/>
  <c r="HO10" i="325" s="1"/>
  <c r="HO11" i="325" s="1"/>
  <c r="HO12" i="325" s="1"/>
  <c r="HO13" i="325" s="1"/>
  <c r="HO14" i="325" s="1"/>
  <c r="HO15" i="325" s="1"/>
  <c r="HO16" i="325" s="1"/>
  <c r="HO17" i="325" s="1"/>
  <c r="HO18" i="325" s="1"/>
  <c r="HO19" i="325" s="1"/>
  <c r="HO20" i="325" s="1"/>
  <c r="HO21" i="325" s="1"/>
  <c r="HO22" i="325" s="1"/>
  <c r="HO23" i="325" s="1"/>
  <c r="HO24" i="325" s="1"/>
  <c r="HO25" i="325" s="1"/>
  <c r="HO26" i="325" s="1"/>
  <c r="HO27" i="325" s="1"/>
  <c r="HO28" i="325" s="1"/>
  <c r="HO29" i="325" s="1"/>
  <c r="HO30" i="325" s="1"/>
  <c r="HO31" i="325" s="1"/>
  <c r="HO32" i="325" s="1"/>
  <c r="HO33" i="325" s="1"/>
  <c r="HO34" i="325" s="1"/>
  <c r="HO35" i="325" s="1"/>
  <c r="HO36" i="325" s="1"/>
  <c r="HO37" i="325" s="1"/>
  <c r="HO38" i="325" s="1"/>
  <c r="HO39" i="325" s="1"/>
  <c r="HO40" i="325" s="1"/>
  <c r="HO41" i="325" s="1"/>
  <c r="HO42" i="325" s="1"/>
  <c r="HO43" i="325" s="1"/>
  <c r="HO44" i="325" s="1"/>
  <c r="HO45" i="325" s="1"/>
  <c r="HO46" i="325" s="1"/>
  <c r="HO47" i="325" s="1"/>
  <c r="HO48" i="325" s="1"/>
  <c r="HO49" i="325" s="1"/>
  <c r="HO50" i="325" s="1"/>
  <c r="HO51" i="325" s="1"/>
  <c r="HO52" i="325" s="1"/>
  <c r="HO53" i="325" s="1"/>
  <c r="HO54" i="325" s="1"/>
  <c r="HO55" i="325" s="1"/>
  <c r="HO56" i="325" s="1"/>
  <c r="HO57" i="325" s="1"/>
  <c r="HO58" i="325" s="1"/>
  <c r="HO59" i="325" s="1"/>
  <c r="HO60" i="325" s="1"/>
  <c r="HN9" i="325"/>
  <c r="HR9" i="325"/>
  <c r="DF8" i="325"/>
  <c r="DF3" i="324"/>
  <c r="DG3" i="324" s="1"/>
  <c r="DH3" i="324" s="1"/>
  <c r="DI3" i="324" s="1"/>
  <c r="DJ3" i="324" s="1"/>
  <c r="DK3" i="324" s="1"/>
  <c r="DL3" i="324" s="1"/>
  <c r="DM3" i="324" s="1"/>
  <c r="DN3" i="324" s="1"/>
  <c r="DO3" i="324" s="1"/>
  <c r="DP3" i="324" s="1"/>
  <c r="DQ3" i="324" s="1"/>
  <c r="DR3" i="324" s="1"/>
  <c r="DS3" i="324" s="1"/>
  <c r="DT3" i="324" s="1"/>
  <c r="DU3" i="324" s="1"/>
  <c r="DV3" i="324" s="1"/>
  <c r="DW3" i="324" s="1"/>
  <c r="DX3" i="324" s="1"/>
  <c r="DY3" i="324" s="1"/>
  <c r="DZ3" i="324" s="1"/>
  <c r="EA3" i="324" s="1"/>
  <c r="EB3" i="324" s="1"/>
  <c r="EC3" i="324" s="1"/>
  <c r="ED3" i="324" s="1"/>
  <c r="EE3" i="324" s="1"/>
  <c r="EF3" i="324" s="1"/>
  <c r="EG3" i="324" s="1"/>
  <c r="EH3" i="324" s="1"/>
  <c r="EI3" i="324" s="1"/>
  <c r="EJ3" i="324" s="1"/>
  <c r="EK3" i="324" s="1"/>
  <c r="EL3" i="324" s="1"/>
  <c r="EM3" i="324" s="1"/>
  <c r="EN3" i="324" s="1"/>
  <c r="EO3" i="324" s="1"/>
  <c r="EP3" i="324" s="1"/>
  <c r="EQ3" i="324" s="1"/>
  <c r="ER3" i="324" s="1"/>
  <c r="ES3" i="324" s="1"/>
  <c r="ET3" i="324" s="1"/>
  <c r="EU3" i="324" s="1"/>
  <c r="EV3" i="324" s="1"/>
  <c r="EW3" i="324" s="1"/>
  <c r="EX3" i="324" s="1"/>
  <c r="EY3" i="324" s="1"/>
  <c r="EZ3" i="324" s="1"/>
  <c r="FA3" i="324" s="1"/>
  <c r="FB3" i="324" s="1"/>
  <c r="FC3" i="324" s="1"/>
  <c r="FD3" i="324" s="1"/>
  <c r="FE3" i="324" s="1"/>
  <c r="FF3" i="324" s="1"/>
  <c r="FG3" i="324" s="1"/>
  <c r="FH3" i="324" s="1"/>
  <c r="FI3" i="324" s="1"/>
  <c r="FJ3" i="324" s="1"/>
  <c r="FK3" i="324" s="1"/>
  <c r="FL3" i="324" s="1"/>
  <c r="FM3" i="324" s="1"/>
  <c r="FN3" i="324" s="1"/>
  <c r="FO3" i="324" s="1"/>
  <c r="FP3" i="324" s="1"/>
  <c r="FQ3" i="324" s="1"/>
  <c r="FR3" i="324" s="1"/>
  <c r="FS3" i="324" s="1"/>
  <c r="FT3" i="324" s="1"/>
  <c r="FU3" i="324" s="1"/>
  <c r="FV3" i="324" s="1"/>
  <c r="FW3" i="324" s="1"/>
  <c r="FX3" i="324" s="1"/>
  <c r="FY3" i="324" s="1"/>
  <c r="FZ3" i="324" s="1"/>
  <c r="GA3" i="324" s="1"/>
  <c r="GB3" i="324" s="1"/>
  <c r="GC3" i="324" s="1"/>
  <c r="GD3" i="324" s="1"/>
  <c r="GE3" i="324" s="1"/>
  <c r="GF3" i="324" s="1"/>
  <c r="GG3" i="324" s="1"/>
  <c r="GH3" i="324" s="1"/>
  <c r="GI3" i="324" s="1"/>
  <c r="GJ3" i="324" s="1"/>
  <c r="GK3" i="324" s="1"/>
  <c r="GL3" i="324" s="1"/>
  <c r="GM3" i="324" s="1"/>
  <c r="GN3" i="324" s="1"/>
  <c r="GO3" i="324" s="1"/>
  <c r="GP3" i="324" s="1"/>
  <c r="GQ3" i="324" s="1"/>
  <c r="GR3" i="324" s="1"/>
  <c r="GS3" i="324" s="1"/>
  <c r="GT3" i="324" s="1"/>
  <c r="GU3" i="324" s="1"/>
  <c r="GV3" i="324" s="1"/>
  <c r="GW3" i="324" s="1"/>
  <c r="GX3" i="324" s="1"/>
  <c r="GY3" i="324" s="1"/>
  <c r="GZ3" i="324" s="1"/>
  <c r="HA3" i="324" s="1"/>
  <c r="H10" i="324"/>
  <c r="F4" i="324"/>
  <c r="HH9" i="324" s="1"/>
  <c r="M8" i="324"/>
  <c r="B9" i="324"/>
  <c r="L9" i="324" s="1"/>
  <c r="HB10" i="324"/>
  <c r="D10" i="324"/>
  <c r="C10" i="324"/>
  <c r="DF8" i="324"/>
  <c r="E11" i="340" l="1"/>
  <c r="F11" i="340" s="1"/>
  <c r="C12" i="340"/>
  <c r="D12" i="340"/>
  <c r="D12" i="339"/>
  <c r="E11" i="339"/>
  <c r="F11" i="339" s="1"/>
  <c r="C12" i="339"/>
  <c r="C12" i="338"/>
  <c r="E11" i="338"/>
  <c r="F11" i="338" s="1"/>
  <c r="D12" i="338"/>
  <c r="E11" i="337"/>
  <c r="F11" i="337" s="1"/>
  <c r="C12" i="337"/>
  <c r="D12" i="337"/>
  <c r="E11" i="336"/>
  <c r="F11" i="336" s="1"/>
  <c r="C12" i="336"/>
  <c r="D12" i="336"/>
  <c r="H12" i="335"/>
  <c r="HD11" i="335"/>
  <c r="D12" i="335"/>
  <c r="K9" i="335"/>
  <c r="L8" i="335"/>
  <c r="HN10" i="335"/>
  <c r="HM9" i="335"/>
  <c r="HJ10" i="335" s="1"/>
  <c r="C14" i="335"/>
  <c r="HQ10" i="335"/>
  <c r="B10" i="335"/>
  <c r="E9" i="335"/>
  <c r="F9" i="335" s="1"/>
  <c r="HK10" i="335"/>
  <c r="HH11" i="335"/>
  <c r="HR10" i="335"/>
  <c r="DG9" i="335"/>
  <c r="DH8" i="335"/>
  <c r="HF10" i="335"/>
  <c r="HC11" i="335" s="1"/>
  <c r="HE11" i="335" s="1"/>
  <c r="E9" i="334"/>
  <c r="F9" i="334" s="1"/>
  <c r="K9" i="334"/>
  <c r="HR10" i="334"/>
  <c r="HH10" i="334"/>
  <c r="HL9" i="334"/>
  <c r="HK9" i="334"/>
  <c r="L9" i="334"/>
  <c r="M8" i="334"/>
  <c r="C11" i="334"/>
  <c r="B10" i="334"/>
  <c r="B11" i="334" s="1"/>
  <c r="B12" i="334" s="1"/>
  <c r="B13" i="334" s="1"/>
  <c r="B14" i="334" s="1"/>
  <c r="B15" i="334" s="1"/>
  <c r="B16" i="334" s="1"/>
  <c r="B17" i="334" s="1"/>
  <c r="B18" i="334" s="1"/>
  <c r="B19" i="334" s="1"/>
  <c r="B20" i="334" s="1"/>
  <c r="B21" i="334" s="1"/>
  <c r="B22" i="334" s="1"/>
  <c r="B23" i="334" s="1"/>
  <c r="B24" i="334" s="1"/>
  <c r="B25" i="334" s="1"/>
  <c r="B26" i="334" s="1"/>
  <c r="B27" i="334" s="1"/>
  <c r="B28" i="334" s="1"/>
  <c r="B29" i="334" s="1"/>
  <c r="B30" i="334" s="1"/>
  <c r="B31" i="334" s="1"/>
  <c r="B32" i="334" s="1"/>
  <c r="B33" i="334" s="1"/>
  <c r="B34" i="334" s="1"/>
  <c r="B35" i="334" s="1"/>
  <c r="B36" i="334" s="1"/>
  <c r="B37" i="334" s="1"/>
  <c r="B38" i="334" s="1"/>
  <c r="B39" i="334" s="1"/>
  <c r="B40" i="334" s="1"/>
  <c r="B41" i="334" s="1"/>
  <c r="B42" i="334" s="1"/>
  <c r="B43" i="334" s="1"/>
  <c r="B44" i="334" s="1"/>
  <c r="B45" i="334" s="1"/>
  <c r="B46" i="334" s="1"/>
  <c r="B47" i="334" s="1"/>
  <c r="B48" i="334" s="1"/>
  <c r="B49" i="334" s="1"/>
  <c r="B50" i="334" s="1"/>
  <c r="B51" i="334" s="1"/>
  <c r="B52" i="334" s="1"/>
  <c r="B53" i="334" s="1"/>
  <c r="B54" i="334" s="1"/>
  <c r="B55" i="334" s="1"/>
  <c r="B56" i="334" s="1"/>
  <c r="B57" i="334" s="1"/>
  <c r="B58" i="334" s="1"/>
  <c r="B59" i="334" s="1"/>
  <c r="B60" i="334" s="1"/>
  <c r="B61" i="334" s="1"/>
  <c r="B62" i="334" s="1"/>
  <c r="B63" i="334" s="1"/>
  <c r="B64" i="334" s="1"/>
  <c r="B65" i="334" s="1"/>
  <c r="B66" i="334" s="1"/>
  <c r="B67" i="334" s="1"/>
  <c r="B68" i="334" s="1"/>
  <c r="B69" i="334" s="1"/>
  <c r="B70" i="334" s="1"/>
  <c r="B71" i="334" s="1"/>
  <c r="B72" i="334" s="1"/>
  <c r="B73" i="334" s="1"/>
  <c r="B74" i="334" s="1"/>
  <c r="B75" i="334" s="1"/>
  <c r="B76" i="334" s="1"/>
  <c r="B77" i="334" s="1"/>
  <c r="B78" i="334" s="1"/>
  <c r="B79" i="334" s="1"/>
  <c r="B80" i="334" s="1"/>
  <c r="B81" i="334" s="1"/>
  <c r="B82" i="334" s="1"/>
  <c r="B83" i="334" s="1"/>
  <c r="B84" i="334" s="1"/>
  <c r="B85" i="334" s="1"/>
  <c r="B86" i="334" s="1"/>
  <c r="B87" i="334" s="1"/>
  <c r="B88" i="334" s="1"/>
  <c r="B89" i="334" s="1"/>
  <c r="B90" i="334" s="1"/>
  <c r="B91" i="334" s="1"/>
  <c r="B92" i="334" s="1"/>
  <c r="B93" i="334" s="1"/>
  <c r="B94" i="334" s="1"/>
  <c r="B95" i="334" s="1"/>
  <c r="B96" i="334" s="1"/>
  <c r="B97" i="334" s="1"/>
  <c r="B98" i="334" s="1"/>
  <c r="B99" i="334" s="1"/>
  <c r="B100" i="334" s="1"/>
  <c r="B101" i="334" s="1"/>
  <c r="B102" i="334" s="1"/>
  <c r="B103" i="334" s="1"/>
  <c r="B104" i="334" s="1"/>
  <c r="B105" i="334" s="1"/>
  <c r="B106" i="334" s="1"/>
  <c r="B107" i="334" s="1"/>
  <c r="B108" i="334" s="1"/>
  <c r="J9" i="334"/>
  <c r="DF9" i="334"/>
  <c r="HQ10" i="334"/>
  <c r="D11" i="334"/>
  <c r="DH9" i="334"/>
  <c r="DI8" i="334"/>
  <c r="HN10" i="334"/>
  <c r="HD10" i="334"/>
  <c r="H11" i="334"/>
  <c r="HE10" i="334"/>
  <c r="C11" i="333"/>
  <c r="DF9" i="333"/>
  <c r="DG8" i="333"/>
  <c r="B10" i="333"/>
  <c r="B11" i="333" s="1"/>
  <c r="B12" i="333" s="1"/>
  <c r="B13" i="333" s="1"/>
  <c r="B14" i="333" s="1"/>
  <c r="B15" i="333" s="1"/>
  <c r="B16" i="333" s="1"/>
  <c r="B17" i="333" s="1"/>
  <c r="B18" i="333" s="1"/>
  <c r="B19" i="333" s="1"/>
  <c r="B20" i="333" s="1"/>
  <c r="B21" i="333" s="1"/>
  <c r="B22" i="333" s="1"/>
  <c r="B23" i="333" s="1"/>
  <c r="B24" i="333" s="1"/>
  <c r="B25" i="333" s="1"/>
  <c r="B26" i="333" s="1"/>
  <c r="B27" i="333" s="1"/>
  <c r="B28" i="333" s="1"/>
  <c r="B29" i="333" s="1"/>
  <c r="B30" i="333" s="1"/>
  <c r="B31" i="333" s="1"/>
  <c r="B32" i="333" s="1"/>
  <c r="B33" i="333" s="1"/>
  <c r="B34" i="333" s="1"/>
  <c r="B35" i="333" s="1"/>
  <c r="B36" i="333" s="1"/>
  <c r="B37" i="333" s="1"/>
  <c r="B38" i="333" s="1"/>
  <c r="B39" i="333" s="1"/>
  <c r="B40" i="333" s="1"/>
  <c r="B41" i="333" s="1"/>
  <c r="B42" i="333" s="1"/>
  <c r="B43" i="333" s="1"/>
  <c r="B44" i="333" s="1"/>
  <c r="B45" i="333" s="1"/>
  <c r="B46" i="333" s="1"/>
  <c r="B47" i="333" s="1"/>
  <c r="B48" i="333" s="1"/>
  <c r="B49" i="333" s="1"/>
  <c r="B50" i="333" s="1"/>
  <c r="B51" i="333" s="1"/>
  <c r="B52" i="333" s="1"/>
  <c r="B53" i="333" s="1"/>
  <c r="B54" i="333" s="1"/>
  <c r="B55" i="333" s="1"/>
  <c r="B56" i="333" s="1"/>
  <c r="B57" i="333" s="1"/>
  <c r="B58" i="333" s="1"/>
  <c r="B59" i="333" s="1"/>
  <c r="B60" i="333" s="1"/>
  <c r="B61" i="333" s="1"/>
  <c r="B62" i="333" s="1"/>
  <c r="B63" i="333" s="1"/>
  <c r="B64" i="333" s="1"/>
  <c r="B65" i="333" s="1"/>
  <c r="B66" i="333" s="1"/>
  <c r="B67" i="333" s="1"/>
  <c r="B68" i="333" s="1"/>
  <c r="B69" i="333" s="1"/>
  <c r="B70" i="333" s="1"/>
  <c r="B71" i="333" s="1"/>
  <c r="B72" i="333" s="1"/>
  <c r="B73" i="333" s="1"/>
  <c r="B74" i="333" s="1"/>
  <c r="B75" i="333" s="1"/>
  <c r="B76" i="333" s="1"/>
  <c r="B77" i="333" s="1"/>
  <c r="B78" i="333" s="1"/>
  <c r="B79" i="333" s="1"/>
  <c r="B80" i="333" s="1"/>
  <c r="B81" i="333" s="1"/>
  <c r="B82" i="333" s="1"/>
  <c r="B83" i="333" s="1"/>
  <c r="B84" i="333" s="1"/>
  <c r="B85" i="333" s="1"/>
  <c r="B86" i="333" s="1"/>
  <c r="B87" i="333" s="1"/>
  <c r="B88" i="333" s="1"/>
  <c r="B89" i="333" s="1"/>
  <c r="B90" i="333" s="1"/>
  <c r="B91" i="333" s="1"/>
  <c r="B92" i="333" s="1"/>
  <c r="B93" i="333" s="1"/>
  <c r="B94" i="333" s="1"/>
  <c r="B95" i="333" s="1"/>
  <c r="B96" i="333" s="1"/>
  <c r="B97" i="333" s="1"/>
  <c r="B98" i="333" s="1"/>
  <c r="B99" i="333" s="1"/>
  <c r="B100" i="333" s="1"/>
  <c r="B101" i="333" s="1"/>
  <c r="B102" i="333" s="1"/>
  <c r="B103" i="333" s="1"/>
  <c r="B104" i="333" s="1"/>
  <c r="B105" i="333" s="1"/>
  <c r="B106" i="333" s="1"/>
  <c r="B107" i="333" s="1"/>
  <c r="B108" i="333" s="1"/>
  <c r="E9" i="333"/>
  <c r="F9" i="333" s="1"/>
  <c r="D11" i="333"/>
  <c r="J9" i="333"/>
  <c r="HH10" i="333"/>
  <c r="HL9" i="333"/>
  <c r="HK9" i="333"/>
  <c r="H11" i="333"/>
  <c r="HE10" i="333"/>
  <c r="HD10" i="333"/>
  <c r="K9" i="333"/>
  <c r="L8" i="333"/>
  <c r="HB11" i="333"/>
  <c r="HB12" i="333" s="1"/>
  <c r="HB13" i="333" s="1"/>
  <c r="HB14" i="333" s="1"/>
  <c r="HB15" i="333" s="1"/>
  <c r="HB16" i="333" s="1"/>
  <c r="HB17" i="333" s="1"/>
  <c r="HB18" i="333" s="1"/>
  <c r="HB19" i="333" s="1"/>
  <c r="HB20" i="333" s="1"/>
  <c r="HB21" i="333" s="1"/>
  <c r="HB22" i="333" s="1"/>
  <c r="HB23" i="333" s="1"/>
  <c r="HB24" i="333" s="1"/>
  <c r="HB25" i="333" s="1"/>
  <c r="HB26" i="333" s="1"/>
  <c r="HB27" i="333" s="1"/>
  <c r="HB28" i="333" s="1"/>
  <c r="HB29" i="333" s="1"/>
  <c r="HB30" i="333" s="1"/>
  <c r="HB31" i="333" s="1"/>
  <c r="HB32" i="333" s="1"/>
  <c r="HB33" i="333" s="1"/>
  <c r="HB34" i="333" s="1"/>
  <c r="HB35" i="333" s="1"/>
  <c r="HB36" i="333" s="1"/>
  <c r="HB37" i="333" s="1"/>
  <c r="HB38" i="333" s="1"/>
  <c r="HB39" i="333" s="1"/>
  <c r="HB40" i="333" s="1"/>
  <c r="HB41" i="333" s="1"/>
  <c r="HB42" i="333" s="1"/>
  <c r="HB43" i="333" s="1"/>
  <c r="HB44" i="333" s="1"/>
  <c r="HB45" i="333" s="1"/>
  <c r="HB46" i="333" s="1"/>
  <c r="HB47" i="333" s="1"/>
  <c r="HB48" i="333" s="1"/>
  <c r="HB49" i="333" s="1"/>
  <c r="HB50" i="333" s="1"/>
  <c r="HB51" i="333" s="1"/>
  <c r="HB52" i="333" s="1"/>
  <c r="HB53" i="333" s="1"/>
  <c r="HB54" i="333" s="1"/>
  <c r="HB55" i="333" s="1"/>
  <c r="HB56" i="333" s="1"/>
  <c r="HB57" i="333" s="1"/>
  <c r="HB58" i="333" s="1"/>
  <c r="HB59" i="333" s="1"/>
  <c r="HB60" i="333" s="1"/>
  <c r="HQ9" i="333"/>
  <c r="HO9" i="333"/>
  <c r="HO10" i="333" s="1"/>
  <c r="HO11" i="333" s="1"/>
  <c r="HO12" i="333" s="1"/>
  <c r="HO13" i="333" s="1"/>
  <c r="HO14" i="333" s="1"/>
  <c r="HO15" i="333" s="1"/>
  <c r="HO16" i="333" s="1"/>
  <c r="HO17" i="333" s="1"/>
  <c r="HO18" i="333" s="1"/>
  <c r="HO19" i="333" s="1"/>
  <c r="HO20" i="333" s="1"/>
  <c r="HO21" i="333" s="1"/>
  <c r="HO22" i="333" s="1"/>
  <c r="HO23" i="333" s="1"/>
  <c r="HO24" i="333" s="1"/>
  <c r="HO25" i="333" s="1"/>
  <c r="HO26" i="333" s="1"/>
  <c r="HO27" i="333" s="1"/>
  <c r="HO28" i="333" s="1"/>
  <c r="HO29" i="333" s="1"/>
  <c r="HO30" i="333" s="1"/>
  <c r="HO31" i="333" s="1"/>
  <c r="HO32" i="333" s="1"/>
  <c r="HO33" i="333" s="1"/>
  <c r="HO34" i="333" s="1"/>
  <c r="HO35" i="333" s="1"/>
  <c r="HO36" i="333" s="1"/>
  <c r="HO37" i="333" s="1"/>
  <c r="HO38" i="333" s="1"/>
  <c r="HO39" i="333" s="1"/>
  <c r="HO40" i="333" s="1"/>
  <c r="HO41" i="333" s="1"/>
  <c r="HO42" i="333" s="1"/>
  <c r="HO43" i="333" s="1"/>
  <c r="HO44" i="333" s="1"/>
  <c r="HO45" i="333" s="1"/>
  <c r="HO46" i="333" s="1"/>
  <c r="HO47" i="333" s="1"/>
  <c r="HO48" i="333" s="1"/>
  <c r="HO49" i="333" s="1"/>
  <c r="HO50" i="333" s="1"/>
  <c r="HO51" i="333" s="1"/>
  <c r="HO52" i="333" s="1"/>
  <c r="HO53" i="333" s="1"/>
  <c r="HO54" i="333" s="1"/>
  <c r="HO55" i="333" s="1"/>
  <c r="HO56" i="333" s="1"/>
  <c r="HO57" i="333" s="1"/>
  <c r="HO58" i="333" s="1"/>
  <c r="HO59" i="333" s="1"/>
  <c r="HO60" i="333" s="1"/>
  <c r="HN9" i="333"/>
  <c r="HR9" i="333"/>
  <c r="B10" i="332"/>
  <c r="B11" i="332" s="1"/>
  <c r="B12" i="332" s="1"/>
  <c r="B13" i="332" s="1"/>
  <c r="B14" i="332" s="1"/>
  <c r="B15" i="332" s="1"/>
  <c r="B16" i="332" s="1"/>
  <c r="B17" i="332" s="1"/>
  <c r="B18" i="332" s="1"/>
  <c r="B19" i="332" s="1"/>
  <c r="B20" i="332" s="1"/>
  <c r="B21" i="332" s="1"/>
  <c r="B22" i="332" s="1"/>
  <c r="B23" i="332" s="1"/>
  <c r="B24" i="332" s="1"/>
  <c r="B25" i="332" s="1"/>
  <c r="B26" i="332" s="1"/>
  <c r="B27" i="332" s="1"/>
  <c r="B28" i="332" s="1"/>
  <c r="B29" i="332" s="1"/>
  <c r="B30" i="332" s="1"/>
  <c r="B31" i="332" s="1"/>
  <c r="B32" i="332" s="1"/>
  <c r="B33" i="332" s="1"/>
  <c r="B34" i="332" s="1"/>
  <c r="B35" i="332" s="1"/>
  <c r="B36" i="332" s="1"/>
  <c r="B37" i="332" s="1"/>
  <c r="B38" i="332" s="1"/>
  <c r="B39" i="332" s="1"/>
  <c r="B40" i="332" s="1"/>
  <c r="B41" i="332" s="1"/>
  <c r="B42" i="332" s="1"/>
  <c r="B43" i="332" s="1"/>
  <c r="B44" i="332" s="1"/>
  <c r="B45" i="332" s="1"/>
  <c r="B46" i="332" s="1"/>
  <c r="B47" i="332" s="1"/>
  <c r="B48" i="332" s="1"/>
  <c r="B49" i="332" s="1"/>
  <c r="B50" i="332" s="1"/>
  <c r="B51" i="332" s="1"/>
  <c r="B52" i="332" s="1"/>
  <c r="B53" i="332" s="1"/>
  <c r="B54" i="332" s="1"/>
  <c r="B55" i="332" s="1"/>
  <c r="B56" i="332" s="1"/>
  <c r="B57" i="332" s="1"/>
  <c r="B58" i="332" s="1"/>
  <c r="B59" i="332" s="1"/>
  <c r="B60" i="332" s="1"/>
  <c r="B61" i="332" s="1"/>
  <c r="B62" i="332" s="1"/>
  <c r="B63" i="332" s="1"/>
  <c r="B64" i="332" s="1"/>
  <c r="B65" i="332" s="1"/>
  <c r="B66" i="332" s="1"/>
  <c r="B67" i="332" s="1"/>
  <c r="B68" i="332" s="1"/>
  <c r="B69" i="332" s="1"/>
  <c r="B70" i="332" s="1"/>
  <c r="B71" i="332" s="1"/>
  <c r="B72" i="332" s="1"/>
  <c r="B73" i="332" s="1"/>
  <c r="B74" i="332" s="1"/>
  <c r="B75" i="332" s="1"/>
  <c r="B76" i="332" s="1"/>
  <c r="B77" i="332" s="1"/>
  <c r="B78" i="332" s="1"/>
  <c r="B79" i="332" s="1"/>
  <c r="B80" i="332" s="1"/>
  <c r="B81" i="332" s="1"/>
  <c r="B82" i="332" s="1"/>
  <c r="B83" i="332" s="1"/>
  <c r="B84" i="332" s="1"/>
  <c r="B85" i="332" s="1"/>
  <c r="B86" i="332" s="1"/>
  <c r="B87" i="332" s="1"/>
  <c r="B88" i="332" s="1"/>
  <c r="B89" i="332" s="1"/>
  <c r="B90" i="332" s="1"/>
  <c r="B91" i="332" s="1"/>
  <c r="B92" i="332" s="1"/>
  <c r="B93" i="332" s="1"/>
  <c r="B94" i="332" s="1"/>
  <c r="B95" i="332" s="1"/>
  <c r="B96" i="332" s="1"/>
  <c r="B97" i="332" s="1"/>
  <c r="B98" i="332" s="1"/>
  <c r="B99" i="332" s="1"/>
  <c r="B100" i="332" s="1"/>
  <c r="B101" i="332" s="1"/>
  <c r="B102" i="332" s="1"/>
  <c r="B103" i="332" s="1"/>
  <c r="B104" i="332" s="1"/>
  <c r="B105" i="332" s="1"/>
  <c r="B106" i="332" s="1"/>
  <c r="B107" i="332" s="1"/>
  <c r="B108" i="332" s="1"/>
  <c r="J9" i="332"/>
  <c r="HR10" i="332"/>
  <c r="HD10" i="332"/>
  <c r="H11" i="332"/>
  <c r="HE10" i="332"/>
  <c r="HQ11" i="332"/>
  <c r="HQ12" i="332" s="1"/>
  <c r="HQ13" i="332" s="1"/>
  <c r="HQ14" i="332" s="1"/>
  <c r="HQ15" i="332" s="1"/>
  <c r="HQ16" i="332" s="1"/>
  <c r="HQ17" i="332" s="1"/>
  <c r="HQ18" i="332" s="1"/>
  <c r="HQ19" i="332" s="1"/>
  <c r="HQ20" i="332" s="1"/>
  <c r="HQ21" i="332" s="1"/>
  <c r="HQ22" i="332" s="1"/>
  <c r="HQ23" i="332" s="1"/>
  <c r="HQ24" i="332" s="1"/>
  <c r="HQ25" i="332" s="1"/>
  <c r="HQ26" i="332" s="1"/>
  <c r="HQ27" i="332" s="1"/>
  <c r="HQ28" i="332" s="1"/>
  <c r="HQ29" i="332" s="1"/>
  <c r="HQ30" i="332" s="1"/>
  <c r="HQ31" i="332" s="1"/>
  <c r="HQ32" i="332" s="1"/>
  <c r="HQ33" i="332" s="1"/>
  <c r="HQ34" i="332" s="1"/>
  <c r="HQ35" i="332" s="1"/>
  <c r="HQ36" i="332" s="1"/>
  <c r="HQ37" i="332" s="1"/>
  <c r="HQ38" i="332" s="1"/>
  <c r="HQ39" i="332" s="1"/>
  <c r="HQ40" i="332" s="1"/>
  <c r="HQ41" i="332" s="1"/>
  <c r="HQ42" i="332" s="1"/>
  <c r="HQ43" i="332" s="1"/>
  <c r="HQ44" i="332" s="1"/>
  <c r="HQ45" i="332" s="1"/>
  <c r="HQ46" i="332" s="1"/>
  <c r="HQ47" i="332" s="1"/>
  <c r="HQ48" i="332" s="1"/>
  <c r="HQ49" i="332" s="1"/>
  <c r="HQ50" i="332" s="1"/>
  <c r="HQ51" i="332" s="1"/>
  <c r="HQ52" i="332" s="1"/>
  <c r="HQ53" i="332" s="1"/>
  <c r="HQ54" i="332" s="1"/>
  <c r="HQ55" i="332" s="1"/>
  <c r="HQ56" i="332" s="1"/>
  <c r="HQ57" i="332" s="1"/>
  <c r="HQ58" i="332" s="1"/>
  <c r="HQ59" i="332" s="1"/>
  <c r="HQ60" i="332" s="1"/>
  <c r="L9" i="332"/>
  <c r="M8" i="332"/>
  <c r="DG8" i="332"/>
  <c r="DF9" i="332"/>
  <c r="HN10" i="332"/>
  <c r="K9" i="332"/>
  <c r="HK9" i="332"/>
  <c r="HH10" i="332"/>
  <c r="HL9" i="332"/>
  <c r="E10" i="332"/>
  <c r="F10" i="332" s="1"/>
  <c r="C11" i="332"/>
  <c r="D12" i="332" s="1"/>
  <c r="HO9" i="331"/>
  <c r="HO10" i="331" s="1"/>
  <c r="HO11" i="331" s="1"/>
  <c r="HO12" i="331" s="1"/>
  <c r="HO13" i="331" s="1"/>
  <c r="HO14" i="331" s="1"/>
  <c r="HO15" i="331" s="1"/>
  <c r="HO16" i="331" s="1"/>
  <c r="HO17" i="331" s="1"/>
  <c r="HO18" i="331" s="1"/>
  <c r="HO19" i="331" s="1"/>
  <c r="HO20" i="331" s="1"/>
  <c r="HO21" i="331" s="1"/>
  <c r="HO22" i="331" s="1"/>
  <c r="HO23" i="331" s="1"/>
  <c r="HO24" i="331" s="1"/>
  <c r="HO25" i="331" s="1"/>
  <c r="HO26" i="331" s="1"/>
  <c r="HO27" i="331" s="1"/>
  <c r="HO28" i="331" s="1"/>
  <c r="HO29" i="331" s="1"/>
  <c r="HO30" i="331" s="1"/>
  <c r="HO31" i="331" s="1"/>
  <c r="HO32" i="331" s="1"/>
  <c r="HO33" i="331" s="1"/>
  <c r="HO34" i="331" s="1"/>
  <c r="HO35" i="331" s="1"/>
  <c r="HO36" i="331" s="1"/>
  <c r="HO37" i="331" s="1"/>
  <c r="HO38" i="331" s="1"/>
  <c r="HO39" i="331" s="1"/>
  <c r="HO40" i="331" s="1"/>
  <c r="HO41" i="331" s="1"/>
  <c r="HO42" i="331" s="1"/>
  <c r="HO43" i="331" s="1"/>
  <c r="HO44" i="331" s="1"/>
  <c r="HO45" i="331" s="1"/>
  <c r="HO46" i="331" s="1"/>
  <c r="HO47" i="331" s="1"/>
  <c r="HO48" i="331" s="1"/>
  <c r="HO49" i="331" s="1"/>
  <c r="HO50" i="331" s="1"/>
  <c r="HO51" i="331" s="1"/>
  <c r="HO52" i="331" s="1"/>
  <c r="HO53" i="331" s="1"/>
  <c r="HO54" i="331" s="1"/>
  <c r="HO55" i="331" s="1"/>
  <c r="HO56" i="331" s="1"/>
  <c r="HO57" i="331" s="1"/>
  <c r="HO58" i="331" s="1"/>
  <c r="HO59" i="331" s="1"/>
  <c r="HO60" i="331" s="1"/>
  <c r="HR9" i="331"/>
  <c r="HQ9" i="331"/>
  <c r="HB11" i="331"/>
  <c r="HB12" i="331" s="1"/>
  <c r="HB13" i="331" s="1"/>
  <c r="HB14" i="331" s="1"/>
  <c r="HB15" i="331" s="1"/>
  <c r="HB16" i="331" s="1"/>
  <c r="HB17" i="331" s="1"/>
  <c r="HB18" i="331" s="1"/>
  <c r="HB19" i="331" s="1"/>
  <c r="HB20" i="331" s="1"/>
  <c r="HB21" i="331" s="1"/>
  <c r="HB22" i="331" s="1"/>
  <c r="HB23" i="331" s="1"/>
  <c r="HB24" i="331" s="1"/>
  <c r="HB25" i="331" s="1"/>
  <c r="HB26" i="331" s="1"/>
  <c r="HB27" i="331" s="1"/>
  <c r="HB28" i="331" s="1"/>
  <c r="HB29" i="331" s="1"/>
  <c r="HB30" i="331" s="1"/>
  <c r="HB31" i="331" s="1"/>
  <c r="HB32" i="331" s="1"/>
  <c r="HB33" i="331" s="1"/>
  <c r="HB34" i="331" s="1"/>
  <c r="HB35" i="331" s="1"/>
  <c r="HB36" i="331" s="1"/>
  <c r="HB37" i="331" s="1"/>
  <c r="HB38" i="331" s="1"/>
  <c r="HB39" i="331" s="1"/>
  <c r="HB40" i="331" s="1"/>
  <c r="HB41" i="331" s="1"/>
  <c r="HB42" i="331" s="1"/>
  <c r="HB43" i="331" s="1"/>
  <c r="HB44" i="331" s="1"/>
  <c r="HB45" i="331" s="1"/>
  <c r="HB46" i="331" s="1"/>
  <c r="HB47" i="331" s="1"/>
  <c r="HB48" i="331" s="1"/>
  <c r="HB49" i="331" s="1"/>
  <c r="HB50" i="331" s="1"/>
  <c r="HB51" i="331" s="1"/>
  <c r="HB52" i="331" s="1"/>
  <c r="HB53" i="331" s="1"/>
  <c r="HB54" i="331" s="1"/>
  <c r="HB55" i="331" s="1"/>
  <c r="HB56" i="331" s="1"/>
  <c r="HB57" i="331" s="1"/>
  <c r="HB58" i="331" s="1"/>
  <c r="HB59" i="331" s="1"/>
  <c r="HB60" i="331" s="1"/>
  <c r="HN9" i="331"/>
  <c r="B10" i="331"/>
  <c r="E9" i="331"/>
  <c r="F9" i="331" s="1"/>
  <c r="HF10" i="331"/>
  <c r="HC11" i="331" s="1"/>
  <c r="C12" i="331"/>
  <c r="L8" i="331"/>
  <c r="K9" i="331"/>
  <c r="H12" i="331"/>
  <c r="HD11" i="331"/>
  <c r="D11" i="331"/>
  <c r="DF9" i="331"/>
  <c r="DG8" i="331"/>
  <c r="HK9" i="331"/>
  <c r="HH10" i="331"/>
  <c r="HL9" i="331"/>
  <c r="J9" i="330"/>
  <c r="E9" i="330"/>
  <c r="F9" i="330" s="1"/>
  <c r="E10" i="330"/>
  <c r="F10" i="330" s="1"/>
  <c r="C11" i="330"/>
  <c r="HR9" i="330"/>
  <c r="HO9" i="330"/>
  <c r="HO10" i="330" s="1"/>
  <c r="HO11" i="330" s="1"/>
  <c r="HO12" i="330" s="1"/>
  <c r="HO13" i="330" s="1"/>
  <c r="HO14" i="330" s="1"/>
  <c r="HO15" i="330" s="1"/>
  <c r="HO16" i="330" s="1"/>
  <c r="HO17" i="330" s="1"/>
  <c r="HO18" i="330" s="1"/>
  <c r="HO19" i="330" s="1"/>
  <c r="HO20" i="330" s="1"/>
  <c r="HO21" i="330" s="1"/>
  <c r="HO22" i="330" s="1"/>
  <c r="HO23" i="330" s="1"/>
  <c r="HO24" i="330" s="1"/>
  <c r="HO25" i="330" s="1"/>
  <c r="HO26" i="330" s="1"/>
  <c r="HO27" i="330" s="1"/>
  <c r="HO28" i="330" s="1"/>
  <c r="HO29" i="330" s="1"/>
  <c r="HO30" i="330" s="1"/>
  <c r="HO31" i="330" s="1"/>
  <c r="HO32" i="330" s="1"/>
  <c r="HO33" i="330" s="1"/>
  <c r="HO34" i="330" s="1"/>
  <c r="HO35" i="330" s="1"/>
  <c r="HO36" i="330" s="1"/>
  <c r="HO37" i="330" s="1"/>
  <c r="HO38" i="330" s="1"/>
  <c r="HO39" i="330" s="1"/>
  <c r="HO40" i="330" s="1"/>
  <c r="HO41" i="330" s="1"/>
  <c r="HO42" i="330" s="1"/>
  <c r="HO43" i="330" s="1"/>
  <c r="HO44" i="330" s="1"/>
  <c r="HO45" i="330" s="1"/>
  <c r="HO46" i="330" s="1"/>
  <c r="HO47" i="330" s="1"/>
  <c r="HO48" i="330" s="1"/>
  <c r="HO49" i="330" s="1"/>
  <c r="HO50" i="330" s="1"/>
  <c r="HO51" i="330" s="1"/>
  <c r="HO52" i="330" s="1"/>
  <c r="HO53" i="330" s="1"/>
  <c r="HO54" i="330" s="1"/>
  <c r="HO55" i="330" s="1"/>
  <c r="HO56" i="330" s="1"/>
  <c r="HO57" i="330" s="1"/>
  <c r="HO58" i="330" s="1"/>
  <c r="HO59" i="330" s="1"/>
  <c r="HO60" i="330" s="1"/>
  <c r="HQ9" i="330"/>
  <c r="HB11" i="330"/>
  <c r="HB12" i="330" s="1"/>
  <c r="HB13" i="330" s="1"/>
  <c r="HB14" i="330" s="1"/>
  <c r="HB15" i="330" s="1"/>
  <c r="HB16" i="330" s="1"/>
  <c r="HB17" i="330" s="1"/>
  <c r="HB18" i="330" s="1"/>
  <c r="HB19" i="330" s="1"/>
  <c r="HB20" i="330" s="1"/>
  <c r="HB21" i="330" s="1"/>
  <c r="HB22" i="330" s="1"/>
  <c r="HB23" i="330" s="1"/>
  <c r="HB24" i="330" s="1"/>
  <c r="HB25" i="330" s="1"/>
  <c r="HB26" i="330" s="1"/>
  <c r="HB27" i="330" s="1"/>
  <c r="HB28" i="330" s="1"/>
  <c r="HB29" i="330" s="1"/>
  <c r="HB30" i="330" s="1"/>
  <c r="HB31" i="330" s="1"/>
  <c r="HB32" i="330" s="1"/>
  <c r="HB33" i="330" s="1"/>
  <c r="HB34" i="330" s="1"/>
  <c r="HB35" i="330" s="1"/>
  <c r="HB36" i="330" s="1"/>
  <c r="HB37" i="330" s="1"/>
  <c r="HB38" i="330" s="1"/>
  <c r="HB39" i="330" s="1"/>
  <c r="HB40" i="330" s="1"/>
  <c r="HB41" i="330" s="1"/>
  <c r="HB42" i="330" s="1"/>
  <c r="HB43" i="330" s="1"/>
  <c r="HB44" i="330" s="1"/>
  <c r="HB45" i="330" s="1"/>
  <c r="HB46" i="330" s="1"/>
  <c r="HB47" i="330" s="1"/>
  <c r="HB48" i="330" s="1"/>
  <c r="HB49" i="330" s="1"/>
  <c r="HB50" i="330" s="1"/>
  <c r="HB51" i="330" s="1"/>
  <c r="HB52" i="330" s="1"/>
  <c r="HB53" i="330" s="1"/>
  <c r="HB54" i="330" s="1"/>
  <c r="HB55" i="330" s="1"/>
  <c r="HB56" i="330" s="1"/>
  <c r="HB57" i="330" s="1"/>
  <c r="HB58" i="330" s="1"/>
  <c r="HB59" i="330" s="1"/>
  <c r="HB60" i="330" s="1"/>
  <c r="HN9" i="330"/>
  <c r="HD10" i="330"/>
  <c r="H11" i="330"/>
  <c r="HE10" i="330"/>
  <c r="D12" i="330"/>
  <c r="HK9" i="330"/>
  <c r="HH10" i="330"/>
  <c r="HL9" i="330"/>
  <c r="DG9" i="330"/>
  <c r="DH8" i="330"/>
  <c r="K9" i="330"/>
  <c r="L8" i="330"/>
  <c r="DF9" i="330"/>
  <c r="HF10" i="329"/>
  <c r="HC11" i="329" s="1"/>
  <c r="HR10" i="329"/>
  <c r="D11" i="329"/>
  <c r="HK9" i="329"/>
  <c r="HH10" i="329"/>
  <c r="HL9" i="329"/>
  <c r="HN10" i="329"/>
  <c r="C11" i="329"/>
  <c r="E10" i="329"/>
  <c r="F10" i="329" s="1"/>
  <c r="HD11" i="329"/>
  <c r="H12" i="329"/>
  <c r="HQ10" i="329"/>
  <c r="L8" i="329"/>
  <c r="DF9" i="329"/>
  <c r="DG8" i="329"/>
  <c r="J9" i="329"/>
  <c r="D11" i="328"/>
  <c r="HN9" i="328"/>
  <c r="HB11" i="328"/>
  <c r="HB12" i="328" s="1"/>
  <c r="HB13" i="328" s="1"/>
  <c r="HB14" i="328" s="1"/>
  <c r="HB15" i="328" s="1"/>
  <c r="HB16" i="328" s="1"/>
  <c r="HB17" i="328" s="1"/>
  <c r="HB18" i="328" s="1"/>
  <c r="HB19" i="328" s="1"/>
  <c r="HB20" i="328" s="1"/>
  <c r="HB21" i="328" s="1"/>
  <c r="HB22" i="328" s="1"/>
  <c r="HB23" i="328" s="1"/>
  <c r="HB24" i="328" s="1"/>
  <c r="HB25" i="328" s="1"/>
  <c r="HB26" i="328" s="1"/>
  <c r="HB27" i="328" s="1"/>
  <c r="HB28" i="328" s="1"/>
  <c r="HB29" i="328" s="1"/>
  <c r="HB30" i="328" s="1"/>
  <c r="HB31" i="328" s="1"/>
  <c r="HB32" i="328" s="1"/>
  <c r="HB33" i="328" s="1"/>
  <c r="HB34" i="328" s="1"/>
  <c r="HB35" i="328" s="1"/>
  <c r="HB36" i="328" s="1"/>
  <c r="HB37" i="328" s="1"/>
  <c r="HB38" i="328" s="1"/>
  <c r="HB39" i="328" s="1"/>
  <c r="HB40" i="328" s="1"/>
  <c r="HB41" i="328" s="1"/>
  <c r="HB42" i="328" s="1"/>
  <c r="HB43" i="328" s="1"/>
  <c r="HB44" i="328" s="1"/>
  <c r="HB45" i="328" s="1"/>
  <c r="HB46" i="328" s="1"/>
  <c r="HB47" i="328" s="1"/>
  <c r="HB48" i="328" s="1"/>
  <c r="HB49" i="328" s="1"/>
  <c r="HB50" i="328" s="1"/>
  <c r="HB51" i="328" s="1"/>
  <c r="HB52" i="328" s="1"/>
  <c r="HB53" i="328" s="1"/>
  <c r="HB54" i="328" s="1"/>
  <c r="HB55" i="328" s="1"/>
  <c r="HB56" i="328" s="1"/>
  <c r="HB57" i="328" s="1"/>
  <c r="HB58" i="328" s="1"/>
  <c r="HB59" i="328" s="1"/>
  <c r="HB60" i="328" s="1"/>
  <c r="HQ9" i="328"/>
  <c r="HO9" i="328"/>
  <c r="HO10" i="328" s="1"/>
  <c r="HO11" i="328" s="1"/>
  <c r="HO12" i="328" s="1"/>
  <c r="HO13" i="328" s="1"/>
  <c r="HO14" i="328" s="1"/>
  <c r="HO15" i="328" s="1"/>
  <c r="HO16" i="328" s="1"/>
  <c r="HO17" i="328" s="1"/>
  <c r="HO18" i="328" s="1"/>
  <c r="HO19" i="328" s="1"/>
  <c r="HO20" i="328" s="1"/>
  <c r="HO21" i="328" s="1"/>
  <c r="HO22" i="328" s="1"/>
  <c r="HO23" i="328" s="1"/>
  <c r="HO24" i="328" s="1"/>
  <c r="HO25" i="328" s="1"/>
  <c r="HO26" i="328" s="1"/>
  <c r="HO27" i="328" s="1"/>
  <c r="HO28" i="328" s="1"/>
  <c r="HO29" i="328" s="1"/>
  <c r="HO30" i="328" s="1"/>
  <c r="HO31" i="328" s="1"/>
  <c r="HO32" i="328" s="1"/>
  <c r="HO33" i="328" s="1"/>
  <c r="HO34" i="328" s="1"/>
  <c r="HO35" i="328" s="1"/>
  <c r="HO36" i="328" s="1"/>
  <c r="HO37" i="328" s="1"/>
  <c r="HO38" i="328" s="1"/>
  <c r="HO39" i="328" s="1"/>
  <c r="HO40" i="328" s="1"/>
  <c r="HO41" i="328" s="1"/>
  <c r="HO42" i="328" s="1"/>
  <c r="HO43" i="328" s="1"/>
  <c r="HO44" i="328" s="1"/>
  <c r="HO45" i="328" s="1"/>
  <c r="HO46" i="328" s="1"/>
  <c r="HO47" i="328" s="1"/>
  <c r="HO48" i="328" s="1"/>
  <c r="HO49" i="328" s="1"/>
  <c r="HO50" i="328" s="1"/>
  <c r="HO51" i="328" s="1"/>
  <c r="HO52" i="328" s="1"/>
  <c r="HO53" i="328" s="1"/>
  <c r="HO54" i="328" s="1"/>
  <c r="HO55" i="328" s="1"/>
  <c r="HO56" i="328" s="1"/>
  <c r="HO57" i="328" s="1"/>
  <c r="HO58" i="328" s="1"/>
  <c r="HO59" i="328" s="1"/>
  <c r="HO60" i="328" s="1"/>
  <c r="HR9" i="328"/>
  <c r="C13" i="328"/>
  <c r="DG8" i="328"/>
  <c r="B10" i="328"/>
  <c r="E9" i="328"/>
  <c r="F9" i="328" s="1"/>
  <c r="HF10" i="328"/>
  <c r="HC11" i="328" s="1"/>
  <c r="HD11" i="328" s="1"/>
  <c r="L8" i="328"/>
  <c r="HH10" i="328"/>
  <c r="HL9" i="328"/>
  <c r="HK9" i="328"/>
  <c r="H12" i="328"/>
  <c r="HK9" i="327"/>
  <c r="HC11" i="327"/>
  <c r="HQ10" i="327"/>
  <c r="DG9" i="327"/>
  <c r="DH8" i="327"/>
  <c r="HM9" i="327"/>
  <c r="HJ10" i="327" s="1"/>
  <c r="E9" i="327"/>
  <c r="F9" i="327" s="1"/>
  <c r="B10" i="327"/>
  <c r="HH11" i="327"/>
  <c r="HK10" i="327"/>
  <c r="DF9" i="327"/>
  <c r="HR11" i="327"/>
  <c r="HR12" i="327" s="1"/>
  <c r="HR13" i="327" s="1"/>
  <c r="HR14" i="327" s="1"/>
  <c r="HR15" i="327" s="1"/>
  <c r="HR16" i="327" s="1"/>
  <c r="HR17" i="327" s="1"/>
  <c r="HR18" i="327" s="1"/>
  <c r="HR19" i="327" s="1"/>
  <c r="HR20" i="327" s="1"/>
  <c r="HR21" i="327" s="1"/>
  <c r="HR22" i="327" s="1"/>
  <c r="HR23" i="327" s="1"/>
  <c r="HR24" i="327" s="1"/>
  <c r="HR25" i="327" s="1"/>
  <c r="HR26" i="327" s="1"/>
  <c r="HR27" i="327" s="1"/>
  <c r="HR28" i="327" s="1"/>
  <c r="HR29" i="327" s="1"/>
  <c r="HR30" i="327" s="1"/>
  <c r="HR31" i="327" s="1"/>
  <c r="HR32" i="327" s="1"/>
  <c r="HR33" i="327" s="1"/>
  <c r="HR34" i="327" s="1"/>
  <c r="HR35" i="327" s="1"/>
  <c r="HR36" i="327" s="1"/>
  <c r="HR37" i="327" s="1"/>
  <c r="HR38" i="327" s="1"/>
  <c r="HR39" i="327" s="1"/>
  <c r="HR40" i="327" s="1"/>
  <c r="HR41" i="327" s="1"/>
  <c r="HR42" i="327" s="1"/>
  <c r="HR43" i="327" s="1"/>
  <c r="HR44" i="327" s="1"/>
  <c r="HR45" i="327" s="1"/>
  <c r="HR46" i="327" s="1"/>
  <c r="HR47" i="327" s="1"/>
  <c r="HR48" i="327" s="1"/>
  <c r="HR49" i="327" s="1"/>
  <c r="HR50" i="327" s="1"/>
  <c r="HR51" i="327" s="1"/>
  <c r="HR52" i="327" s="1"/>
  <c r="HR53" i="327" s="1"/>
  <c r="HR54" i="327" s="1"/>
  <c r="HR55" i="327" s="1"/>
  <c r="HR56" i="327" s="1"/>
  <c r="HR57" i="327" s="1"/>
  <c r="HR58" i="327" s="1"/>
  <c r="HR59" i="327" s="1"/>
  <c r="HR60" i="327" s="1"/>
  <c r="HN10" i="327"/>
  <c r="H12" i="327"/>
  <c r="HE11" i="327"/>
  <c r="HD11" i="327"/>
  <c r="C14" i="327"/>
  <c r="D12" i="327"/>
  <c r="K9" i="327"/>
  <c r="L8" i="327"/>
  <c r="D11" i="326"/>
  <c r="C12" i="326"/>
  <c r="H11" i="326"/>
  <c r="HD10" i="326"/>
  <c r="HE10" i="326"/>
  <c r="B10" i="326"/>
  <c r="E9" i="326"/>
  <c r="F9" i="326" s="1"/>
  <c r="HK9" i="326"/>
  <c r="HH10" i="326"/>
  <c r="HL9" i="326"/>
  <c r="DH8" i="326"/>
  <c r="DG9" i="326"/>
  <c r="HO9" i="326"/>
  <c r="HO10" i="326" s="1"/>
  <c r="HO11" i="326" s="1"/>
  <c r="HO12" i="326" s="1"/>
  <c r="HO13" i="326" s="1"/>
  <c r="HO14" i="326" s="1"/>
  <c r="HO15" i="326" s="1"/>
  <c r="HO16" i="326" s="1"/>
  <c r="HO17" i="326" s="1"/>
  <c r="HO18" i="326" s="1"/>
  <c r="HO19" i="326" s="1"/>
  <c r="HO20" i="326" s="1"/>
  <c r="HO21" i="326" s="1"/>
  <c r="HO22" i="326" s="1"/>
  <c r="HO23" i="326" s="1"/>
  <c r="HO24" i="326" s="1"/>
  <c r="HO25" i="326" s="1"/>
  <c r="HO26" i="326" s="1"/>
  <c r="HO27" i="326" s="1"/>
  <c r="HO28" i="326" s="1"/>
  <c r="HO29" i="326" s="1"/>
  <c r="HO30" i="326" s="1"/>
  <c r="HO31" i="326" s="1"/>
  <c r="HO32" i="326" s="1"/>
  <c r="HO33" i="326" s="1"/>
  <c r="HO34" i="326" s="1"/>
  <c r="HO35" i="326" s="1"/>
  <c r="HO36" i="326" s="1"/>
  <c r="HO37" i="326" s="1"/>
  <c r="HO38" i="326" s="1"/>
  <c r="HO39" i="326" s="1"/>
  <c r="HO40" i="326" s="1"/>
  <c r="HO41" i="326" s="1"/>
  <c r="HO42" i="326" s="1"/>
  <c r="HO43" i="326" s="1"/>
  <c r="HO44" i="326" s="1"/>
  <c r="HO45" i="326" s="1"/>
  <c r="HO46" i="326" s="1"/>
  <c r="HO47" i="326" s="1"/>
  <c r="HO48" i="326" s="1"/>
  <c r="HO49" i="326" s="1"/>
  <c r="HO50" i="326" s="1"/>
  <c r="HO51" i="326" s="1"/>
  <c r="HO52" i="326" s="1"/>
  <c r="HO53" i="326" s="1"/>
  <c r="HO54" i="326" s="1"/>
  <c r="HO55" i="326" s="1"/>
  <c r="HO56" i="326" s="1"/>
  <c r="HO57" i="326" s="1"/>
  <c r="HO58" i="326" s="1"/>
  <c r="HO59" i="326" s="1"/>
  <c r="HO60" i="326" s="1"/>
  <c r="HR9" i="326"/>
  <c r="HQ9" i="326"/>
  <c r="HB11" i="326"/>
  <c r="HB12" i="326" s="1"/>
  <c r="HB13" i="326" s="1"/>
  <c r="HB14" i="326" s="1"/>
  <c r="HB15" i="326" s="1"/>
  <c r="HB16" i="326" s="1"/>
  <c r="HB17" i="326" s="1"/>
  <c r="HB18" i="326" s="1"/>
  <c r="HB19" i="326" s="1"/>
  <c r="HB20" i="326" s="1"/>
  <c r="HB21" i="326" s="1"/>
  <c r="HB22" i="326" s="1"/>
  <c r="HB23" i="326" s="1"/>
  <c r="HB24" i="326" s="1"/>
  <c r="HB25" i="326" s="1"/>
  <c r="HB26" i="326" s="1"/>
  <c r="HB27" i="326" s="1"/>
  <c r="HB28" i="326" s="1"/>
  <c r="HB29" i="326" s="1"/>
  <c r="HB30" i="326" s="1"/>
  <c r="HB31" i="326" s="1"/>
  <c r="HB32" i="326" s="1"/>
  <c r="HB33" i="326" s="1"/>
  <c r="HB34" i="326" s="1"/>
  <c r="HB35" i="326" s="1"/>
  <c r="HB36" i="326" s="1"/>
  <c r="HB37" i="326" s="1"/>
  <c r="HB38" i="326" s="1"/>
  <c r="HB39" i="326" s="1"/>
  <c r="HB40" i="326" s="1"/>
  <c r="HB41" i="326" s="1"/>
  <c r="HB42" i="326" s="1"/>
  <c r="HB43" i="326" s="1"/>
  <c r="HB44" i="326" s="1"/>
  <c r="HB45" i="326" s="1"/>
  <c r="HB46" i="326" s="1"/>
  <c r="HB47" i="326" s="1"/>
  <c r="HB48" i="326" s="1"/>
  <c r="HB49" i="326" s="1"/>
  <c r="HB50" i="326" s="1"/>
  <c r="HB51" i="326" s="1"/>
  <c r="HB52" i="326" s="1"/>
  <c r="HB53" i="326" s="1"/>
  <c r="HB54" i="326" s="1"/>
  <c r="HB55" i="326" s="1"/>
  <c r="HB56" i="326" s="1"/>
  <c r="HB57" i="326" s="1"/>
  <c r="HB58" i="326" s="1"/>
  <c r="HB59" i="326" s="1"/>
  <c r="HB60" i="326" s="1"/>
  <c r="HN9" i="326"/>
  <c r="L8" i="326"/>
  <c r="K9" i="326"/>
  <c r="J9" i="326"/>
  <c r="J9" i="325"/>
  <c r="D11" i="325"/>
  <c r="HK10" i="325"/>
  <c r="HH11" i="325"/>
  <c r="HR10" i="325"/>
  <c r="HQ10" i="325"/>
  <c r="E9" i="325"/>
  <c r="F9" i="325" s="1"/>
  <c r="K9" i="325"/>
  <c r="L8" i="325"/>
  <c r="HM9" i="325"/>
  <c r="HJ10" i="325" s="1"/>
  <c r="HL10" i="325" s="1"/>
  <c r="H11" i="325"/>
  <c r="HE10" i="325"/>
  <c r="HD10" i="325"/>
  <c r="HN10" i="325"/>
  <c r="DF9" i="325"/>
  <c r="DG8" i="325"/>
  <c r="C11" i="325"/>
  <c r="E10" i="325"/>
  <c r="F10" i="325" s="1"/>
  <c r="E9" i="324"/>
  <c r="F9" i="324" s="1"/>
  <c r="K9" i="324"/>
  <c r="HH10" i="324"/>
  <c r="HL9" i="324"/>
  <c r="HK9" i="324"/>
  <c r="DG8" i="324"/>
  <c r="DF9" i="324"/>
  <c r="B10" i="324"/>
  <c r="B11" i="324" s="1"/>
  <c r="B12" i="324" s="1"/>
  <c r="B13" i="324" s="1"/>
  <c r="B14" i="324" s="1"/>
  <c r="B15" i="324" s="1"/>
  <c r="B16" i="324" s="1"/>
  <c r="B17" i="324" s="1"/>
  <c r="B18" i="324" s="1"/>
  <c r="B19" i="324" s="1"/>
  <c r="B20" i="324" s="1"/>
  <c r="B21" i="324" s="1"/>
  <c r="B22" i="324" s="1"/>
  <c r="B23" i="324" s="1"/>
  <c r="B24" i="324" s="1"/>
  <c r="B25" i="324" s="1"/>
  <c r="B26" i="324" s="1"/>
  <c r="B27" i="324" s="1"/>
  <c r="B28" i="324" s="1"/>
  <c r="B29" i="324" s="1"/>
  <c r="B30" i="324" s="1"/>
  <c r="B31" i="324" s="1"/>
  <c r="B32" i="324" s="1"/>
  <c r="B33" i="324" s="1"/>
  <c r="B34" i="324" s="1"/>
  <c r="B35" i="324" s="1"/>
  <c r="B36" i="324" s="1"/>
  <c r="B37" i="324" s="1"/>
  <c r="B38" i="324" s="1"/>
  <c r="B39" i="324" s="1"/>
  <c r="B40" i="324" s="1"/>
  <c r="B41" i="324" s="1"/>
  <c r="B42" i="324" s="1"/>
  <c r="B43" i="324" s="1"/>
  <c r="B44" i="324" s="1"/>
  <c r="B45" i="324" s="1"/>
  <c r="B46" i="324" s="1"/>
  <c r="B47" i="324" s="1"/>
  <c r="B48" i="324" s="1"/>
  <c r="B49" i="324" s="1"/>
  <c r="B50" i="324" s="1"/>
  <c r="B51" i="324" s="1"/>
  <c r="B52" i="324" s="1"/>
  <c r="B53" i="324" s="1"/>
  <c r="B54" i="324" s="1"/>
  <c r="B55" i="324" s="1"/>
  <c r="B56" i="324" s="1"/>
  <c r="B57" i="324" s="1"/>
  <c r="B58" i="324" s="1"/>
  <c r="B59" i="324" s="1"/>
  <c r="B60" i="324" s="1"/>
  <c r="B61" i="324" s="1"/>
  <c r="B62" i="324" s="1"/>
  <c r="B63" i="324" s="1"/>
  <c r="B64" i="324" s="1"/>
  <c r="B65" i="324" s="1"/>
  <c r="B66" i="324" s="1"/>
  <c r="B67" i="324" s="1"/>
  <c r="B68" i="324" s="1"/>
  <c r="B69" i="324" s="1"/>
  <c r="B70" i="324" s="1"/>
  <c r="B71" i="324" s="1"/>
  <c r="B72" i="324" s="1"/>
  <c r="B73" i="324" s="1"/>
  <c r="B74" i="324" s="1"/>
  <c r="B75" i="324" s="1"/>
  <c r="B76" i="324" s="1"/>
  <c r="B77" i="324" s="1"/>
  <c r="B78" i="324" s="1"/>
  <c r="B79" i="324" s="1"/>
  <c r="B80" i="324" s="1"/>
  <c r="B81" i="324" s="1"/>
  <c r="B82" i="324" s="1"/>
  <c r="B83" i="324" s="1"/>
  <c r="B84" i="324" s="1"/>
  <c r="B85" i="324" s="1"/>
  <c r="B86" i="324" s="1"/>
  <c r="B87" i="324" s="1"/>
  <c r="B88" i="324" s="1"/>
  <c r="B89" i="324" s="1"/>
  <c r="B90" i="324" s="1"/>
  <c r="B91" i="324" s="1"/>
  <c r="B92" i="324" s="1"/>
  <c r="B93" i="324" s="1"/>
  <c r="B94" i="324" s="1"/>
  <c r="B95" i="324" s="1"/>
  <c r="B96" i="324" s="1"/>
  <c r="B97" i="324" s="1"/>
  <c r="B98" i="324" s="1"/>
  <c r="B99" i="324" s="1"/>
  <c r="B100" i="324" s="1"/>
  <c r="B101" i="324" s="1"/>
  <c r="B102" i="324" s="1"/>
  <c r="B103" i="324" s="1"/>
  <c r="B104" i="324" s="1"/>
  <c r="B105" i="324" s="1"/>
  <c r="B106" i="324" s="1"/>
  <c r="B107" i="324" s="1"/>
  <c r="B108" i="324" s="1"/>
  <c r="J9" i="324"/>
  <c r="HR9" i="324"/>
  <c r="HB11" i="324"/>
  <c r="HB12" i="324" s="1"/>
  <c r="HB13" i="324" s="1"/>
  <c r="HB14" i="324" s="1"/>
  <c r="HB15" i="324" s="1"/>
  <c r="HB16" i="324" s="1"/>
  <c r="HB17" i="324" s="1"/>
  <c r="HB18" i="324" s="1"/>
  <c r="HB19" i="324" s="1"/>
  <c r="HB20" i="324" s="1"/>
  <c r="HB21" i="324" s="1"/>
  <c r="HB22" i="324" s="1"/>
  <c r="HB23" i="324" s="1"/>
  <c r="HB24" i="324" s="1"/>
  <c r="HB25" i="324" s="1"/>
  <c r="HB26" i="324" s="1"/>
  <c r="HB27" i="324" s="1"/>
  <c r="HB28" i="324" s="1"/>
  <c r="HB29" i="324" s="1"/>
  <c r="HB30" i="324" s="1"/>
  <c r="HB31" i="324" s="1"/>
  <c r="HB32" i="324" s="1"/>
  <c r="HB33" i="324" s="1"/>
  <c r="HB34" i="324" s="1"/>
  <c r="HB35" i="324" s="1"/>
  <c r="HB36" i="324" s="1"/>
  <c r="HB37" i="324" s="1"/>
  <c r="HB38" i="324" s="1"/>
  <c r="HB39" i="324" s="1"/>
  <c r="HB40" i="324" s="1"/>
  <c r="HB41" i="324" s="1"/>
  <c r="HB42" i="324" s="1"/>
  <c r="HB43" i="324" s="1"/>
  <c r="HB44" i="324" s="1"/>
  <c r="HB45" i="324" s="1"/>
  <c r="HB46" i="324" s="1"/>
  <c r="HB47" i="324" s="1"/>
  <c r="HB48" i="324" s="1"/>
  <c r="HB49" i="324" s="1"/>
  <c r="HB50" i="324" s="1"/>
  <c r="HB51" i="324" s="1"/>
  <c r="HB52" i="324" s="1"/>
  <c r="HB53" i="324" s="1"/>
  <c r="HB54" i="324" s="1"/>
  <c r="HB55" i="324" s="1"/>
  <c r="HB56" i="324" s="1"/>
  <c r="HB57" i="324" s="1"/>
  <c r="HB58" i="324" s="1"/>
  <c r="HB59" i="324" s="1"/>
  <c r="HB60" i="324" s="1"/>
  <c r="HQ9" i="324"/>
  <c r="HO9" i="324"/>
  <c r="HO10" i="324" s="1"/>
  <c r="HO11" i="324" s="1"/>
  <c r="HO12" i="324" s="1"/>
  <c r="HO13" i="324" s="1"/>
  <c r="HO14" i="324" s="1"/>
  <c r="HO15" i="324" s="1"/>
  <c r="HO16" i="324" s="1"/>
  <c r="HO17" i="324" s="1"/>
  <c r="HO18" i="324" s="1"/>
  <c r="HO19" i="324" s="1"/>
  <c r="HO20" i="324" s="1"/>
  <c r="HO21" i="324" s="1"/>
  <c r="HO22" i="324" s="1"/>
  <c r="HO23" i="324" s="1"/>
  <c r="HO24" i="324" s="1"/>
  <c r="HO25" i="324" s="1"/>
  <c r="HO26" i="324" s="1"/>
  <c r="HO27" i="324" s="1"/>
  <c r="HO28" i="324" s="1"/>
  <c r="HO29" i="324" s="1"/>
  <c r="HO30" i="324" s="1"/>
  <c r="HO31" i="324" s="1"/>
  <c r="HO32" i="324" s="1"/>
  <c r="HO33" i="324" s="1"/>
  <c r="HO34" i="324" s="1"/>
  <c r="HO35" i="324" s="1"/>
  <c r="HO36" i="324" s="1"/>
  <c r="HO37" i="324" s="1"/>
  <c r="HO38" i="324" s="1"/>
  <c r="HO39" i="324" s="1"/>
  <c r="HO40" i="324" s="1"/>
  <c r="HO41" i="324" s="1"/>
  <c r="HO42" i="324" s="1"/>
  <c r="HO43" i="324" s="1"/>
  <c r="HO44" i="324" s="1"/>
  <c r="HO45" i="324" s="1"/>
  <c r="HO46" i="324" s="1"/>
  <c r="HO47" i="324" s="1"/>
  <c r="HO48" i="324" s="1"/>
  <c r="HO49" i="324" s="1"/>
  <c r="HO50" i="324" s="1"/>
  <c r="HO51" i="324" s="1"/>
  <c r="HO52" i="324" s="1"/>
  <c r="HO53" i="324" s="1"/>
  <c r="HO54" i="324" s="1"/>
  <c r="HO55" i="324" s="1"/>
  <c r="HO56" i="324" s="1"/>
  <c r="HO57" i="324" s="1"/>
  <c r="HO58" i="324" s="1"/>
  <c r="HO59" i="324" s="1"/>
  <c r="HO60" i="324" s="1"/>
  <c r="HN9" i="324"/>
  <c r="D11" i="324"/>
  <c r="M9" i="324"/>
  <c r="N8" i="324"/>
  <c r="HD10" i="324"/>
  <c r="HE10" i="324"/>
  <c r="H11" i="324"/>
  <c r="C11" i="324"/>
  <c r="D13" i="340" l="1"/>
  <c r="E12" i="340"/>
  <c r="F12" i="340" s="1"/>
  <c r="C13" i="340"/>
  <c r="E12" i="339"/>
  <c r="F12" i="339" s="1"/>
  <c r="C13" i="339"/>
  <c r="D13" i="339"/>
  <c r="D13" i="338"/>
  <c r="C13" i="338"/>
  <c r="E12" i="338"/>
  <c r="F12" i="338" s="1"/>
  <c r="D13" i="337"/>
  <c r="E12" i="337"/>
  <c r="F12" i="337" s="1"/>
  <c r="C13" i="337"/>
  <c r="D13" i="336"/>
  <c r="E12" i="336"/>
  <c r="F12" i="336" s="1"/>
  <c r="C13" i="336"/>
  <c r="HM10" i="335"/>
  <c r="HL10" i="335"/>
  <c r="L9" i="335"/>
  <c r="M8" i="335"/>
  <c r="HR11" i="335"/>
  <c r="HR12" i="335" s="1"/>
  <c r="HR13" i="335" s="1"/>
  <c r="HR14" i="335" s="1"/>
  <c r="HR15" i="335" s="1"/>
  <c r="HR16" i="335" s="1"/>
  <c r="HR17" i="335" s="1"/>
  <c r="HR18" i="335" s="1"/>
  <c r="HR19" i="335" s="1"/>
  <c r="HR20" i="335" s="1"/>
  <c r="HR21" i="335" s="1"/>
  <c r="HR22" i="335" s="1"/>
  <c r="HR23" i="335" s="1"/>
  <c r="HR24" i="335" s="1"/>
  <c r="HR25" i="335" s="1"/>
  <c r="HR26" i="335" s="1"/>
  <c r="HR27" i="335" s="1"/>
  <c r="HR28" i="335" s="1"/>
  <c r="HR29" i="335" s="1"/>
  <c r="HR30" i="335" s="1"/>
  <c r="HR31" i="335" s="1"/>
  <c r="HR32" i="335" s="1"/>
  <c r="HR33" i="335" s="1"/>
  <c r="HR34" i="335" s="1"/>
  <c r="HR35" i="335" s="1"/>
  <c r="HR36" i="335" s="1"/>
  <c r="HR37" i="335" s="1"/>
  <c r="HR38" i="335" s="1"/>
  <c r="HR39" i="335" s="1"/>
  <c r="HR40" i="335" s="1"/>
  <c r="HR41" i="335" s="1"/>
  <c r="HR42" i="335" s="1"/>
  <c r="HR43" i="335" s="1"/>
  <c r="HR44" i="335" s="1"/>
  <c r="HR45" i="335" s="1"/>
  <c r="HR46" i="335" s="1"/>
  <c r="HR47" i="335" s="1"/>
  <c r="HR48" i="335" s="1"/>
  <c r="HR49" i="335" s="1"/>
  <c r="HR50" i="335" s="1"/>
  <c r="HR51" i="335" s="1"/>
  <c r="HR52" i="335" s="1"/>
  <c r="HR53" i="335" s="1"/>
  <c r="HR54" i="335" s="1"/>
  <c r="HR55" i="335" s="1"/>
  <c r="HR56" i="335" s="1"/>
  <c r="HR57" i="335" s="1"/>
  <c r="HR58" i="335" s="1"/>
  <c r="HR59" i="335" s="1"/>
  <c r="HR60" i="335" s="1"/>
  <c r="HQ11" i="335"/>
  <c r="HQ12" i="335" s="1"/>
  <c r="HQ13" i="335" s="1"/>
  <c r="HQ14" i="335" s="1"/>
  <c r="HQ15" i="335" s="1"/>
  <c r="HQ16" i="335" s="1"/>
  <c r="HQ17" i="335" s="1"/>
  <c r="HQ18" i="335" s="1"/>
  <c r="HQ19" i="335" s="1"/>
  <c r="HQ20" i="335" s="1"/>
  <c r="HQ21" i="335" s="1"/>
  <c r="HQ22" i="335" s="1"/>
  <c r="HQ23" i="335" s="1"/>
  <c r="HQ24" i="335" s="1"/>
  <c r="HQ25" i="335" s="1"/>
  <c r="HQ26" i="335" s="1"/>
  <c r="HQ27" i="335" s="1"/>
  <c r="HQ28" i="335" s="1"/>
  <c r="HQ29" i="335" s="1"/>
  <c r="HQ30" i="335" s="1"/>
  <c r="HQ31" i="335" s="1"/>
  <c r="HQ32" i="335" s="1"/>
  <c r="HQ33" i="335" s="1"/>
  <c r="HQ34" i="335" s="1"/>
  <c r="HQ35" i="335" s="1"/>
  <c r="HQ36" i="335" s="1"/>
  <c r="HQ37" i="335" s="1"/>
  <c r="HQ38" i="335" s="1"/>
  <c r="HQ39" i="335" s="1"/>
  <c r="HQ40" i="335" s="1"/>
  <c r="HQ41" i="335" s="1"/>
  <c r="HQ42" i="335" s="1"/>
  <c r="HQ43" i="335" s="1"/>
  <c r="HQ44" i="335" s="1"/>
  <c r="HQ45" i="335" s="1"/>
  <c r="HQ46" i="335" s="1"/>
  <c r="HQ47" i="335" s="1"/>
  <c r="HQ48" i="335" s="1"/>
  <c r="HQ49" i="335" s="1"/>
  <c r="HQ50" i="335" s="1"/>
  <c r="HQ51" i="335" s="1"/>
  <c r="HQ52" i="335" s="1"/>
  <c r="HQ53" i="335" s="1"/>
  <c r="HQ54" i="335" s="1"/>
  <c r="HQ55" i="335" s="1"/>
  <c r="HQ56" i="335" s="1"/>
  <c r="HQ57" i="335" s="1"/>
  <c r="HQ58" i="335" s="1"/>
  <c r="HQ59" i="335" s="1"/>
  <c r="HQ60" i="335" s="1"/>
  <c r="C15" i="335"/>
  <c r="D13" i="335"/>
  <c r="HD12" i="335"/>
  <c r="H13" i="335"/>
  <c r="HF11" i="335"/>
  <c r="HC12" i="335"/>
  <c r="HE12" i="335" s="1"/>
  <c r="DH9" i="335"/>
  <c r="DI8" i="335"/>
  <c r="HK11" i="335"/>
  <c r="HH12" i="335"/>
  <c r="B11" i="335"/>
  <c r="E10" i="335"/>
  <c r="F10" i="335" s="1"/>
  <c r="HN11" i="335"/>
  <c r="HN12" i="335" s="1"/>
  <c r="HN13" i="335" s="1"/>
  <c r="HN14" i="335" s="1"/>
  <c r="HN15" i="335" s="1"/>
  <c r="HN16" i="335" s="1"/>
  <c r="HN17" i="335" s="1"/>
  <c r="HN18" i="335" s="1"/>
  <c r="HN19" i="335" s="1"/>
  <c r="HN20" i="335" s="1"/>
  <c r="HN21" i="335" s="1"/>
  <c r="HN22" i="335" s="1"/>
  <c r="HN23" i="335" s="1"/>
  <c r="HN24" i="335" s="1"/>
  <c r="HN25" i="335" s="1"/>
  <c r="HN26" i="335" s="1"/>
  <c r="HN27" i="335" s="1"/>
  <c r="HN28" i="335" s="1"/>
  <c r="HN29" i="335" s="1"/>
  <c r="HN30" i="335" s="1"/>
  <c r="HN31" i="335" s="1"/>
  <c r="HN32" i="335" s="1"/>
  <c r="HN33" i="335" s="1"/>
  <c r="HN34" i="335" s="1"/>
  <c r="HN35" i="335" s="1"/>
  <c r="HN36" i="335" s="1"/>
  <c r="HN37" i="335" s="1"/>
  <c r="HN38" i="335" s="1"/>
  <c r="HN39" i="335" s="1"/>
  <c r="HN40" i="335" s="1"/>
  <c r="HN41" i="335" s="1"/>
  <c r="HN42" i="335" s="1"/>
  <c r="HN43" i="335" s="1"/>
  <c r="HN44" i="335" s="1"/>
  <c r="HN45" i="335" s="1"/>
  <c r="HN46" i="335" s="1"/>
  <c r="HN47" i="335" s="1"/>
  <c r="HN48" i="335" s="1"/>
  <c r="HN49" i="335" s="1"/>
  <c r="HN50" i="335" s="1"/>
  <c r="HN51" i="335" s="1"/>
  <c r="HN52" i="335" s="1"/>
  <c r="HN53" i="335" s="1"/>
  <c r="HN54" i="335" s="1"/>
  <c r="HN55" i="335" s="1"/>
  <c r="HN56" i="335" s="1"/>
  <c r="HN57" i="335" s="1"/>
  <c r="HN58" i="335" s="1"/>
  <c r="HN59" i="335" s="1"/>
  <c r="HN60" i="335" s="1"/>
  <c r="HM9" i="334"/>
  <c r="HJ10" i="334" s="1"/>
  <c r="HF10" i="334"/>
  <c r="HC11" i="334" s="1"/>
  <c r="HN11" i="334"/>
  <c r="HN12" i="334" s="1"/>
  <c r="HN13" i="334" s="1"/>
  <c r="HN14" i="334" s="1"/>
  <c r="HN15" i="334" s="1"/>
  <c r="HN16" i="334" s="1"/>
  <c r="HN17" i="334" s="1"/>
  <c r="HN18" i="334" s="1"/>
  <c r="HN19" i="334" s="1"/>
  <c r="HN20" i="334" s="1"/>
  <c r="HN21" i="334" s="1"/>
  <c r="HN22" i="334" s="1"/>
  <c r="HN23" i="334" s="1"/>
  <c r="HN24" i="334" s="1"/>
  <c r="HN25" i="334" s="1"/>
  <c r="HN26" i="334" s="1"/>
  <c r="HN27" i="334" s="1"/>
  <c r="HN28" i="334" s="1"/>
  <c r="HN29" i="334" s="1"/>
  <c r="HN30" i="334" s="1"/>
  <c r="HN31" i="334" s="1"/>
  <c r="HN32" i="334" s="1"/>
  <c r="HN33" i="334" s="1"/>
  <c r="HN34" i="334" s="1"/>
  <c r="HN35" i="334" s="1"/>
  <c r="HN36" i="334" s="1"/>
  <c r="HN37" i="334" s="1"/>
  <c r="HN38" i="334" s="1"/>
  <c r="HN39" i="334" s="1"/>
  <c r="HN40" i="334" s="1"/>
  <c r="HN41" i="334" s="1"/>
  <c r="HN42" i="334" s="1"/>
  <c r="HN43" i="334" s="1"/>
  <c r="HN44" i="334" s="1"/>
  <c r="HN45" i="334" s="1"/>
  <c r="HN46" i="334" s="1"/>
  <c r="HN47" i="334" s="1"/>
  <c r="HN48" i="334" s="1"/>
  <c r="HN49" i="334" s="1"/>
  <c r="HN50" i="334" s="1"/>
  <c r="HN51" i="334" s="1"/>
  <c r="HN52" i="334" s="1"/>
  <c r="HN53" i="334" s="1"/>
  <c r="HN54" i="334" s="1"/>
  <c r="HN55" i="334" s="1"/>
  <c r="HN56" i="334" s="1"/>
  <c r="HN57" i="334" s="1"/>
  <c r="HN58" i="334" s="1"/>
  <c r="HN59" i="334" s="1"/>
  <c r="HN60" i="334" s="1"/>
  <c r="DI9" i="334"/>
  <c r="DJ8" i="334"/>
  <c r="E11" i="334"/>
  <c r="F11" i="334" s="1"/>
  <c r="C12" i="334"/>
  <c r="HR11" i="334"/>
  <c r="HR12" i="334" s="1"/>
  <c r="HR13" i="334" s="1"/>
  <c r="HR14" i="334" s="1"/>
  <c r="HR15" i="334" s="1"/>
  <c r="HR16" i="334" s="1"/>
  <c r="HR17" i="334" s="1"/>
  <c r="HR18" i="334" s="1"/>
  <c r="HR19" i="334" s="1"/>
  <c r="HR20" i="334" s="1"/>
  <c r="HR21" i="334" s="1"/>
  <c r="HR22" i="334" s="1"/>
  <c r="HR23" i="334" s="1"/>
  <c r="HR24" i="334" s="1"/>
  <c r="HR25" i="334" s="1"/>
  <c r="HR26" i="334" s="1"/>
  <c r="HR27" i="334" s="1"/>
  <c r="HR28" i="334" s="1"/>
  <c r="HR29" i="334" s="1"/>
  <c r="HR30" i="334" s="1"/>
  <c r="HR31" i="334" s="1"/>
  <c r="HR32" i="334" s="1"/>
  <c r="HR33" i="334" s="1"/>
  <c r="HR34" i="334" s="1"/>
  <c r="HR35" i="334" s="1"/>
  <c r="HR36" i="334" s="1"/>
  <c r="HR37" i="334" s="1"/>
  <c r="HR38" i="334" s="1"/>
  <c r="HR39" i="334" s="1"/>
  <c r="HR40" i="334" s="1"/>
  <c r="HR41" i="334" s="1"/>
  <c r="HR42" i="334" s="1"/>
  <c r="HR43" i="334" s="1"/>
  <c r="HR44" i="334" s="1"/>
  <c r="HR45" i="334" s="1"/>
  <c r="HR46" i="334" s="1"/>
  <c r="HR47" i="334" s="1"/>
  <c r="HR48" i="334" s="1"/>
  <c r="HR49" i="334" s="1"/>
  <c r="HR50" i="334" s="1"/>
  <c r="HR51" i="334" s="1"/>
  <c r="HR52" i="334" s="1"/>
  <c r="HR53" i="334" s="1"/>
  <c r="HR54" i="334" s="1"/>
  <c r="HR55" i="334" s="1"/>
  <c r="HR56" i="334" s="1"/>
  <c r="HR57" i="334" s="1"/>
  <c r="HR58" i="334" s="1"/>
  <c r="HR59" i="334" s="1"/>
  <c r="HR60" i="334" s="1"/>
  <c r="H12" i="334"/>
  <c r="HD11" i="334"/>
  <c r="HQ11" i="334"/>
  <c r="HQ12" i="334" s="1"/>
  <c r="HQ13" i="334" s="1"/>
  <c r="HQ14" i="334" s="1"/>
  <c r="HQ15" i="334" s="1"/>
  <c r="HQ16" i="334" s="1"/>
  <c r="HQ17" i="334" s="1"/>
  <c r="HQ18" i="334" s="1"/>
  <c r="HQ19" i="334" s="1"/>
  <c r="HQ20" i="334" s="1"/>
  <c r="HQ21" i="334" s="1"/>
  <c r="HQ22" i="334" s="1"/>
  <c r="HQ23" i="334" s="1"/>
  <c r="HQ24" i="334" s="1"/>
  <c r="HQ25" i="334" s="1"/>
  <c r="HQ26" i="334" s="1"/>
  <c r="HQ27" i="334" s="1"/>
  <c r="HQ28" i="334" s="1"/>
  <c r="HQ29" i="334" s="1"/>
  <c r="HQ30" i="334" s="1"/>
  <c r="HQ31" i="334" s="1"/>
  <c r="HQ32" i="334" s="1"/>
  <c r="HQ33" i="334" s="1"/>
  <c r="HQ34" i="334" s="1"/>
  <c r="HQ35" i="334" s="1"/>
  <c r="HQ36" i="334" s="1"/>
  <c r="HQ37" i="334" s="1"/>
  <c r="HQ38" i="334" s="1"/>
  <c r="HQ39" i="334" s="1"/>
  <c r="HQ40" i="334" s="1"/>
  <c r="HQ41" i="334" s="1"/>
  <c r="HQ42" i="334" s="1"/>
  <c r="HQ43" i="334" s="1"/>
  <c r="HQ44" i="334" s="1"/>
  <c r="HQ45" i="334" s="1"/>
  <c r="HQ46" i="334" s="1"/>
  <c r="HQ47" i="334" s="1"/>
  <c r="HQ48" i="334" s="1"/>
  <c r="HQ49" i="334" s="1"/>
  <c r="HQ50" i="334" s="1"/>
  <c r="HQ51" i="334" s="1"/>
  <c r="HQ52" i="334" s="1"/>
  <c r="HQ53" i="334" s="1"/>
  <c r="HQ54" i="334" s="1"/>
  <c r="HQ55" i="334" s="1"/>
  <c r="HQ56" i="334" s="1"/>
  <c r="HQ57" i="334" s="1"/>
  <c r="HQ58" i="334" s="1"/>
  <c r="HQ59" i="334" s="1"/>
  <c r="HQ60" i="334" s="1"/>
  <c r="E10" i="334"/>
  <c r="F10" i="334" s="1"/>
  <c r="HH11" i="334"/>
  <c r="HK10" i="334"/>
  <c r="D12" i="334"/>
  <c r="M9" i="334"/>
  <c r="N8" i="334"/>
  <c r="HR10" i="333"/>
  <c r="HK10" i="333"/>
  <c r="HH11" i="333"/>
  <c r="E10" i="333"/>
  <c r="F10" i="333" s="1"/>
  <c r="HN10" i="333"/>
  <c r="L9" i="333"/>
  <c r="M8" i="333"/>
  <c r="H12" i="333"/>
  <c r="HD11" i="333"/>
  <c r="D12" i="333"/>
  <c r="C12" i="333"/>
  <c r="E11" i="333"/>
  <c r="F11" i="333" s="1"/>
  <c r="HQ10" i="333"/>
  <c r="HF10" i="333"/>
  <c r="HC11" i="333" s="1"/>
  <c r="HM9" i="333"/>
  <c r="HJ10" i="333" s="1"/>
  <c r="HL10" i="333" s="1"/>
  <c r="DG9" i="333"/>
  <c r="DH8" i="333"/>
  <c r="HM9" i="332"/>
  <c r="HJ10" i="332" s="1"/>
  <c r="HF10" i="332"/>
  <c r="HC11" i="332" s="1"/>
  <c r="DG9" i="332"/>
  <c r="DH8" i="332"/>
  <c r="M9" i="332"/>
  <c r="N8" i="332"/>
  <c r="HR11" i="332"/>
  <c r="HR12" i="332" s="1"/>
  <c r="HR13" i="332" s="1"/>
  <c r="HR14" i="332" s="1"/>
  <c r="HR15" i="332" s="1"/>
  <c r="HR16" i="332" s="1"/>
  <c r="HR17" i="332" s="1"/>
  <c r="HR18" i="332" s="1"/>
  <c r="HR19" i="332" s="1"/>
  <c r="HR20" i="332" s="1"/>
  <c r="HR21" i="332" s="1"/>
  <c r="HR22" i="332" s="1"/>
  <c r="HR23" i="332" s="1"/>
  <c r="HR24" i="332" s="1"/>
  <c r="HR25" i="332" s="1"/>
  <c r="HR26" i="332" s="1"/>
  <c r="HR27" i="332" s="1"/>
  <c r="HR28" i="332" s="1"/>
  <c r="HR29" i="332" s="1"/>
  <c r="HR30" i="332" s="1"/>
  <c r="HR31" i="332" s="1"/>
  <c r="HR32" i="332" s="1"/>
  <c r="HR33" i="332" s="1"/>
  <c r="HR34" i="332" s="1"/>
  <c r="HR35" i="332" s="1"/>
  <c r="HR36" i="332" s="1"/>
  <c r="HR37" i="332" s="1"/>
  <c r="HR38" i="332" s="1"/>
  <c r="HR39" i="332" s="1"/>
  <c r="HR40" i="332" s="1"/>
  <c r="HR41" i="332" s="1"/>
  <c r="HR42" i="332" s="1"/>
  <c r="HR43" i="332" s="1"/>
  <c r="HR44" i="332" s="1"/>
  <c r="HR45" i="332" s="1"/>
  <c r="HR46" i="332" s="1"/>
  <c r="HR47" i="332" s="1"/>
  <c r="HR48" i="332" s="1"/>
  <c r="HR49" i="332" s="1"/>
  <c r="HR50" i="332" s="1"/>
  <c r="HR51" i="332" s="1"/>
  <c r="HR52" i="332" s="1"/>
  <c r="HR53" i="332" s="1"/>
  <c r="HR54" i="332" s="1"/>
  <c r="HR55" i="332" s="1"/>
  <c r="HR56" i="332" s="1"/>
  <c r="HR57" i="332" s="1"/>
  <c r="HR58" i="332" s="1"/>
  <c r="HR59" i="332" s="1"/>
  <c r="HR60" i="332" s="1"/>
  <c r="E11" i="332"/>
  <c r="F11" i="332" s="1"/>
  <c r="C12" i="332"/>
  <c r="D13" i="332" s="1"/>
  <c r="HH11" i="332"/>
  <c r="HK10" i="332"/>
  <c r="HN11" i="332"/>
  <c r="HN12" i="332" s="1"/>
  <c r="HN13" i="332" s="1"/>
  <c r="HN14" i="332" s="1"/>
  <c r="HN15" i="332" s="1"/>
  <c r="HN16" i="332" s="1"/>
  <c r="HN17" i="332" s="1"/>
  <c r="HN18" i="332" s="1"/>
  <c r="HN19" i="332" s="1"/>
  <c r="HN20" i="332" s="1"/>
  <c r="HN21" i="332" s="1"/>
  <c r="HN22" i="332" s="1"/>
  <c r="HN23" i="332" s="1"/>
  <c r="HN24" i="332" s="1"/>
  <c r="HN25" i="332" s="1"/>
  <c r="HN26" i="332" s="1"/>
  <c r="HN27" i="332" s="1"/>
  <c r="HN28" i="332" s="1"/>
  <c r="HN29" i="332" s="1"/>
  <c r="HN30" i="332" s="1"/>
  <c r="HN31" i="332" s="1"/>
  <c r="HN32" i="332" s="1"/>
  <c r="HN33" i="332" s="1"/>
  <c r="HN34" i="332" s="1"/>
  <c r="HN35" i="332" s="1"/>
  <c r="HN36" i="332" s="1"/>
  <c r="HN37" i="332" s="1"/>
  <c r="HN38" i="332" s="1"/>
  <c r="HN39" i="332" s="1"/>
  <c r="HN40" i="332" s="1"/>
  <c r="HN41" i="332" s="1"/>
  <c r="HN42" i="332" s="1"/>
  <c r="HN43" i="332" s="1"/>
  <c r="HN44" i="332" s="1"/>
  <c r="HN45" i="332" s="1"/>
  <c r="HN46" i="332" s="1"/>
  <c r="HN47" i="332" s="1"/>
  <c r="HN48" i="332" s="1"/>
  <c r="HN49" i="332" s="1"/>
  <c r="HN50" i="332" s="1"/>
  <c r="HN51" i="332" s="1"/>
  <c r="HN52" i="332" s="1"/>
  <c r="HN53" i="332" s="1"/>
  <c r="HN54" i="332" s="1"/>
  <c r="HN55" i="332" s="1"/>
  <c r="HN56" i="332" s="1"/>
  <c r="HN57" i="332" s="1"/>
  <c r="HN58" i="332" s="1"/>
  <c r="HN59" i="332" s="1"/>
  <c r="HN60" i="332" s="1"/>
  <c r="H12" i="332"/>
  <c r="HD11" i="332"/>
  <c r="HF11" i="331"/>
  <c r="HE11" i="331"/>
  <c r="HK10" i="331"/>
  <c r="HH11" i="331"/>
  <c r="HM9" i="331"/>
  <c r="HJ10" i="331" s="1"/>
  <c r="D12" i="331"/>
  <c r="B11" i="331"/>
  <c r="E10" i="331"/>
  <c r="F10" i="331" s="1"/>
  <c r="HQ10" i="331"/>
  <c r="DH8" i="331"/>
  <c r="DG9" i="331"/>
  <c r="L9" i="331"/>
  <c r="M8" i="331"/>
  <c r="HN10" i="331"/>
  <c r="HR10" i="331"/>
  <c r="HD12" i="331"/>
  <c r="H13" i="331"/>
  <c r="C13" i="331"/>
  <c r="M8" i="330"/>
  <c r="L9" i="330"/>
  <c r="HH11" i="330"/>
  <c r="HK10" i="330"/>
  <c r="HN10" i="330"/>
  <c r="HR10" i="330"/>
  <c r="DH9" i="330"/>
  <c r="DI8" i="330"/>
  <c r="HM9" i="330"/>
  <c r="HJ10" i="330" s="1"/>
  <c r="HD11" i="330"/>
  <c r="H12" i="330"/>
  <c r="E11" i="330"/>
  <c r="F11" i="330" s="1"/>
  <c r="C12" i="330"/>
  <c r="D13" i="330" s="1"/>
  <c r="HF10" i="330"/>
  <c r="HC11" i="330" s="1"/>
  <c r="HE11" i="330" s="1"/>
  <c r="HQ10" i="330"/>
  <c r="HF11" i="329"/>
  <c r="HE11" i="329"/>
  <c r="HC12" i="329" s="1"/>
  <c r="E11" i="329"/>
  <c r="F11" i="329" s="1"/>
  <c r="K9" i="329" s="1"/>
  <c r="C12" i="329"/>
  <c r="HK10" i="329"/>
  <c r="HH11" i="329"/>
  <c r="M8" i="329"/>
  <c r="HD12" i="329"/>
  <c r="H13" i="329"/>
  <c r="DG9" i="329"/>
  <c r="DH8" i="329"/>
  <c r="HM9" i="329"/>
  <c r="HJ10" i="329" s="1"/>
  <c r="HR11" i="329"/>
  <c r="HR12" i="329" s="1"/>
  <c r="HR13" i="329" s="1"/>
  <c r="HR14" i="329" s="1"/>
  <c r="HR15" i="329" s="1"/>
  <c r="HR16" i="329" s="1"/>
  <c r="HR17" i="329" s="1"/>
  <c r="HR18" i="329" s="1"/>
  <c r="HR19" i="329" s="1"/>
  <c r="HR20" i="329" s="1"/>
  <c r="HR21" i="329" s="1"/>
  <c r="HR22" i="329" s="1"/>
  <c r="HR23" i="329" s="1"/>
  <c r="HR24" i="329" s="1"/>
  <c r="HR25" i="329" s="1"/>
  <c r="HR26" i="329" s="1"/>
  <c r="HR27" i="329" s="1"/>
  <c r="HR28" i="329" s="1"/>
  <c r="HR29" i="329" s="1"/>
  <c r="HR30" i="329" s="1"/>
  <c r="HR31" i="329" s="1"/>
  <c r="HR32" i="329" s="1"/>
  <c r="HR33" i="329" s="1"/>
  <c r="HR34" i="329" s="1"/>
  <c r="HR35" i="329" s="1"/>
  <c r="HR36" i="329" s="1"/>
  <c r="HR37" i="329" s="1"/>
  <c r="HR38" i="329" s="1"/>
  <c r="HR39" i="329" s="1"/>
  <c r="HR40" i="329" s="1"/>
  <c r="HR41" i="329" s="1"/>
  <c r="HR42" i="329" s="1"/>
  <c r="HR43" i="329" s="1"/>
  <c r="HR44" i="329" s="1"/>
  <c r="HR45" i="329" s="1"/>
  <c r="HR46" i="329" s="1"/>
  <c r="HR47" i="329" s="1"/>
  <c r="HR48" i="329" s="1"/>
  <c r="HR49" i="329" s="1"/>
  <c r="HR50" i="329" s="1"/>
  <c r="HR51" i="329" s="1"/>
  <c r="HR52" i="329" s="1"/>
  <c r="HR53" i="329" s="1"/>
  <c r="HR54" i="329" s="1"/>
  <c r="HR55" i="329" s="1"/>
  <c r="HR56" i="329" s="1"/>
  <c r="HR57" i="329" s="1"/>
  <c r="HR58" i="329" s="1"/>
  <c r="HR59" i="329" s="1"/>
  <c r="HR60" i="329" s="1"/>
  <c r="HQ11" i="329"/>
  <c r="HQ12" i="329" s="1"/>
  <c r="HQ13" i="329" s="1"/>
  <c r="HQ14" i="329" s="1"/>
  <c r="HQ15" i="329" s="1"/>
  <c r="HQ16" i="329" s="1"/>
  <c r="HQ17" i="329" s="1"/>
  <c r="HQ18" i="329" s="1"/>
  <c r="HQ19" i="329" s="1"/>
  <c r="HQ20" i="329" s="1"/>
  <c r="HQ21" i="329" s="1"/>
  <c r="HQ22" i="329" s="1"/>
  <c r="HQ23" i="329" s="1"/>
  <c r="HQ24" i="329" s="1"/>
  <c r="HQ25" i="329" s="1"/>
  <c r="HQ26" i="329" s="1"/>
  <c r="HQ27" i="329" s="1"/>
  <c r="HQ28" i="329" s="1"/>
  <c r="HQ29" i="329" s="1"/>
  <c r="HQ30" i="329" s="1"/>
  <c r="HQ31" i="329" s="1"/>
  <c r="HQ32" i="329" s="1"/>
  <c r="HQ33" i="329" s="1"/>
  <c r="HQ34" i="329" s="1"/>
  <c r="HQ35" i="329" s="1"/>
  <c r="HQ36" i="329" s="1"/>
  <c r="HQ37" i="329" s="1"/>
  <c r="HQ38" i="329" s="1"/>
  <c r="HQ39" i="329" s="1"/>
  <c r="HQ40" i="329" s="1"/>
  <c r="HQ41" i="329" s="1"/>
  <c r="HQ42" i="329" s="1"/>
  <c r="HQ43" i="329" s="1"/>
  <c r="HQ44" i="329" s="1"/>
  <c r="HQ45" i="329" s="1"/>
  <c r="HQ46" i="329" s="1"/>
  <c r="HQ47" i="329" s="1"/>
  <c r="HQ48" i="329" s="1"/>
  <c r="HQ49" i="329" s="1"/>
  <c r="HQ50" i="329" s="1"/>
  <c r="HQ51" i="329" s="1"/>
  <c r="HQ52" i="329" s="1"/>
  <c r="HQ53" i="329" s="1"/>
  <c r="HQ54" i="329" s="1"/>
  <c r="HQ55" i="329" s="1"/>
  <c r="HQ56" i="329" s="1"/>
  <c r="HQ57" i="329" s="1"/>
  <c r="HQ58" i="329" s="1"/>
  <c r="HQ59" i="329" s="1"/>
  <c r="HQ60" i="329" s="1"/>
  <c r="HN11" i="329"/>
  <c r="HN12" i="329" s="1"/>
  <c r="HN13" i="329" s="1"/>
  <c r="HN14" i="329" s="1"/>
  <c r="HN15" i="329" s="1"/>
  <c r="HN16" i="329" s="1"/>
  <c r="HN17" i="329" s="1"/>
  <c r="HN18" i="329" s="1"/>
  <c r="HN19" i="329" s="1"/>
  <c r="HN20" i="329" s="1"/>
  <c r="HN21" i="329" s="1"/>
  <c r="HN22" i="329" s="1"/>
  <c r="HN23" i="329" s="1"/>
  <c r="HN24" i="329" s="1"/>
  <c r="HN25" i="329" s="1"/>
  <c r="HN26" i="329" s="1"/>
  <c r="HN27" i="329" s="1"/>
  <c r="HN28" i="329" s="1"/>
  <c r="HN29" i="329" s="1"/>
  <c r="HN30" i="329" s="1"/>
  <c r="HN31" i="329" s="1"/>
  <c r="HN32" i="329" s="1"/>
  <c r="HN33" i="329" s="1"/>
  <c r="HN34" i="329" s="1"/>
  <c r="HN35" i="329" s="1"/>
  <c r="HN36" i="329" s="1"/>
  <c r="HN37" i="329" s="1"/>
  <c r="HN38" i="329" s="1"/>
  <c r="HN39" i="329" s="1"/>
  <c r="HN40" i="329" s="1"/>
  <c r="HN41" i="329" s="1"/>
  <c r="HN42" i="329" s="1"/>
  <c r="HN43" i="329" s="1"/>
  <c r="HN44" i="329" s="1"/>
  <c r="HN45" i="329" s="1"/>
  <c r="HN46" i="329" s="1"/>
  <c r="HN47" i="329" s="1"/>
  <c r="HN48" i="329" s="1"/>
  <c r="HN49" i="329" s="1"/>
  <c r="HN50" i="329" s="1"/>
  <c r="HN51" i="329" s="1"/>
  <c r="HN52" i="329" s="1"/>
  <c r="HN53" i="329" s="1"/>
  <c r="HN54" i="329" s="1"/>
  <c r="HN55" i="329" s="1"/>
  <c r="HN56" i="329" s="1"/>
  <c r="HN57" i="329" s="1"/>
  <c r="HN58" i="329" s="1"/>
  <c r="HN59" i="329" s="1"/>
  <c r="HN60" i="329" s="1"/>
  <c r="D12" i="329"/>
  <c r="HF11" i="328"/>
  <c r="HE11" i="328"/>
  <c r="H13" i="328"/>
  <c r="HK10" i="328"/>
  <c r="HH11" i="328"/>
  <c r="DH8" i="328"/>
  <c r="HR10" i="328"/>
  <c r="HN10" i="328"/>
  <c r="D12" i="328"/>
  <c r="HM9" i="328"/>
  <c r="HJ10" i="328" s="1"/>
  <c r="M8" i="328"/>
  <c r="B11" i="328"/>
  <c r="E10" i="328"/>
  <c r="F10" i="328" s="1"/>
  <c r="C14" i="328"/>
  <c r="HQ10" i="328"/>
  <c r="HM10" i="327"/>
  <c r="HL10" i="327"/>
  <c r="L9" i="327"/>
  <c r="M8" i="327"/>
  <c r="H13" i="327"/>
  <c r="HD12" i="327"/>
  <c r="C15" i="327"/>
  <c r="HH12" i="327"/>
  <c r="HK11" i="327"/>
  <c r="HQ11" i="327"/>
  <c r="HQ12" i="327" s="1"/>
  <c r="HQ13" i="327" s="1"/>
  <c r="HQ14" i="327" s="1"/>
  <c r="HQ15" i="327" s="1"/>
  <c r="HQ16" i="327" s="1"/>
  <c r="HQ17" i="327" s="1"/>
  <c r="HQ18" i="327" s="1"/>
  <c r="HQ19" i="327" s="1"/>
  <c r="HQ20" i="327" s="1"/>
  <c r="HQ21" i="327" s="1"/>
  <c r="HQ22" i="327" s="1"/>
  <c r="HQ23" i="327" s="1"/>
  <c r="HQ24" i="327" s="1"/>
  <c r="HQ25" i="327" s="1"/>
  <c r="HQ26" i="327" s="1"/>
  <c r="HQ27" i="327" s="1"/>
  <c r="HQ28" i="327" s="1"/>
  <c r="HQ29" i="327" s="1"/>
  <c r="HQ30" i="327" s="1"/>
  <c r="HQ31" i="327" s="1"/>
  <c r="HQ32" i="327" s="1"/>
  <c r="HQ33" i="327" s="1"/>
  <c r="HQ34" i="327" s="1"/>
  <c r="HQ35" i="327" s="1"/>
  <c r="HQ36" i="327" s="1"/>
  <c r="HQ37" i="327" s="1"/>
  <c r="HQ38" i="327" s="1"/>
  <c r="HQ39" i="327" s="1"/>
  <c r="HQ40" i="327" s="1"/>
  <c r="HQ41" i="327" s="1"/>
  <c r="HQ42" i="327" s="1"/>
  <c r="HQ43" i="327" s="1"/>
  <c r="HQ44" i="327" s="1"/>
  <c r="HQ45" i="327" s="1"/>
  <c r="HQ46" i="327" s="1"/>
  <c r="HQ47" i="327" s="1"/>
  <c r="HQ48" i="327" s="1"/>
  <c r="HQ49" i="327" s="1"/>
  <c r="HQ50" i="327" s="1"/>
  <c r="HQ51" i="327" s="1"/>
  <c r="HQ52" i="327" s="1"/>
  <c r="HQ53" i="327" s="1"/>
  <c r="HQ54" i="327" s="1"/>
  <c r="HQ55" i="327" s="1"/>
  <c r="HQ56" i="327" s="1"/>
  <c r="HQ57" i="327" s="1"/>
  <c r="HQ58" i="327" s="1"/>
  <c r="HQ59" i="327" s="1"/>
  <c r="HQ60" i="327" s="1"/>
  <c r="B11" i="327"/>
  <c r="E10" i="327"/>
  <c r="F10" i="327" s="1"/>
  <c r="DH9" i="327"/>
  <c r="DI8" i="327"/>
  <c r="HF11" i="327"/>
  <c r="D13" i="327"/>
  <c r="HN11" i="327"/>
  <c r="HN12" i="327" s="1"/>
  <c r="HN13" i="327" s="1"/>
  <c r="HN14" i="327" s="1"/>
  <c r="HN15" i="327" s="1"/>
  <c r="HN16" i="327" s="1"/>
  <c r="HN17" i="327" s="1"/>
  <c r="HN18" i="327" s="1"/>
  <c r="HN19" i="327" s="1"/>
  <c r="HN20" i="327" s="1"/>
  <c r="HN21" i="327" s="1"/>
  <c r="HN22" i="327" s="1"/>
  <c r="HN23" i="327" s="1"/>
  <c r="HN24" i="327" s="1"/>
  <c r="HN25" i="327" s="1"/>
  <c r="HN26" i="327" s="1"/>
  <c r="HN27" i="327" s="1"/>
  <c r="HN28" i="327" s="1"/>
  <c r="HN29" i="327" s="1"/>
  <c r="HN30" i="327" s="1"/>
  <c r="HN31" i="327" s="1"/>
  <c r="HN32" i="327" s="1"/>
  <c r="HN33" i="327" s="1"/>
  <c r="HN34" i="327" s="1"/>
  <c r="HN35" i="327" s="1"/>
  <c r="HN36" i="327" s="1"/>
  <c r="HN37" i="327" s="1"/>
  <c r="HN38" i="327" s="1"/>
  <c r="HN39" i="327" s="1"/>
  <c r="HN40" i="327" s="1"/>
  <c r="HN41" i="327" s="1"/>
  <c r="HN42" i="327" s="1"/>
  <c r="HN43" i="327" s="1"/>
  <c r="HN44" i="327" s="1"/>
  <c r="HN45" i="327" s="1"/>
  <c r="HN46" i="327" s="1"/>
  <c r="HN47" i="327" s="1"/>
  <c r="HN48" i="327" s="1"/>
  <c r="HN49" i="327" s="1"/>
  <c r="HN50" i="327" s="1"/>
  <c r="HN51" i="327" s="1"/>
  <c r="HN52" i="327" s="1"/>
  <c r="HN53" i="327" s="1"/>
  <c r="HN54" i="327" s="1"/>
  <c r="HN55" i="327" s="1"/>
  <c r="HN56" i="327" s="1"/>
  <c r="HN57" i="327" s="1"/>
  <c r="HN58" i="327" s="1"/>
  <c r="HN59" i="327" s="1"/>
  <c r="HN60" i="327" s="1"/>
  <c r="HC12" i="327"/>
  <c r="HE12" i="327" s="1"/>
  <c r="HR10" i="326"/>
  <c r="B11" i="326"/>
  <c r="E10" i="326"/>
  <c r="F10" i="326" s="1"/>
  <c r="C13" i="326"/>
  <c r="HN10" i="326"/>
  <c r="HK10" i="326"/>
  <c r="HH11" i="326"/>
  <c r="HM9" i="326"/>
  <c r="HJ10" i="326"/>
  <c r="HF10" i="326"/>
  <c r="HC11" i="326" s="1"/>
  <c r="HE11" i="326" s="1"/>
  <c r="L9" i="326"/>
  <c r="M8" i="326"/>
  <c r="HQ10" i="326"/>
  <c r="DH9" i="326"/>
  <c r="DI8" i="326"/>
  <c r="H12" i="326"/>
  <c r="HD11" i="326"/>
  <c r="D12" i="326"/>
  <c r="H12" i="325"/>
  <c r="HD11" i="325"/>
  <c r="C12" i="325"/>
  <c r="E11" i="325"/>
  <c r="HN11" i="325"/>
  <c r="HN12" i="325" s="1"/>
  <c r="HN13" i="325" s="1"/>
  <c r="HN14" i="325" s="1"/>
  <c r="HN15" i="325" s="1"/>
  <c r="HN16" i="325" s="1"/>
  <c r="HN17" i="325" s="1"/>
  <c r="HN18" i="325" s="1"/>
  <c r="HN19" i="325" s="1"/>
  <c r="HN20" i="325" s="1"/>
  <c r="HN21" i="325" s="1"/>
  <c r="HN22" i="325" s="1"/>
  <c r="HN23" i="325" s="1"/>
  <c r="HN24" i="325" s="1"/>
  <c r="HN25" i="325" s="1"/>
  <c r="HN26" i="325" s="1"/>
  <c r="HN27" i="325" s="1"/>
  <c r="HN28" i="325" s="1"/>
  <c r="HN29" i="325" s="1"/>
  <c r="HN30" i="325" s="1"/>
  <c r="HN31" i="325" s="1"/>
  <c r="HN32" i="325" s="1"/>
  <c r="HN33" i="325" s="1"/>
  <c r="HN34" i="325" s="1"/>
  <c r="HN35" i="325" s="1"/>
  <c r="HN36" i="325" s="1"/>
  <c r="HN37" i="325" s="1"/>
  <c r="HN38" i="325" s="1"/>
  <c r="HN39" i="325" s="1"/>
  <c r="HN40" i="325" s="1"/>
  <c r="HN41" i="325" s="1"/>
  <c r="HN42" i="325" s="1"/>
  <c r="HN43" i="325" s="1"/>
  <c r="HN44" i="325" s="1"/>
  <c r="HN45" i="325" s="1"/>
  <c r="HN46" i="325" s="1"/>
  <c r="HN47" i="325" s="1"/>
  <c r="HN48" i="325" s="1"/>
  <c r="HN49" i="325" s="1"/>
  <c r="HN50" i="325" s="1"/>
  <c r="HN51" i="325" s="1"/>
  <c r="HN52" i="325" s="1"/>
  <c r="HN53" i="325" s="1"/>
  <c r="HN54" i="325" s="1"/>
  <c r="HN55" i="325" s="1"/>
  <c r="HN56" i="325" s="1"/>
  <c r="HN57" i="325" s="1"/>
  <c r="HN58" i="325" s="1"/>
  <c r="HN59" i="325" s="1"/>
  <c r="HN60" i="325" s="1"/>
  <c r="HR11" i="325"/>
  <c r="HR12" i="325" s="1"/>
  <c r="HR13" i="325" s="1"/>
  <c r="HR14" i="325" s="1"/>
  <c r="HR15" i="325" s="1"/>
  <c r="HR16" i="325" s="1"/>
  <c r="HR17" i="325" s="1"/>
  <c r="HR18" i="325" s="1"/>
  <c r="HR19" i="325" s="1"/>
  <c r="HR20" i="325" s="1"/>
  <c r="HR21" i="325" s="1"/>
  <c r="HR22" i="325" s="1"/>
  <c r="HR23" i="325" s="1"/>
  <c r="HR24" i="325" s="1"/>
  <c r="HR25" i="325" s="1"/>
  <c r="HR26" i="325" s="1"/>
  <c r="HR27" i="325" s="1"/>
  <c r="HR28" i="325" s="1"/>
  <c r="HR29" i="325" s="1"/>
  <c r="HR30" i="325" s="1"/>
  <c r="HR31" i="325" s="1"/>
  <c r="HR32" i="325" s="1"/>
  <c r="HR33" i="325" s="1"/>
  <c r="HR34" i="325" s="1"/>
  <c r="HR35" i="325" s="1"/>
  <c r="HR36" i="325" s="1"/>
  <c r="HR37" i="325" s="1"/>
  <c r="HR38" i="325" s="1"/>
  <c r="HR39" i="325" s="1"/>
  <c r="HR40" i="325" s="1"/>
  <c r="HR41" i="325" s="1"/>
  <c r="HR42" i="325" s="1"/>
  <c r="HR43" i="325" s="1"/>
  <c r="HR44" i="325" s="1"/>
  <c r="HR45" i="325" s="1"/>
  <c r="HR46" i="325" s="1"/>
  <c r="HR47" i="325" s="1"/>
  <c r="HR48" i="325" s="1"/>
  <c r="HR49" i="325" s="1"/>
  <c r="HR50" i="325" s="1"/>
  <c r="HR51" i="325" s="1"/>
  <c r="HR52" i="325" s="1"/>
  <c r="HR53" i="325" s="1"/>
  <c r="HR54" i="325" s="1"/>
  <c r="HR55" i="325" s="1"/>
  <c r="HR56" i="325" s="1"/>
  <c r="HR57" i="325" s="1"/>
  <c r="HR58" i="325" s="1"/>
  <c r="HR59" i="325" s="1"/>
  <c r="HR60" i="325" s="1"/>
  <c r="HK11" i="325"/>
  <c r="HH12" i="325"/>
  <c r="F11" i="325"/>
  <c r="D12" i="325"/>
  <c r="DG9" i="325"/>
  <c r="DH8" i="325"/>
  <c r="HF10" i="325"/>
  <c r="HC11" i="325"/>
  <c r="HM10" i="325"/>
  <c r="HJ11" i="325" s="1"/>
  <c r="L9" i="325"/>
  <c r="M8" i="325"/>
  <c r="HQ11" i="325"/>
  <c r="HQ12" i="325" s="1"/>
  <c r="HQ13" i="325" s="1"/>
  <c r="HQ14" i="325" s="1"/>
  <c r="HQ15" i="325" s="1"/>
  <c r="HQ16" i="325" s="1"/>
  <c r="HQ17" i="325" s="1"/>
  <c r="HQ18" i="325" s="1"/>
  <c r="HQ19" i="325" s="1"/>
  <c r="HQ20" i="325" s="1"/>
  <c r="HQ21" i="325" s="1"/>
  <c r="HQ22" i="325" s="1"/>
  <c r="HQ23" i="325" s="1"/>
  <c r="HQ24" i="325" s="1"/>
  <c r="HQ25" i="325" s="1"/>
  <c r="HQ26" i="325" s="1"/>
  <c r="HQ27" i="325" s="1"/>
  <c r="HQ28" i="325" s="1"/>
  <c r="HQ29" i="325" s="1"/>
  <c r="HQ30" i="325" s="1"/>
  <c r="HQ31" i="325" s="1"/>
  <c r="HQ32" i="325" s="1"/>
  <c r="HQ33" i="325" s="1"/>
  <c r="HQ34" i="325" s="1"/>
  <c r="HQ35" i="325" s="1"/>
  <c r="HQ36" i="325" s="1"/>
  <c r="HQ37" i="325" s="1"/>
  <c r="HQ38" i="325" s="1"/>
  <c r="HQ39" i="325" s="1"/>
  <c r="HQ40" i="325" s="1"/>
  <c r="HQ41" i="325" s="1"/>
  <c r="HQ42" i="325" s="1"/>
  <c r="HQ43" i="325" s="1"/>
  <c r="HQ44" i="325" s="1"/>
  <c r="HQ45" i="325" s="1"/>
  <c r="HQ46" i="325" s="1"/>
  <c r="HQ47" i="325" s="1"/>
  <c r="HQ48" i="325" s="1"/>
  <c r="HQ49" i="325" s="1"/>
  <c r="HQ50" i="325" s="1"/>
  <c r="HQ51" i="325" s="1"/>
  <c r="HQ52" i="325" s="1"/>
  <c r="HQ53" i="325" s="1"/>
  <c r="HQ54" i="325" s="1"/>
  <c r="HQ55" i="325" s="1"/>
  <c r="HQ56" i="325" s="1"/>
  <c r="HQ57" i="325" s="1"/>
  <c r="HQ58" i="325" s="1"/>
  <c r="HQ59" i="325" s="1"/>
  <c r="HQ60" i="325" s="1"/>
  <c r="E10" i="324"/>
  <c r="F10" i="324" s="1"/>
  <c r="HM9" i="324"/>
  <c r="HJ10" i="324" s="1"/>
  <c r="D12" i="324"/>
  <c r="HQ10" i="324"/>
  <c r="HH11" i="324"/>
  <c r="HK10" i="324"/>
  <c r="E11" i="324"/>
  <c r="F11" i="324" s="1"/>
  <c r="C12" i="324"/>
  <c r="HF10" i="324"/>
  <c r="HC11" i="324" s="1"/>
  <c r="O8" i="324"/>
  <c r="N9" i="324"/>
  <c r="H12" i="324"/>
  <c r="HD11" i="324"/>
  <c r="HN10" i="324"/>
  <c r="HR10" i="324"/>
  <c r="DG9" i="324"/>
  <c r="DH8" i="324"/>
  <c r="D14" i="340" l="1"/>
  <c r="C14" i="340"/>
  <c r="E13" i="340"/>
  <c r="F13" i="340" s="1"/>
  <c r="D14" i="339"/>
  <c r="C14" i="339"/>
  <c r="E13" i="339"/>
  <c r="F13" i="339" s="1"/>
  <c r="D14" i="338"/>
  <c r="E13" i="338"/>
  <c r="F13" i="338" s="1"/>
  <c r="C14" i="338"/>
  <c r="E13" i="337"/>
  <c r="F13" i="337" s="1"/>
  <c r="C14" i="337"/>
  <c r="D14" i="337"/>
  <c r="D14" i="336"/>
  <c r="C14" i="336"/>
  <c r="E13" i="336"/>
  <c r="F13" i="336" s="1"/>
  <c r="HJ11" i="335"/>
  <c r="HM11" i="335" s="1"/>
  <c r="HL11" i="335"/>
  <c r="DJ8" i="335"/>
  <c r="DI9" i="335"/>
  <c r="D14" i="335"/>
  <c r="B12" i="335"/>
  <c r="E11" i="335"/>
  <c r="F11" i="335" s="1"/>
  <c r="HF12" i="335"/>
  <c r="HC13" i="335" s="1"/>
  <c r="HE13" i="335" s="1"/>
  <c r="HD13" i="335"/>
  <c r="H14" i="335"/>
  <c r="HH13" i="335"/>
  <c r="HK12" i="335"/>
  <c r="C16" i="335"/>
  <c r="N8" i="335"/>
  <c r="M9" i="335"/>
  <c r="HF11" i="334"/>
  <c r="HE11" i="334"/>
  <c r="HM10" i="334"/>
  <c r="HL10" i="334"/>
  <c r="D13" i="334"/>
  <c r="O8" i="334"/>
  <c r="N9" i="334"/>
  <c r="H13" i="334"/>
  <c r="HD12" i="334"/>
  <c r="DJ9" i="334"/>
  <c r="DK8" i="334"/>
  <c r="C13" i="334"/>
  <c r="E12" i="334"/>
  <c r="F12" i="334" s="1"/>
  <c r="HK11" i="334"/>
  <c r="HH12" i="334"/>
  <c r="D13" i="333"/>
  <c r="HQ11" i="333"/>
  <c r="HQ12" i="333" s="1"/>
  <c r="HQ13" i="333" s="1"/>
  <c r="HQ14" i="333" s="1"/>
  <c r="HQ15" i="333" s="1"/>
  <c r="HQ16" i="333" s="1"/>
  <c r="HQ17" i="333" s="1"/>
  <c r="HQ18" i="333" s="1"/>
  <c r="HQ19" i="333" s="1"/>
  <c r="HQ20" i="333" s="1"/>
  <c r="HQ21" i="333" s="1"/>
  <c r="HQ22" i="333" s="1"/>
  <c r="HQ23" i="333" s="1"/>
  <c r="HQ24" i="333" s="1"/>
  <c r="HQ25" i="333" s="1"/>
  <c r="HQ26" i="333" s="1"/>
  <c r="HQ27" i="333" s="1"/>
  <c r="HQ28" i="333" s="1"/>
  <c r="HQ29" i="333" s="1"/>
  <c r="HQ30" i="333" s="1"/>
  <c r="HQ31" i="333" s="1"/>
  <c r="HQ32" i="333" s="1"/>
  <c r="HQ33" i="333" s="1"/>
  <c r="HQ34" i="333" s="1"/>
  <c r="HQ35" i="333" s="1"/>
  <c r="HQ36" i="333" s="1"/>
  <c r="HQ37" i="333" s="1"/>
  <c r="HQ38" i="333" s="1"/>
  <c r="HQ39" i="333" s="1"/>
  <c r="HQ40" i="333" s="1"/>
  <c r="HQ41" i="333" s="1"/>
  <c r="HQ42" i="333" s="1"/>
  <c r="HQ43" i="333" s="1"/>
  <c r="HQ44" i="333" s="1"/>
  <c r="HQ45" i="333" s="1"/>
  <c r="HQ46" i="333" s="1"/>
  <c r="HQ47" i="333" s="1"/>
  <c r="HQ48" i="333" s="1"/>
  <c r="HQ49" i="333" s="1"/>
  <c r="HQ50" i="333" s="1"/>
  <c r="HQ51" i="333" s="1"/>
  <c r="HQ52" i="333" s="1"/>
  <c r="HQ53" i="333" s="1"/>
  <c r="HQ54" i="333" s="1"/>
  <c r="HQ55" i="333" s="1"/>
  <c r="HQ56" i="333" s="1"/>
  <c r="HQ57" i="333" s="1"/>
  <c r="HQ58" i="333" s="1"/>
  <c r="HQ59" i="333" s="1"/>
  <c r="HQ60" i="333" s="1"/>
  <c r="M9" i="333"/>
  <c r="N8" i="333"/>
  <c r="HN11" i="333"/>
  <c r="HN12" i="333" s="1"/>
  <c r="HN13" i="333" s="1"/>
  <c r="HN14" i="333" s="1"/>
  <c r="HN15" i="333" s="1"/>
  <c r="HN16" i="333" s="1"/>
  <c r="HN17" i="333" s="1"/>
  <c r="HN18" i="333" s="1"/>
  <c r="HN19" i="333" s="1"/>
  <c r="HN20" i="333" s="1"/>
  <c r="HN21" i="333" s="1"/>
  <c r="HN22" i="333" s="1"/>
  <c r="HN23" i="333" s="1"/>
  <c r="HN24" i="333" s="1"/>
  <c r="HN25" i="333" s="1"/>
  <c r="HN26" i="333" s="1"/>
  <c r="HN27" i="333" s="1"/>
  <c r="HN28" i="333" s="1"/>
  <c r="HN29" i="333" s="1"/>
  <c r="HN30" i="333" s="1"/>
  <c r="HN31" i="333" s="1"/>
  <c r="HN32" i="333" s="1"/>
  <c r="HN33" i="333" s="1"/>
  <c r="HN34" i="333" s="1"/>
  <c r="HN35" i="333" s="1"/>
  <c r="HN36" i="333" s="1"/>
  <c r="HN37" i="333" s="1"/>
  <c r="HN38" i="333" s="1"/>
  <c r="HN39" i="333" s="1"/>
  <c r="HN40" i="333" s="1"/>
  <c r="HN41" i="333" s="1"/>
  <c r="HN42" i="333" s="1"/>
  <c r="HN43" i="333" s="1"/>
  <c r="HN44" i="333" s="1"/>
  <c r="HN45" i="333" s="1"/>
  <c r="HN46" i="333" s="1"/>
  <c r="HN47" i="333" s="1"/>
  <c r="HN48" i="333" s="1"/>
  <c r="HN49" i="333" s="1"/>
  <c r="HN50" i="333" s="1"/>
  <c r="HN51" i="333" s="1"/>
  <c r="HN52" i="333" s="1"/>
  <c r="HN53" i="333" s="1"/>
  <c r="HN54" i="333" s="1"/>
  <c r="HN55" i="333" s="1"/>
  <c r="HN56" i="333" s="1"/>
  <c r="HN57" i="333" s="1"/>
  <c r="HN58" i="333" s="1"/>
  <c r="HN59" i="333" s="1"/>
  <c r="HN60" i="333" s="1"/>
  <c r="DH9" i="333"/>
  <c r="DI8" i="333"/>
  <c r="HM10" i="333"/>
  <c r="HJ11" i="333" s="1"/>
  <c r="HD12" i="333"/>
  <c r="H13" i="333"/>
  <c r="HF11" i="333"/>
  <c r="HR11" i="333"/>
  <c r="HR12" i="333" s="1"/>
  <c r="HR13" i="333" s="1"/>
  <c r="HR14" i="333" s="1"/>
  <c r="HR15" i="333" s="1"/>
  <c r="HR16" i="333" s="1"/>
  <c r="HR17" i="333" s="1"/>
  <c r="HR18" i="333" s="1"/>
  <c r="HR19" i="333" s="1"/>
  <c r="HR20" i="333" s="1"/>
  <c r="HR21" i="333" s="1"/>
  <c r="HR22" i="333" s="1"/>
  <c r="HR23" i="333" s="1"/>
  <c r="HR24" i="333" s="1"/>
  <c r="HR25" i="333" s="1"/>
  <c r="HR26" i="333" s="1"/>
  <c r="HR27" i="333" s="1"/>
  <c r="HR28" i="333" s="1"/>
  <c r="HR29" i="333" s="1"/>
  <c r="HR30" i="333" s="1"/>
  <c r="HR31" i="333" s="1"/>
  <c r="HR32" i="333" s="1"/>
  <c r="HR33" i="333" s="1"/>
  <c r="HR34" i="333" s="1"/>
  <c r="HR35" i="333" s="1"/>
  <c r="HR36" i="333" s="1"/>
  <c r="HR37" i="333" s="1"/>
  <c r="HR38" i="333" s="1"/>
  <c r="HR39" i="333" s="1"/>
  <c r="HR40" i="333" s="1"/>
  <c r="HR41" i="333" s="1"/>
  <c r="HR42" i="333" s="1"/>
  <c r="HR43" i="333" s="1"/>
  <c r="HR44" i="333" s="1"/>
  <c r="HR45" i="333" s="1"/>
  <c r="HR46" i="333" s="1"/>
  <c r="HR47" i="333" s="1"/>
  <c r="HR48" i="333" s="1"/>
  <c r="HR49" i="333" s="1"/>
  <c r="HR50" i="333" s="1"/>
  <c r="HR51" i="333" s="1"/>
  <c r="HR52" i="333" s="1"/>
  <c r="HR53" i="333" s="1"/>
  <c r="HR54" i="333" s="1"/>
  <c r="HR55" i="333" s="1"/>
  <c r="HR56" i="333" s="1"/>
  <c r="HR57" i="333" s="1"/>
  <c r="HR58" i="333" s="1"/>
  <c r="HR59" i="333" s="1"/>
  <c r="HR60" i="333" s="1"/>
  <c r="E12" i="333"/>
  <c r="F12" i="333" s="1"/>
  <c r="C13" i="333"/>
  <c r="HE11" i="333"/>
  <c r="HC12" i="333" s="1"/>
  <c r="HK11" i="333"/>
  <c r="HH12" i="333"/>
  <c r="HF11" i="332"/>
  <c r="HE11" i="332"/>
  <c r="HM10" i="332"/>
  <c r="HL10" i="332"/>
  <c r="H13" i="332"/>
  <c r="HD12" i="332"/>
  <c r="DI8" i="332"/>
  <c r="DH9" i="332"/>
  <c r="HH12" i="332"/>
  <c r="HK11" i="332"/>
  <c r="C13" i="332"/>
  <c r="D14" i="332" s="1"/>
  <c r="E12" i="332"/>
  <c r="F12" i="332" s="1"/>
  <c r="O8" i="332"/>
  <c r="N9" i="332"/>
  <c r="HC12" i="331"/>
  <c r="HF12" i="331" s="1"/>
  <c r="HC13" i="331" s="1"/>
  <c r="HE12" i="331"/>
  <c r="N8" i="331"/>
  <c r="M9" i="331"/>
  <c r="HM10" i="331"/>
  <c r="C14" i="331"/>
  <c r="HN11" i="331"/>
  <c r="HN12" i="331" s="1"/>
  <c r="HN13" i="331" s="1"/>
  <c r="HN14" i="331" s="1"/>
  <c r="HN15" i="331" s="1"/>
  <c r="HN16" i="331" s="1"/>
  <c r="HN17" i="331" s="1"/>
  <c r="HN18" i="331" s="1"/>
  <c r="HN19" i="331" s="1"/>
  <c r="HN20" i="331" s="1"/>
  <c r="HN21" i="331" s="1"/>
  <c r="HN22" i="331" s="1"/>
  <c r="HN23" i="331" s="1"/>
  <c r="HN24" i="331" s="1"/>
  <c r="HN25" i="331" s="1"/>
  <c r="HN26" i="331" s="1"/>
  <c r="HN27" i="331" s="1"/>
  <c r="HN28" i="331" s="1"/>
  <c r="HN29" i="331" s="1"/>
  <c r="HN30" i="331" s="1"/>
  <c r="HN31" i="331" s="1"/>
  <c r="HN32" i="331" s="1"/>
  <c r="HN33" i="331" s="1"/>
  <c r="HN34" i="331" s="1"/>
  <c r="HN35" i="331" s="1"/>
  <c r="HN36" i="331" s="1"/>
  <c r="HN37" i="331" s="1"/>
  <c r="HN38" i="331" s="1"/>
  <c r="HN39" i="331" s="1"/>
  <c r="HN40" i="331" s="1"/>
  <c r="HN41" i="331" s="1"/>
  <c r="HN42" i="331" s="1"/>
  <c r="HN43" i="331" s="1"/>
  <c r="HN44" i="331" s="1"/>
  <c r="HN45" i="331" s="1"/>
  <c r="HN46" i="331" s="1"/>
  <c r="HN47" i="331" s="1"/>
  <c r="HN48" i="331" s="1"/>
  <c r="HN49" i="331" s="1"/>
  <c r="HN50" i="331" s="1"/>
  <c r="HN51" i="331" s="1"/>
  <c r="HN52" i="331" s="1"/>
  <c r="HN53" i="331" s="1"/>
  <c r="HN54" i="331" s="1"/>
  <c r="HN55" i="331" s="1"/>
  <c r="HN56" i="331" s="1"/>
  <c r="HN57" i="331" s="1"/>
  <c r="HN58" i="331" s="1"/>
  <c r="HN59" i="331" s="1"/>
  <c r="HN60" i="331" s="1"/>
  <c r="HQ11" i="331"/>
  <c r="HQ12" i="331" s="1"/>
  <c r="HQ13" i="331" s="1"/>
  <c r="HQ14" i="331" s="1"/>
  <c r="HQ15" i="331" s="1"/>
  <c r="HQ16" i="331" s="1"/>
  <c r="HQ17" i="331" s="1"/>
  <c r="HQ18" i="331" s="1"/>
  <c r="HQ19" i="331" s="1"/>
  <c r="HQ20" i="331" s="1"/>
  <c r="HQ21" i="331" s="1"/>
  <c r="HQ22" i="331" s="1"/>
  <c r="HQ23" i="331" s="1"/>
  <c r="HQ24" i="331" s="1"/>
  <c r="HQ25" i="331" s="1"/>
  <c r="HQ26" i="331" s="1"/>
  <c r="HQ27" i="331" s="1"/>
  <c r="HQ28" i="331" s="1"/>
  <c r="HQ29" i="331" s="1"/>
  <c r="HQ30" i="331" s="1"/>
  <c r="HQ31" i="331" s="1"/>
  <c r="HQ32" i="331" s="1"/>
  <c r="HQ33" i="331" s="1"/>
  <c r="HQ34" i="331" s="1"/>
  <c r="HQ35" i="331" s="1"/>
  <c r="HQ36" i="331" s="1"/>
  <c r="HQ37" i="331" s="1"/>
  <c r="HQ38" i="331" s="1"/>
  <c r="HQ39" i="331" s="1"/>
  <c r="HQ40" i="331" s="1"/>
  <c r="HQ41" i="331" s="1"/>
  <c r="HQ42" i="331" s="1"/>
  <c r="HQ43" i="331" s="1"/>
  <c r="HQ44" i="331" s="1"/>
  <c r="HQ45" i="331" s="1"/>
  <c r="HQ46" i="331" s="1"/>
  <c r="HQ47" i="331" s="1"/>
  <c r="HQ48" i="331" s="1"/>
  <c r="HQ49" i="331" s="1"/>
  <c r="HQ50" i="331" s="1"/>
  <c r="HQ51" i="331" s="1"/>
  <c r="HQ52" i="331" s="1"/>
  <c r="HQ53" i="331" s="1"/>
  <c r="HQ54" i="331" s="1"/>
  <c r="HQ55" i="331" s="1"/>
  <c r="HQ56" i="331" s="1"/>
  <c r="HQ57" i="331" s="1"/>
  <c r="HQ58" i="331" s="1"/>
  <c r="HQ59" i="331" s="1"/>
  <c r="HQ60" i="331" s="1"/>
  <c r="HL10" i="331"/>
  <c r="HJ11" i="331" s="1"/>
  <c r="HR11" i="331"/>
  <c r="HR12" i="331" s="1"/>
  <c r="HR13" i="331" s="1"/>
  <c r="HR14" i="331" s="1"/>
  <c r="HR15" i="331" s="1"/>
  <c r="HR16" i="331" s="1"/>
  <c r="HR17" i="331" s="1"/>
  <c r="HR18" i="331" s="1"/>
  <c r="HR19" i="331" s="1"/>
  <c r="HR20" i="331" s="1"/>
  <c r="HR21" i="331" s="1"/>
  <c r="HR22" i="331" s="1"/>
  <c r="HR23" i="331" s="1"/>
  <c r="HR24" i="331" s="1"/>
  <c r="HR25" i="331" s="1"/>
  <c r="HR26" i="331" s="1"/>
  <c r="HR27" i="331" s="1"/>
  <c r="HR28" i="331" s="1"/>
  <c r="HR29" i="331" s="1"/>
  <c r="HR30" i="331" s="1"/>
  <c r="HR31" i="331" s="1"/>
  <c r="HR32" i="331" s="1"/>
  <c r="HR33" i="331" s="1"/>
  <c r="HR34" i="331" s="1"/>
  <c r="HR35" i="331" s="1"/>
  <c r="HR36" i="331" s="1"/>
  <c r="HR37" i="331" s="1"/>
  <c r="HR38" i="331" s="1"/>
  <c r="HR39" i="331" s="1"/>
  <c r="HR40" i="331" s="1"/>
  <c r="HR41" i="331" s="1"/>
  <c r="HR42" i="331" s="1"/>
  <c r="HR43" i="331" s="1"/>
  <c r="HR44" i="331" s="1"/>
  <c r="HR45" i="331" s="1"/>
  <c r="HR46" i="331" s="1"/>
  <c r="HR47" i="331" s="1"/>
  <c r="HR48" i="331" s="1"/>
  <c r="HR49" i="331" s="1"/>
  <c r="HR50" i="331" s="1"/>
  <c r="HR51" i="331" s="1"/>
  <c r="HR52" i="331" s="1"/>
  <c r="HR53" i="331" s="1"/>
  <c r="HR54" i="331" s="1"/>
  <c r="HR55" i="331" s="1"/>
  <c r="HR56" i="331" s="1"/>
  <c r="HR57" i="331" s="1"/>
  <c r="HR58" i="331" s="1"/>
  <c r="HR59" i="331" s="1"/>
  <c r="HR60" i="331" s="1"/>
  <c r="HH12" i="331"/>
  <c r="HK11" i="331"/>
  <c r="HD13" i="331"/>
  <c r="H14" i="331"/>
  <c r="DH9" i="331"/>
  <c r="DI8" i="331"/>
  <c r="B12" i="331"/>
  <c r="E11" i="331"/>
  <c r="F11" i="331" s="1"/>
  <c r="D13" i="331"/>
  <c r="HM10" i="330"/>
  <c r="HN11" i="330"/>
  <c r="HN12" i="330" s="1"/>
  <c r="HN13" i="330" s="1"/>
  <c r="HN14" i="330" s="1"/>
  <c r="HN15" i="330" s="1"/>
  <c r="HN16" i="330" s="1"/>
  <c r="HN17" i="330" s="1"/>
  <c r="HN18" i="330" s="1"/>
  <c r="HN19" i="330" s="1"/>
  <c r="HN20" i="330" s="1"/>
  <c r="HN21" i="330" s="1"/>
  <c r="HN22" i="330" s="1"/>
  <c r="HN23" i="330" s="1"/>
  <c r="HN24" i="330" s="1"/>
  <c r="HN25" i="330" s="1"/>
  <c r="HN26" i="330" s="1"/>
  <c r="HN27" i="330" s="1"/>
  <c r="HN28" i="330" s="1"/>
  <c r="HN29" i="330" s="1"/>
  <c r="HN30" i="330" s="1"/>
  <c r="HN31" i="330" s="1"/>
  <c r="HN32" i="330" s="1"/>
  <c r="HN33" i="330" s="1"/>
  <c r="HN34" i="330" s="1"/>
  <c r="HN35" i="330" s="1"/>
  <c r="HN36" i="330" s="1"/>
  <c r="HN37" i="330" s="1"/>
  <c r="HN38" i="330" s="1"/>
  <c r="HN39" i="330" s="1"/>
  <c r="HN40" i="330" s="1"/>
  <c r="HN41" i="330" s="1"/>
  <c r="HN42" i="330" s="1"/>
  <c r="HN43" i="330" s="1"/>
  <c r="HN44" i="330" s="1"/>
  <c r="HN45" i="330" s="1"/>
  <c r="HN46" i="330" s="1"/>
  <c r="HN47" i="330" s="1"/>
  <c r="HN48" i="330" s="1"/>
  <c r="HN49" i="330" s="1"/>
  <c r="HN50" i="330" s="1"/>
  <c r="HN51" i="330" s="1"/>
  <c r="HN52" i="330" s="1"/>
  <c r="HN53" i="330" s="1"/>
  <c r="HN54" i="330" s="1"/>
  <c r="HN55" i="330" s="1"/>
  <c r="HN56" i="330" s="1"/>
  <c r="HN57" i="330" s="1"/>
  <c r="HN58" i="330" s="1"/>
  <c r="HN59" i="330" s="1"/>
  <c r="HN60" i="330" s="1"/>
  <c r="H13" i="330"/>
  <c r="HD12" i="330"/>
  <c r="HR11" i="330"/>
  <c r="HR12" i="330" s="1"/>
  <c r="HR13" i="330" s="1"/>
  <c r="HR14" i="330" s="1"/>
  <c r="HR15" i="330" s="1"/>
  <c r="HR16" i="330" s="1"/>
  <c r="HR17" i="330" s="1"/>
  <c r="HR18" i="330" s="1"/>
  <c r="HR19" i="330" s="1"/>
  <c r="HR20" i="330" s="1"/>
  <c r="HR21" i="330" s="1"/>
  <c r="HR22" i="330" s="1"/>
  <c r="HR23" i="330" s="1"/>
  <c r="HR24" i="330" s="1"/>
  <c r="HR25" i="330" s="1"/>
  <c r="HR26" i="330" s="1"/>
  <c r="HR27" i="330" s="1"/>
  <c r="HR28" i="330" s="1"/>
  <c r="HR29" i="330" s="1"/>
  <c r="HR30" i="330" s="1"/>
  <c r="HR31" i="330" s="1"/>
  <c r="HR32" i="330" s="1"/>
  <c r="HR33" i="330" s="1"/>
  <c r="HR34" i="330" s="1"/>
  <c r="HR35" i="330" s="1"/>
  <c r="HR36" i="330" s="1"/>
  <c r="HR37" i="330" s="1"/>
  <c r="HR38" i="330" s="1"/>
  <c r="HR39" i="330" s="1"/>
  <c r="HR40" i="330" s="1"/>
  <c r="HR41" i="330" s="1"/>
  <c r="HR42" i="330" s="1"/>
  <c r="HR43" i="330" s="1"/>
  <c r="HR44" i="330" s="1"/>
  <c r="HR45" i="330" s="1"/>
  <c r="HR46" i="330" s="1"/>
  <c r="HR47" i="330" s="1"/>
  <c r="HR48" i="330" s="1"/>
  <c r="HR49" i="330" s="1"/>
  <c r="HR50" i="330" s="1"/>
  <c r="HR51" i="330" s="1"/>
  <c r="HR52" i="330" s="1"/>
  <c r="HR53" i="330" s="1"/>
  <c r="HR54" i="330" s="1"/>
  <c r="HR55" i="330" s="1"/>
  <c r="HR56" i="330" s="1"/>
  <c r="HR57" i="330" s="1"/>
  <c r="HR58" i="330" s="1"/>
  <c r="HR59" i="330" s="1"/>
  <c r="HR60" i="330" s="1"/>
  <c r="HL10" i="330"/>
  <c r="HJ11" i="330" s="1"/>
  <c r="HF11" i="330"/>
  <c r="HC12" i="330" s="1"/>
  <c r="DI9" i="330"/>
  <c r="DJ8" i="330"/>
  <c r="HQ11" i="330"/>
  <c r="HQ12" i="330" s="1"/>
  <c r="HQ13" i="330" s="1"/>
  <c r="HQ14" i="330" s="1"/>
  <c r="HQ15" i="330" s="1"/>
  <c r="HQ16" i="330" s="1"/>
  <c r="HQ17" i="330" s="1"/>
  <c r="HQ18" i="330" s="1"/>
  <c r="HQ19" i="330" s="1"/>
  <c r="HQ20" i="330" s="1"/>
  <c r="HQ21" i="330" s="1"/>
  <c r="HQ22" i="330" s="1"/>
  <c r="HQ23" i="330" s="1"/>
  <c r="HQ24" i="330" s="1"/>
  <c r="HQ25" i="330" s="1"/>
  <c r="HQ26" i="330" s="1"/>
  <c r="HQ27" i="330" s="1"/>
  <c r="HQ28" i="330" s="1"/>
  <c r="HQ29" i="330" s="1"/>
  <c r="HQ30" i="330" s="1"/>
  <c r="HQ31" i="330" s="1"/>
  <c r="HQ32" i="330" s="1"/>
  <c r="HQ33" i="330" s="1"/>
  <c r="HQ34" i="330" s="1"/>
  <c r="HQ35" i="330" s="1"/>
  <c r="HQ36" i="330" s="1"/>
  <c r="HQ37" i="330" s="1"/>
  <c r="HQ38" i="330" s="1"/>
  <c r="HQ39" i="330" s="1"/>
  <c r="HQ40" i="330" s="1"/>
  <c r="HQ41" i="330" s="1"/>
  <c r="HQ42" i="330" s="1"/>
  <c r="HQ43" i="330" s="1"/>
  <c r="HQ44" i="330" s="1"/>
  <c r="HQ45" i="330" s="1"/>
  <c r="HQ46" i="330" s="1"/>
  <c r="HQ47" i="330" s="1"/>
  <c r="HQ48" i="330" s="1"/>
  <c r="HQ49" i="330" s="1"/>
  <c r="HQ50" i="330" s="1"/>
  <c r="HQ51" i="330" s="1"/>
  <c r="HQ52" i="330" s="1"/>
  <c r="HQ53" i="330" s="1"/>
  <c r="HQ54" i="330" s="1"/>
  <c r="HQ55" i="330" s="1"/>
  <c r="HQ56" i="330" s="1"/>
  <c r="HQ57" i="330" s="1"/>
  <c r="HQ58" i="330" s="1"/>
  <c r="HQ59" i="330" s="1"/>
  <c r="HQ60" i="330" s="1"/>
  <c r="C13" i="330"/>
  <c r="E12" i="330"/>
  <c r="F12" i="330" s="1"/>
  <c r="HH12" i="330"/>
  <c r="HK11" i="330"/>
  <c r="M9" i="330"/>
  <c r="N8" i="330"/>
  <c r="HF12" i="329"/>
  <c r="HE12" i="329"/>
  <c r="HC13" i="329" s="1"/>
  <c r="HM10" i="329"/>
  <c r="H14" i="329"/>
  <c r="HD13" i="329"/>
  <c r="DH9" i="329"/>
  <c r="DI8" i="329"/>
  <c r="E12" i="329"/>
  <c r="F12" i="329" s="1"/>
  <c r="L9" i="329" s="1"/>
  <c r="C13" i="329"/>
  <c r="N8" i="329"/>
  <c r="HL10" i="329"/>
  <c r="HJ11" i="329" s="1"/>
  <c r="D13" i="329"/>
  <c r="HH12" i="329"/>
  <c r="HK11" i="329"/>
  <c r="HC12" i="328"/>
  <c r="HD12" i="328" s="1"/>
  <c r="HE12" i="328"/>
  <c r="C15" i="328"/>
  <c r="HM10" i="328"/>
  <c r="HR11" i="328"/>
  <c r="HR12" i="328" s="1"/>
  <c r="HR13" i="328" s="1"/>
  <c r="HR14" i="328" s="1"/>
  <c r="HR15" i="328" s="1"/>
  <c r="HR16" i="328" s="1"/>
  <c r="HR17" i="328" s="1"/>
  <c r="HR18" i="328" s="1"/>
  <c r="HR19" i="328" s="1"/>
  <c r="HR20" i="328" s="1"/>
  <c r="HR21" i="328" s="1"/>
  <c r="HR22" i="328" s="1"/>
  <c r="HR23" i="328" s="1"/>
  <c r="HR24" i="328" s="1"/>
  <c r="HR25" i="328" s="1"/>
  <c r="HR26" i="328" s="1"/>
  <c r="HR27" i="328" s="1"/>
  <c r="HR28" i="328" s="1"/>
  <c r="HR29" i="328" s="1"/>
  <c r="HR30" i="328" s="1"/>
  <c r="HR31" i="328" s="1"/>
  <c r="HR32" i="328" s="1"/>
  <c r="HR33" i="328" s="1"/>
  <c r="HR34" i="328" s="1"/>
  <c r="HR35" i="328" s="1"/>
  <c r="HR36" i="328" s="1"/>
  <c r="HR37" i="328" s="1"/>
  <c r="HR38" i="328" s="1"/>
  <c r="HR39" i="328" s="1"/>
  <c r="HR40" i="328" s="1"/>
  <c r="HR41" i="328" s="1"/>
  <c r="HR42" i="328" s="1"/>
  <c r="HR43" i="328" s="1"/>
  <c r="HR44" i="328" s="1"/>
  <c r="HR45" i="328" s="1"/>
  <c r="HR46" i="328" s="1"/>
  <c r="HR47" i="328" s="1"/>
  <c r="HR48" i="328" s="1"/>
  <c r="HR49" i="328" s="1"/>
  <c r="HR50" i="328" s="1"/>
  <c r="HR51" i="328" s="1"/>
  <c r="HR52" i="328" s="1"/>
  <c r="HR53" i="328" s="1"/>
  <c r="HR54" i="328" s="1"/>
  <c r="HR55" i="328" s="1"/>
  <c r="HR56" i="328" s="1"/>
  <c r="HR57" i="328" s="1"/>
  <c r="HR58" i="328" s="1"/>
  <c r="HR59" i="328" s="1"/>
  <c r="HR60" i="328" s="1"/>
  <c r="HL10" i="328"/>
  <c r="HJ11" i="328" s="1"/>
  <c r="N8" i="328"/>
  <c r="HQ11" i="328"/>
  <c r="HQ12" i="328" s="1"/>
  <c r="HQ13" i="328" s="1"/>
  <c r="HQ14" i="328" s="1"/>
  <c r="HQ15" i="328" s="1"/>
  <c r="HQ16" i="328" s="1"/>
  <c r="HQ17" i="328" s="1"/>
  <c r="HQ18" i="328" s="1"/>
  <c r="HQ19" i="328" s="1"/>
  <c r="HQ20" i="328" s="1"/>
  <c r="HQ21" i="328" s="1"/>
  <c r="HQ22" i="328" s="1"/>
  <c r="HQ23" i="328" s="1"/>
  <c r="HQ24" i="328" s="1"/>
  <c r="HQ25" i="328" s="1"/>
  <c r="HQ26" i="328" s="1"/>
  <c r="HQ27" i="328" s="1"/>
  <c r="HQ28" i="328" s="1"/>
  <c r="HQ29" i="328" s="1"/>
  <c r="HQ30" i="328" s="1"/>
  <c r="HQ31" i="328" s="1"/>
  <c r="HQ32" i="328" s="1"/>
  <c r="HQ33" i="328" s="1"/>
  <c r="HQ34" i="328" s="1"/>
  <c r="HQ35" i="328" s="1"/>
  <c r="HQ36" i="328" s="1"/>
  <c r="HQ37" i="328" s="1"/>
  <c r="HQ38" i="328" s="1"/>
  <c r="HQ39" i="328" s="1"/>
  <c r="HQ40" i="328" s="1"/>
  <c r="HQ41" i="328" s="1"/>
  <c r="HQ42" i="328" s="1"/>
  <c r="HQ43" i="328" s="1"/>
  <c r="HQ44" i="328" s="1"/>
  <c r="HQ45" i="328" s="1"/>
  <c r="HQ46" i="328" s="1"/>
  <c r="HQ47" i="328" s="1"/>
  <c r="HQ48" i="328" s="1"/>
  <c r="HQ49" i="328" s="1"/>
  <c r="HQ50" i="328" s="1"/>
  <c r="HQ51" i="328" s="1"/>
  <c r="HQ52" i="328" s="1"/>
  <c r="HQ53" i="328" s="1"/>
  <c r="HQ54" i="328" s="1"/>
  <c r="HQ55" i="328" s="1"/>
  <c r="HQ56" i="328" s="1"/>
  <c r="HQ57" i="328" s="1"/>
  <c r="HQ58" i="328" s="1"/>
  <c r="HQ59" i="328" s="1"/>
  <c r="HQ60" i="328" s="1"/>
  <c r="D13" i="328"/>
  <c r="DI8" i="328"/>
  <c r="HK11" i="328"/>
  <c r="HH12" i="328"/>
  <c r="B12" i="328"/>
  <c r="E11" i="328"/>
  <c r="F11" i="328" s="1"/>
  <c r="HN11" i="328"/>
  <c r="HN12" i="328" s="1"/>
  <c r="HN13" i="328" s="1"/>
  <c r="HN14" i="328" s="1"/>
  <c r="HN15" i="328" s="1"/>
  <c r="HN16" i="328" s="1"/>
  <c r="HN17" i="328" s="1"/>
  <c r="HN18" i="328" s="1"/>
  <c r="HN19" i="328" s="1"/>
  <c r="HN20" i="328" s="1"/>
  <c r="HN21" i="328" s="1"/>
  <c r="HN22" i="328" s="1"/>
  <c r="HN23" i="328" s="1"/>
  <c r="HN24" i="328" s="1"/>
  <c r="HN25" i="328" s="1"/>
  <c r="HN26" i="328" s="1"/>
  <c r="HN27" i="328" s="1"/>
  <c r="HN28" i="328" s="1"/>
  <c r="HN29" i="328" s="1"/>
  <c r="HN30" i="328" s="1"/>
  <c r="HN31" i="328" s="1"/>
  <c r="HN32" i="328" s="1"/>
  <c r="HN33" i="328" s="1"/>
  <c r="HN34" i="328" s="1"/>
  <c r="HN35" i="328" s="1"/>
  <c r="HN36" i="328" s="1"/>
  <c r="HN37" i="328" s="1"/>
  <c r="HN38" i="328" s="1"/>
  <c r="HN39" i="328" s="1"/>
  <c r="HN40" i="328" s="1"/>
  <c r="HN41" i="328" s="1"/>
  <c r="HN42" i="328" s="1"/>
  <c r="HN43" i="328" s="1"/>
  <c r="HN44" i="328" s="1"/>
  <c r="HN45" i="328" s="1"/>
  <c r="HN46" i="328" s="1"/>
  <c r="HN47" i="328" s="1"/>
  <c r="HN48" i="328" s="1"/>
  <c r="HN49" i="328" s="1"/>
  <c r="HN50" i="328" s="1"/>
  <c r="HN51" i="328" s="1"/>
  <c r="HN52" i="328" s="1"/>
  <c r="HN53" i="328" s="1"/>
  <c r="HN54" i="328" s="1"/>
  <c r="HN55" i="328" s="1"/>
  <c r="HN56" i="328" s="1"/>
  <c r="HN57" i="328" s="1"/>
  <c r="HN58" i="328" s="1"/>
  <c r="HN59" i="328" s="1"/>
  <c r="HN60" i="328" s="1"/>
  <c r="HE13" i="328"/>
  <c r="H14" i="328"/>
  <c r="HJ11" i="327"/>
  <c r="HM11" i="327" s="1"/>
  <c r="HL11" i="327"/>
  <c r="M9" i="327"/>
  <c r="N8" i="327"/>
  <c r="DI9" i="327"/>
  <c r="DJ8" i="327"/>
  <c r="D14" i="327"/>
  <c r="HK12" i="327"/>
  <c r="HH13" i="327"/>
  <c r="HF12" i="327"/>
  <c r="HC13" i="327" s="1"/>
  <c r="B12" i="327"/>
  <c r="E11" i="327"/>
  <c r="F11" i="327" s="1"/>
  <c r="C16" i="327"/>
  <c r="H14" i="327"/>
  <c r="HD13" i="327"/>
  <c r="D13" i="326"/>
  <c r="HF11" i="326"/>
  <c r="HC12" i="326" s="1"/>
  <c r="HE12" i="326" s="1"/>
  <c r="HL10" i="326"/>
  <c r="DI9" i="326"/>
  <c r="DJ8" i="326"/>
  <c r="N8" i="326"/>
  <c r="M9" i="326"/>
  <c r="HH12" i="326"/>
  <c r="HK11" i="326"/>
  <c r="HN11" i="326"/>
  <c r="HN12" i="326" s="1"/>
  <c r="HN13" i="326" s="1"/>
  <c r="HN14" i="326" s="1"/>
  <c r="HN15" i="326" s="1"/>
  <c r="HN16" i="326" s="1"/>
  <c r="HN17" i="326" s="1"/>
  <c r="HN18" i="326" s="1"/>
  <c r="HN19" i="326" s="1"/>
  <c r="HN20" i="326" s="1"/>
  <c r="HN21" i="326" s="1"/>
  <c r="HN22" i="326" s="1"/>
  <c r="HN23" i="326" s="1"/>
  <c r="HN24" i="326" s="1"/>
  <c r="HN25" i="326" s="1"/>
  <c r="HN26" i="326" s="1"/>
  <c r="HN27" i="326" s="1"/>
  <c r="HN28" i="326" s="1"/>
  <c r="HN29" i="326" s="1"/>
  <c r="HN30" i="326" s="1"/>
  <c r="HN31" i="326" s="1"/>
  <c r="HN32" i="326" s="1"/>
  <c r="HN33" i="326" s="1"/>
  <c r="HN34" i="326" s="1"/>
  <c r="HN35" i="326" s="1"/>
  <c r="HN36" i="326" s="1"/>
  <c r="HN37" i="326" s="1"/>
  <c r="HN38" i="326" s="1"/>
  <c r="HN39" i="326" s="1"/>
  <c r="HN40" i="326" s="1"/>
  <c r="HN41" i="326" s="1"/>
  <c r="HN42" i="326" s="1"/>
  <c r="HN43" i="326" s="1"/>
  <c r="HN44" i="326" s="1"/>
  <c r="HN45" i="326" s="1"/>
  <c r="HN46" i="326" s="1"/>
  <c r="HN47" i="326" s="1"/>
  <c r="HN48" i="326" s="1"/>
  <c r="HN49" i="326" s="1"/>
  <c r="HN50" i="326" s="1"/>
  <c r="HN51" i="326" s="1"/>
  <c r="HN52" i="326" s="1"/>
  <c r="HN53" i="326" s="1"/>
  <c r="HN54" i="326" s="1"/>
  <c r="HN55" i="326" s="1"/>
  <c r="HN56" i="326" s="1"/>
  <c r="HN57" i="326" s="1"/>
  <c r="HN58" i="326" s="1"/>
  <c r="HN59" i="326" s="1"/>
  <c r="HN60" i="326" s="1"/>
  <c r="B12" i="326"/>
  <c r="E11" i="326"/>
  <c r="F11" i="326" s="1"/>
  <c r="HD12" i="326"/>
  <c r="H13" i="326"/>
  <c r="HM10" i="326"/>
  <c r="HJ11" i="326" s="1"/>
  <c r="HQ11" i="326"/>
  <c r="HQ12" i="326" s="1"/>
  <c r="HQ13" i="326" s="1"/>
  <c r="HQ14" i="326" s="1"/>
  <c r="HQ15" i="326" s="1"/>
  <c r="HQ16" i="326" s="1"/>
  <c r="HQ17" i="326" s="1"/>
  <c r="HQ18" i="326" s="1"/>
  <c r="HQ19" i="326" s="1"/>
  <c r="HQ20" i="326" s="1"/>
  <c r="HQ21" i="326" s="1"/>
  <c r="HQ22" i="326" s="1"/>
  <c r="HQ23" i="326" s="1"/>
  <c r="HQ24" i="326" s="1"/>
  <c r="HQ25" i="326" s="1"/>
  <c r="HQ26" i="326" s="1"/>
  <c r="HQ27" i="326" s="1"/>
  <c r="HQ28" i="326" s="1"/>
  <c r="HQ29" i="326" s="1"/>
  <c r="HQ30" i="326" s="1"/>
  <c r="HQ31" i="326" s="1"/>
  <c r="HQ32" i="326" s="1"/>
  <c r="HQ33" i="326" s="1"/>
  <c r="HQ34" i="326" s="1"/>
  <c r="HQ35" i="326" s="1"/>
  <c r="HQ36" i="326" s="1"/>
  <c r="HQ37" i="326" s="1"/>
  <c r="HQ38" i="326" s="1"/>
  <c r="HQ39" i="326" s="1"/>
  <c r="HQ40" i="326" s="1"/>
  <c r="HQ41" i="326" s="1"/>
  <c r="HQ42" i="326" s="1"/>
  <c r="HQ43" i="326" s="1"/>
  <c r="HQ44" i="326" s="1"/>
  <c r="HQ45" i="326" s="1"/>
  <c r="HQ46" i="326" s="1"/>
  <c r="HQ47" i="326" s="1"/>
  <c r="HQ48" i="326" s="1"/>
  <c r="HQ49" i="326" s="1"/>
  <c r="HQ50" i="326" s="1"/>
  <c r="HQ51" i="326" s="1"/>
  <c r="HQ52" i="326" s="1"/>
  <c r="HQ53" i="326" s="1"/>
  <c r="HQ54" i="326" s="1"/>
  <c r="HQ55" i="326" s="1"/>
  <c r="HQ56" i="326" s="1"/>
  <c r="HQ57" i="326" s="1"/>
  <c r="HQ58" i="326" s="1"/>
  <c r="HQ59" i="326" s="1"/>
  <c r="HQ60" i="326" s="1"/>
  <c r="C14" i="326"/>
  <c r="HR11" i="326"/>
  <c r="HR12" i="326" s="1"/>
  <c r="HR13" i="326" s="1"/>
  <c r="HR14" i="326" s="1"/>
  <c r="HR15" i="326" s="1"/>
  <c r="HR16" i="326" s="1"/>
  <c r="HR17" i="326" s="1"/>
  <c r="HR18" i="326" s="1"/>
  <c r="HR19" i="326" s="1"/>
  <c r="HR20" i="326" s="1"/>
  <c r="HR21" i="326" s="1"/>
  <c r="HR22" i="326" s="1"/>
  <c r="HR23" i="326" s="1"/>
  <c r="HR24" i="326" s="1"/>
  <c r="HR25" i="326" s="1"/>
  <c r="HR26" i="326" s="1"/>
  <c r="HR27" i="326" s="1"/>
  <c r="HR28" i="326" s="1"/>
  <c r="HR29" i="326" s="1"/>
  <c r="HR30" i="326" s="1"/>
  <c r="HR31" i="326" s="1"/>
  <c r="HR32" i="326" s="1"/>
  <c r="HR33" i="326" s="1"/>
  <c r="HR34" i="326" s="1"/>
  <c r="HR35" i="326" s="1"/>
  <c r="HR36" i="326" s="1"/>
  <c r="HR37" i="326" s="1"/>
  <c r="HR38" i="326" s="1"/>
  <c r="HR39" i="326" s="1"/>
  <c r="HR40" i="326" s="1"/>
  <c r="HR41" i="326" s="1"/>
  <c r="HR42" i="326" s="1"/>
  <c r="HR43" i="326" s="1"/>
  <c r="HR44" i="326" s="1"/>
  <c r="HR45" i="326" s="1"/>
  <c r="HR46" i="326" s="1"/>
  <c r="HR47" i="326" s="1"/>
  <c r="HR48" i="326" s="1"/>
  <c r="HR49" i="326" s="1"/>
  <c r="HR50" i="326" s="1"/>
  <c r="HR51" i="326" s="1"/>
  <c r="HR52" i="326" s="1"/>
  <c r="HR53" i="326" s="1"/>
  <c r="HR54" i="326" s="1"/>
  <c r="HR55" i="326" s="1"/>
  <c r="HR56" i="326" s="1"/>
  <c r="HR57" i="326" s="1"/>
  <c r="HR58" i="326" s="1"/>
  <c r="HR59" i="326" s="1"/>
  <c r="HR60" i="326" s="1"/>
  <c r="HF11" i="325"/>
  <c r="D13" i="325"/>
  <c r="HM11" i="325"/>
  <c r="HE11" i="325"/>
  <c r="HC12" i="325" s="1"/>
  <c r="M9" i="325"/>
  <c r="N8" i="325"/>
  <c r="DH9" i="325"/>
  <c r="DI8" i="325"/>
  <c r="HL11" i="325"/>
  <c r="HJ12" i="325" s="1"/>
  <c r="HD12" i="325"/>
  <c r="H13" i="325"/>
  <c r="HH13" i="325"/>
  <c r="HK12" i="325"/>
  <c r="E12" i="325"/>
  <c r="F12" i="325" s="1"/>
  <c r="C13" i="325"/>
  <c r="HF11" i="324"/>
  <c r="HE11" i="324"/>
  <c r="HM10" i="324"/>
  <c r="HL10" i="324"/>
  <c r="DH9" i="324"/>
  <c r="DI8" i="324"/>
  <c r="O9" i="324"/>
  <c r="P8" i="324"/>
  <c r="C13" i="324"/>
  <c r="E12" i="324"/>
  <c r="F12" i="324" s="1"/>
  <c r="HK11" i="324"/>
  <c r="HH12" i="324"/>
  <c r="D13" i="324"/>
  <c r="H13" i="324"/>
  <c r="HD12" i="324"/>
  <c r="HN11" i="324"/>
  <c r="HN12" i="324" s="1"/>
  <c r="HN13" i="324" s="1"/>
  <c r="HN14" i="324" s="1"/>
  <c r="HN15" i="324" s="1"/>
  <c r="HN16" i="324" s="1"/>
  <c r="HN17" i="324" s="1"/>
  <c r="HN18" i="324" s="1"/>
  <c r="HN19" i="324" s="1"/>
  <c r="HN20" i="324" s="1"/>
  <c r="HN21" i="324" s="1"/>
  <c r="HN22" i="324" s="1"/>
  <c r="HN23" i="324" s="1"/>
  <c r="HN24" i="324" s="1"/>
  <c r="HN25" i="324" s="1"/>
  <c r="HN26" i="324" s="1"/>
  <c r="HN27" i="324" s="1"/>
  <c r="HN28" i="324" s="1"/>
  <c r="HN29" i="324" s="1"/>
  <c r="HN30" i="324" s="1"/>
  <c r="HN31" i="324" s="1"/>
  <c r="HN32" i="324" s="1"/>
  <c r="HN33" i="324" s="1"/>
  <c r="HN34" i="324" s="1"/>
  <c r="HN35" i="324" s="1"/>
  <c r="HN36" i="324" s="1"/>
  <c r="HN37" i="324" s="1"/>
  <c r="HN38" i="324" s="1"/>
  <c r="HN39" i="324" s="1"/>
  <c r="HN40" i="324" s="1"/>
  <c r="HN41" i="324" s="1"/>
  <c r="HN42" i="324" s="1"/>
  <c r="HN43" i="324" s="1"/>
  <c r="HN44" i="324" s="1"/>
  <c r="HN45" i="324" s="1"/>
  <c r="HN46" i="324" s="1"/>
  <c r="HN47" i="324" s="1"/>
  <c r="HN48" i="324" s="1"/>
  <c r="HN49" i="324" s="1"/>
  <c r="HN50" i="324" s="1"/>
  <c r="HN51" i="324" s="1"/>
  <c r="HN52" i="324" s="1"/>
  <c r="HN53" i="324" s="1"/>
  <c r="HN54" i="324" s="1"/>
  <c r="HN55" i="324" s="1"/>
  <c r="HN56" i="324" s="1"/>
  <c r="HN57" i="324" s="1"/>
  <c r="HN58" i="324" s="1"/>
  <c r="HN59" i="324" s="1"/>
  <c r="HN60" i="324" s="1"/>
  <c r="HQ11" i="324"/>
  <c r="HQ12" i="324" s="1"/>
  <c r="HQ13" i="324" s="1"/>
  <c r="HQ14" i="324" s="1"/>
  <c r="HQ15" i="324" s="1"/>
  <c r="HQ16" i="324" s="1"/>
  <c r="HQ17" i="324" s="1"/>
  <c r="HQ18" i="324" s="1"/>
  <c r="HQ19" i="324" s="1"/>
  <c r="HQ20" i="324" s="1"/>
  <c r="HQ21" i="324" s="1"/>
  <c r="HQ22" i="324" s="1"/>
  <c r="HQ23" i="324" s="1"/>
  <c r="HQ24" i="324" s="1"/>
  <c r="HQ25" i="324" s="1"/>
  <c r="HQ26" i="324" s="1"/>
  <c r="HQ27" i="324" s="1"/>
  <c r="HQ28" i="324" s="1"/>
  <c r="HQ29" i="324" s="1"/>
  <c r="HQ30" i="324" s="1"/>
  <c r="HQ31" i="324" s="1"/>
  <c r="HQ32" i="324" s="1"/>
  <c r="HQ33" i="324" s="1"/>
  <c r="HQ34" i="324" s="1"/>
  <c r="HQ35" i="324" s="1"/>
  <c r="HQ36" i="324" s="1"/>
  <c r="HQ37" i="324" s="1"/>
  <c r="HQ38" i="324" s="1"/>
  <c r="HQ39" i="324" s="1"/>
  <c r="HQ40" i="324" s="1"/>
  <c r="HQ41" i="324" s="1"/>
  <c r="HQ42" i="324" s="1"/>
  <c r="HQ43" i="324" s="1"/>
  <c r="HQ44" i="324" s="1"/>
  <c r="HQ45" i="324" s="1"/>
  <c r="HQ46" i="324" s="1"/>
  <c r="HQ47" i="324" s="1"/>
  <c r="HQ48" i="324" s="1"/>
  <c r="HQ49" i="324" s="1"/>
  <c r="HQ50" i="324" s="1"/>
  <c r="HQ51" i="324" s="1"/>
  <c r="HQ52" i="324" s="1"/>
  <c r="HQ53" i="324" s="1"/>
  <c r="HQ54" i="324" s="1"/>
  <c r="HQ55" i="324" s="1"/>
  <c r="HQ56" i="324" s="1"/>
  <c r="HQ57" i="324" s="1"/>
  <c r="HQ58" i="324" s="1"/>
  <c r="HQ59" i="324" s="1"/>
  <c r="HQ60" i="324" s="1"/>
  <c r="HR11" i="324"/>
  <c r="HR12" i="324" s="1"/>
  <c r="HR13" i="324" s="1"/>
  <c r="HR14" i="324" s="1"/>
  <c r="HR15" i="324" s="1"/>
  <c r="HR16" i="324" s="1"/>
  <c r="HR17" i="324" s="1"/>
  <c r="HR18" i="324" s="1"/>
  <c r="HR19" i="324" s="1"/>
  <c r="HR20" i="324" s="1"/>
  <c r="HR21" i="324" s="1"/>
  <c r="HR22" i="324" s="1"/>
  <c r="HR23" i="324" s="1"/>
  <c r="HR24" i="324" s="1"/>
  <c r="HR25" i="324" s="1"/>
  <c r="HR26" i="324" s="1"/>
  <c r="HR27" i="324" s="1"/>
  <c r="HR28" i="324" s="1"/>
  <c r="HR29" i="324" s="1"/>
  <c r="HR30" i="324" s="1"/>
  <c r="HR31" i="324" s="1"/>
  <c r="HR32" i="324" s="1"/>
  <c r="HR33" i="324" s="1"/>
  <c r="HR34" i="324" s="1"/>
  <c r="HR35" i="324" s="1"/>
  <c r="HR36" i="324" s="1"/>
  <c r="HR37" i="324" s="1"/>
  <c r="HR38" i="324" s="1"/>
  <c r="HR39" i="324" s="1"/>
  <c r="HR40" i="324" s="1"/>
  <c r="HR41" i="324" s="1"/>
  <c r="HR42" i="324" s="1"/>
  <c r="HR43" i="324" s="1"/>
  <c r="HR44" i="324" s="1"/>
  <c r="HR45" i="324" s="1"/>
  <c r="HR46" i="324" s="1"/>
  <c r="HR47" i="324" s="1"/>
  <c r="HR48" i="324" s="1"/>
  <c r="HR49" i="324" s="1"/>
  <c r="HR50" i="324" s="1"/>
  <c r="HR51" i="324" s="1"/>
  <c r="HR52" i="324" s="1"/>
  <c r="HR53" i="324" s="1"/>
  <c r="HR54" i="324" s="1"/>
  <c r="HR55" i="324" s="1"/>
  <c r="HR56" i="324" s="1"/>
  <c r="HR57" i="324" s="1"/>
  <c r="HR58" i="324" s="1"/>
  <c r="HR59" i="324" s="1"/>
  <c r="HR60" i="324" s="1"/>
  <c r="E14" i="340" l="1"/>
  <c r="F14" i="340" s="1"/>
  <c r="C15" i="340"/>
  <c r="D15" i="340"/>
  <c r="D15" i="339"/>
  <c r="E14" i="339"/>
  <c r="F14" i="339" s="1"/>
  <c r="C15" i="339"/>
  <c r="E14" i="338"/>
  <c r="F14" i="338" s="1"/>
  <c r="C15" i="338"/>
  <c r="D15" i="338"/>
  <c r="D15" i="337"/>
  <c r="C15" i="337"/>
  <c r="E14" i="337"/>
  <c r="F14" i="337" s="1"/>
  <c r="E14" i="336"/>
  <c r="F14" i="336" s="1"/>
  <c r="C15" i="336"/>
  <c r="D15" i="336"/>
  <c r="HJ12" i="335"/>
  <c r="HM12" i="335" s="1"/>
  <c r="HL12" i="335"/>
  <c r="HF13" i="335"/>
  <c r="HC14" i="335" s="1"/>
  <c r="D15" i="335"/>
  <c r="C17" i="335"/>
  <c r="H15" i="335"/>
  <c r="HE14" i="335"/>
  <c r="N9" i="335"/>
  <c r="O8" i="335"/>
  <c r="B13" i="335"/>
  <c r="E12" i="335"/>
  <c r="F12" i="335" s="1"/>
  <c r="HH14" i="335"/>
  <c r="HK13" i="335"/>
  <c r="DJ9" i="335"/>
  <c r="DK8" i="335"/>
  <c r="HJ11" i="334"/>
  <c r="HC12" i="334"/>
  <c r="HF12" i="334"/>
  <c r="HE12" i="334"/>
  <c r="HM11" i="334"/>
  <c r="HJ12" i="334" s="1"/>
  <c r="HL11" i="334"/>
  <c r="O9" i="334"/>
  <c r="P8" i="334"/>
  <c r="HK12" i="334"/>
  <c r="HH13" i="334"/>
  <c r="E13" i="334"/>
  <c r="F13" i="334" s="1"/>
  <c r="C14" i="334"/>
  <c r="D14" i="334"/>
  <c r="DK9" i="334"/>
  <c r="DL8" i="334"/>
  <c r="HD13" i="334"/>
  <c r="H14" i="334"/>
  <c r="HM11" i="333"/>
  <c r="HL11" i="333"/>
  <c r="HF12" i="333"/>
  <c r="HE12" i="333"/>
  <c r="E13" i="333"/>
  <c r="C14" i="333"/>
  <c r="HH13" i="333"/>
  <c r="HK12" i="333"/>
  <c r="DI9" i="333"/>
  <c r="DJ8" i="333"/>
  <c r="N9" i="333"/>
  <c r="O8" i="333"/>
  <c r="F13" i="333"/>
  <c r="D14" i="333"/>
  <c r="HD13" i="333"/>
  <c r="H14" i="333"/>
  <c r="HJ11" i="332"/>
  <c r="HL11" i="332" s="1"/>
  <c r="HJ12" i="332" s="1"/>
  <c r="HC12" i="332"/>
  <c r="HM11" i="332"/>
  <c r="HF12" i="332"/>
  <c r="HE12" i="332"/>
  <c r="H14" i="332"/>
  <c r="HD13" i="332"/>
  <c r="E13" i="332"/>
  <c r="F13" i="332" s="1"/>
  <c r="C14" i="332"/>
  <c r="D15" i="332" s="1"/>
  <c r="HK12" i="332"/>
  <c r="HH13" i="332"/>
  <c r="O9" i="332"/>
  <c r="P8" i="332"/>
  <c r="DI9" i="332"/>
  <c r="DJ8" i="332"/>
  <c r="HM11" i="331"/>
  <c r="HL11" i="331"/>
  <c r="HJ12" i="331" s="1"/>
  <c r="HL12" i="331" s="1"/>
  <c r="HF13" i="331"/>
  <c r="HE13" i="331"/>
  <c r="HC14" i="331" s="1"/>
  <c r="HE14" i="331" s="1"/>
  <c r="D14" i="331"/>
  <c r="B13" i="331"/>
  <c r="E12" i="331"/>
  <c r="F12" i="331" s="1"/>
  <c r="C15" i="331"/>
  <c r="DI9" i="331"/>
  <c r="DJ8" i="331"/>
  <c r="H15" i="331"/>
  <c r="HD14" i="331"/>
  <c r="HH13" i="331"/>
  <c r="HK12" i="331"/>
  <c r="N9" i="331"/>
  <c r="O8" i="331"/>
  <c r="HM11" i="330"/>
  <c r="HL11" i="330"/>
  <c r="E13" i="330"/>
  <c r="F13" i="330" s="1"/>
  <c r="C14" i="330"/>
  <c r="N9" i="330"/>
  <c r="O8" i="330"/>
  <c r="H14" i="330"/>
  <c r="HD13" i="330"/>
  <c r="DK8" i="330"/>
  <c r="DJ9" i="330"/>
  <c r="HF12" i="330"/>
  <c r="HC13" i="330" s="1"/>
  <c r="HE12" i="330"/>
  <c r="HK12" i="330"/>
  <c r="HH13" i="330"/>
  <c r="D14" i="330"/>
  <c r="HM11" i="329"/>
  <c r="HL11" i="329"/>
  <c r="HF13" i="329"/>
  <c r="HC14" i="329"/>
  <c r="HD14" i="329" s="1"/>
  <c r="HE13" i="329"/>
  <c r="HH13" i="329"/>
  <c r="HK12" i="329"/>
  <c r="E13" i="329"/>
  <c r="F13" i="329" s="1"/>
  <c r="M9" i="329" s="1"/>
  <c r="C14" i="329"/>
  <c r="DI9" i="329"/>
  <c r="DJ8" i="329"/>
  <c r="D14" i="329"/>
  <c r="O8" i="329"/>
  <c r="H15" i="329"/>
  <c r="HE14" i="329"/>
  <c r="HF12" i="328"/>
  <c r="HC13" i="328" s="1"/>
  <c r="HM11" i="328"/>
  <c r="HL11" i="328"/>
  <c r="DJ8" i="328"/>
  <c r="H15" i="328"/>
  <c r="HE14" i="328"/>
  <c r="O8" i="328"/>
  <c r="HK12" i="328"/>
  <c r="HH13" i="328"/>
  <c r="B13" i="328"/>
  <c r="E12" i="328"/>
  <c r="F12" i="328" s="1"/>
  <c r="D14" i="328"/>
  <c r="C16" i="328"/>
  <c r="HJ12" i="327"/>
  <c r="HF13" i="327"/>
  <c r="HE13" i="327"/>
  <c r="HC14" i="327" s="1"/>
  <c r="HE14" i="327" s="1"/>
  <c r="HM12" i="327"/>
  <c r="HJ13" i="327" s="1"/>
  <c r="HL12" i="327"/>
  <c r="H15" i="327"/>
  <c r="B13" i="327"/>
  <c r="E12" i="327"/>
  <c r="F12" i="327" s="1"/>
  <c r="HK13" i="327"/>
  <c r="HH14" i="327"/>
  <c r="N9" i="327"/>
  <c r="O8" i="327"/>
  <c r="C17" i="327"/>
  <c r="DJ9" i="327"/>
  <c r="DK8" i="327"/>
  <c r="D15" i="327"/>
  <c r="HM11" i="326"/>
  <c r="HL11" i="326"/>
  <c r="C15" i="326"/>
  <c r="D14" i="326"/>
  <c r="B13" i="326"/>
  <c r="E12" i="326"/>
  <c r="F12" i="326" s="1"/>
  <c r="HH13" i="326"/>
  <c r="HK12" i="326"/>
  <c r="HD13" i="326"/>
  <c r="H14" i="326"/>
  <c r="N9" i="326"/>
  <c r="O8" i="326"/>
  <c r="DJ9" i="326"/>
  <c r="DK8" i="326"/>
  <c r="HF12" i="326"/>
  <c r="HC13" i="326" s="1"/>
  <c r="HF12" i="325"/>
  <c r="HE12" i="325"/>
  <c r="HM12" i="325"/>
  <c r="HL12" i="325"/>
  <c r="E13" i="325"/>
  <c r="F13" i="325" s="1"/>
  <c r="C14" i="325"/>
  <c r="HH14" i="325"/>
  <c r="HK13" i="325"/>
  <c r="HD13" i="325"/>
  <c r="H14" i="325"/>
  <c r="DI9" i="325"/>
  <c r="DJ8" i="325"/>
  <c r="N9" i="325"/>
  <c r="O8" i="325"/>
  <c r="D14" i="325"/>
  <c r="HJ11" i="324"/>
  <c r="HM11" i="324" s="1"/>
  <c r="HC12" i="324"/>
  <c r="HF12" i="324"/>
  <c r="HE12" i="324"/>
  <c r="HC13" i="324" s="1"/>
  <c r="HE13" i="324" s="1"/>
  <c r="HD13" i="324"/>
  <c r="H14" i="324"/>
  <c r="DI9" i="324"/>
  <c r="DJ8" i="324"/>
  <c r="D14" i="324"/>
  <c r="P9" i="324"/>
  <c r="Q8" i="324"/>
  <c r="HK12" i="324"/>
  <c r="HH13" i="324"/>
  <c r="C14" i="324"/>
  <c r="E13" i="324"/>
  <c r="F13" i="324" s="1"/>
  <c r="D16" i="340" l="1"/>
  <c r="E15" i="340"/>
  <c r="F15" i="340" s="1"/>
  <c r="C16" i="340"/>
  <c r="E15" i="339"/>
  <c r="F15" i="339" s="1"/>
  <c r="C16" i="339"/>
  <c r="D16" i="339"/>
  <c r="C16" i="338"/>
  <c r="E15" i="338"/>
  <c r="F15" i="338" s="1"/>
  <c r="D16" i="338"/>
  <c r="E15" i="337"/>
  <c r="F15" i="337" s="1"/>
  <c r="C16" i="337"/>
  <c r="D16" i="337"/>
  <c r="D16" i="336"/>
  <c r="E15" i="336"/>
  <c r="F15" i="336" s="1"/>
  <c r="C16" i="336"/>
  <c r="HJ13" i="335"/>
  <c r="HD14" i="335"/>
  <c r="HM13" i="335"/>
  <c r="HL13" i="335"/>
  <c r="HJ14" i="335" s="1"/>
  <c r="D16" i="335"/>
  <c r="DL8" i="335"/>
  <c r="HK14" i="335"/>
  <c r="HH15" i="335"/>
  <c r="B14" i="335"/>
  <c r="E13" i="335"/>
  <c r="F13" i="335" s="1"/>
  <c r="C18" i="335"/>
  <c r="P8" i="335"/>
  <c r="H16" i="335"/>
  <c r="HC13" i="334"/>
  <c r="HF13" i="334"/>
  <c r="HE13" i="334"/>
  <c r="HM12" i="334"/>
  <c r="HL12" i="334"/>
  <c r="D15" i="334"/>
  <c r="DL9" i="334"/>
  <c r="DM8" i="334"/>
  <c r="P9" i="334"/>
  <c r="Q8" i="334"/>
  <c r="H15" i="334"/>
  <c r="HH14" i="334"/>
  <c r="HK13" i="334"/>
  <c r="E14" i="334"/>
  <c r="F14" i="334" s="1"/>
  <c r="C15" i="334"/>
  <c r="HC13" i="333"/>
  <c r="HJ12" i="333"/>
  <c r="HM12" i="333" s="1"/>
  <c r="HF13" i="333"/>
  <c r="HE13" i="333"/>
  <c r="HL12" i="333"/>
  <c r="D15" i="333"/>
  <c r="DJ9" i="333"/>
  <c r="DK8" i="333"/>
  <c r="HH14" i="333"/>
  <c r="HK13" i="333"/>
  <c r="H15" i="333"/>
  <c r="O9" i="333"/>
  <c r="P8" i="333"/>
  <c r="E14" i="333"/>
  <c r="F14" i="333" s="1"/>
  <c r="C15" i="333"/>
  <c r="HC13" i="332"/>
  <c r="HF13" i="332" s="1"/>
  <c r="HM12" i="332"/>
  <c r="HL12" i="332"/>
  <c r="HJ13" i="332" s="1"/>
  <c r="Q8" i="332"/>
  <c r="P9" i="332"/>
  <c r="HH14" i="332"/>
  <c r="HK13" i="332"/>
  <c r="DJ9" i="332"/>
  <c r="DK8" i="332"/>
  <c r="H15" i="332"/>
  <c r="C15" i="332"/>
  <c r="E14" i="332"/>
  <c r="F14" i="332" s="1"/>
  <c r="H16" i="331"/>
  <c r="HH14" i="331"/>
  <c r="HK13" i="331"/>
  <c r="C16" i="331"/>
  <c r="HF14" i="331"/>
  <c r="HC15" i="331" s="1"/>
  <c r="HE15" i="331" s="1"/>
  <c r="P8" i="331"/>
  <c r="DJ9" i="331"/>
  <c r="DK8" i="331"/>
  <c r="B14" i="331"/>
  <c r="E13" i="331"/>
  <c r="F13" i="331" s="1"/>
  <c r="D15" i="331"/>
  <c r="HM12" i="331"/>
  <c r="HJ13" i="331" s="1"/>
  <c r="HJ12" i="330"/>
  <c r="HF13" i="330"/>
  <c r="HE13" i="330"/>
  <c r="HC14" i="330" s="1"/>
  <c r="HM12" i="330"/>
  <c r="HL12" i="330"/>
  <c r="D15" i="330"/>
  <c r="H15" i="330"/>
  <c r="HE14" i="330"/>
  <c r="O9" i="330"/>
  <c r="P8" i="330"/>
  <c r="DK9" i="330"/>
  <c r="DL8" i="330"/>
  <c r="C15" i="330"/>
  <c r="E14" i="330"/>
  <c r="F14" i="330" s="1"/>
  <c r="HK13" i="330"/>
  <c r="HH14" i="330"/>
  <c r="HJ12" i="329"/>
  <c r="HM12" i="329" s="1"/>
  <c r="HL12" i="329"/>
  <c r="P8" i="329"/>
  <c r="DJ9" i="329"/>
  <c r="DK8" i="329"/>
  <c r="HE15" i="329"/>
  <c r="H16" i="329"/>
  <c r="D15" i="329"/>
  <c r="C15" i="329"/>
  <c r="E14" i="329"/>
  <c r="F14" i="329" s="1"/>
  <c r="N9" i="329" s="1"/>
  <c r="HK13" i="329"/>
  <c r="HH14" i="329"/>
  <c r="HF14" i="329"/>
  <c r="HC15" i="329"/>
  <c r="HD13" i="328"/>
  <c r="HF13" i="328" s="1"/>
  <c r="HC14" i="328" s="1"/>
  <c r="HD14" i="328" s="1"/>
  <c r="HJ12" i="328"/>
  <c r="HL12" i="328" s="1"/>
  <c r="HM12" i="328"/>
  <c r="C17" i="328"/>
  <c r="D15" i="328"/>
  <c r="HH14" i="328"/>
  <c r="HK13" i="328"/>
  <c r="HE15" i="328"/>
  <c r="H16" i="328"/>
  <c r="P8" i="328"/>
  <c r="B14" i="328"/>
  <c r="E13" i="328"/>
  <c r="F13" i="328" s="1"/>
  <c r="DK8" i="328"/>
  <c r="HM13" i="327"/>
  <c r="HL13" i="327"/>
  <c r="HD14" i="327"/>
  <c r="DL8" i="327"/>
  <c r="C18" i="327"/>
  <c r="B14" i="327"/>
  <c r="E13" i="327"/>
  <c r="F13" i="327" s="1"/>
  <c r="HH15" i="327"/>
  <c r="HK14" i="327"/>
  <c r="H16" i="327"/>
  <c r="D16" i="327"/>
  <c r="P8" i="327"/>
  <c r="HJ12" i="326"/>
  <c r="HF13" i="326"/>
  <c r="HE13" i="326"/>
  <c r="HC14" i="326" s="1"/>
  <c r="HM12" i="326"/>
  <c r="HL12" i="326"/>
  <c r="HJ13" i="326" s="1"/>
  <c r="HL13" i="326" s="1"/>
  <c r="DL8" i="326"/>
  <c r="C16" i="326"/>
  <c r="H15" i="326"/>
  <c r="HE14" i="326"/>
  <c r="B14" i="326"/>
  <c r="E13" i="326"/>
  <c r="F13" i="326" s="1"/>
  <c r="D15" i="326"/>
  <c r="P8" i="326"/>
  <c r="HH14" i="326"/>
  <c r="HK13" i="326"/>
  <c r="HJ13" i="325"/>
  <c r="HC13" i="325"/>
  <c r="HM13" i="325"/>
  <c r="HL13" i="325"/>
  <c r="HF13" i="325"/>
  <c r="HE13" i="325"/>
  <c r="H15" i="325"/>
  <c r="HK14" i="325"/>
  <c r="HH15" i="325"/>
  <c r="O9" i="325"/>
  <c r="P8" i="325"/>
  <c r="DJ9" i="325"/>
  <c r="DK8" i="325"/>
  <c r="E14" i="325"/>
  <c r="F14" i="325" s="1"/>
  <c r="C15" i="325"/>
  <c r="D15" i="325"/>
  <c r="HL11" i="324"/>
  <c r="HJ12" i="324" s="1"/>
  <c r="HM12" i="324" s="1"/>
  <c r="H15" i="324"/>
  <c r="HE14" i="324"/>
  <c r="E14" i="324"/>
  <c r="F14" i="324" s="1"/>
  <c r="C15" i="324"/>
  <c r="Q9" i="324"/>
  <c r="R8" i="324"/>
  <c r="DJ9" i="324"/>
  <c r="DK8" i="324"/>
  <c r="D15" i="324"/>
  <c r="HH14" i="324"/>
  <c r="HK13" i="324"/>
  <c r="HF13" i="324"/>
  <c r="HC14" i="324" s="1"/>
  <c r="D17" i="340" l="1"/>
  <c r="E16" i="340"/>
  <c r="F16" i="340" s="1"/>
  <c r="C17" i="340"/>
  <c r="E16" i="339"/>
  <c r="F16" i="339" s="1"/>
  <c r="C17" i="339"/>
  <c r="D17" i="339"/>
  <c r="E16" i="338"/>
  <c r="F16" i="338" s="1"/>
  <c r="C17" i="338"/>
  <c r="D17" i="338"/>
  <c r="D17" i="337"/>
  <c r="E16" i="337"/>
  <c r="F16" i="337" s="1"/>
  <c r="C17" i="337"/>
  <c r="E16" i="336"/>
  <c r="F16" i="336" s="1"/>
  <c r="C17" i="336"/>
  <c r="D17" i="336"/>
  <c r="HM14" i="335"/>
  <c r="HL14" i="335"/>
  <c r="Q8" i="335"/>
  <c r="B15" i="335"/>
  <c r="E14" i="335"/>
  <c r="F14" i="335" s="1"/>
  <c r="DM8" i="335"/>
  <c r="C19" i="335"/>
  <c r="HK15" i="335"/>
  <c r="HH16" i="335"/>
  <c r="H17" i="335"/>
  <c r="D17" i="335"/>
  <c r="HF14" i="335"/>
  <c r="HC15" i="335" s="1"/>
  <c r="HE15" i="335" s="1"/>
  <c r="HC14" i="334"/>
  <c r="HE14" i="334" s="1"/>
  <c r="HJ13" i="334"/>
  <c r="HM13" i="334"/>
  <c r="HL13" i="334"/>
  <c r="HF14" i="334"/>
  <c r="HD14" i="334"/>
  <c r="HH15" i="334"/>
  <c r="HK14" i="334"/>
  <c r="H16" i="334"/>
  <c r="DM9" i="334"/>
  <c r="DN8" i="334"/>
  <c r="E15" i="334"/>
  <c r="F15" i="334" s="1"/>
  <c r="C16" i="334"/>
  <c r="Q9" i="334"/>
  <c r="R8" i="334"/>
  <c r="D16" i="334"/>
  <c r="HC14" i="333"/>
  <c r="HE14" i="333" s="1"/>
  <c r="HJ13" i="333"/>
  <c r="HD14" i="333"/>
  <c r="HM13" i="333"/>
  <c r="HL13" i="333"/>
  <c r="HK14" i="333"/>
  <c r="HH15" i="333"/>
  <c r="D16" i="333"/>
  <c r="C16" i="333"/>
  <c r="E15" i="333"/>
  <c r="F15" i="333" s="1"/>
  <c r="P9" i="333"/>
  <c r="Q8" i="333"/>
  <c r="H16" i="333"/>
  <c r="DK9" i="333"/>
  <c r="DL8" i="333"/>
  <c r="HE13" i="332"/>
  <c r="HC14" i="332" s="1"/>
  <c r="HE14" i="332" s="1"/>
  <c r="HM13" i="332"/>
  <c r="HL13" i="332"/>
  <c r="HJ14" i="332" s="1"/>
  <c r="HD14" i="332"/>
  <c r="DK9" i="332"/>
  <c r="DL8" i="332"/>
  <c r="Q9" i="332"/>
  <c r="R8" i="332"/>
  <c r="E15" i="332"/>
  <c r="F15" i="332" s="1"/>
  <c r="C16" i="332"/>
  <c r="H16" i="332"/>
  <c r="HH15" i="332"/>
  <c r="HK14" i="332"/>
  <c r="D16" i="332"/>
  <c r="Q8" i="331"/>
  <c r="HD15" i="331"/>
  <c r="B15" i="331"/>
  <c r="E14" i="331"/>
  <c r="F14" i="331" s="1"/>
  <c r="HK14" i="331"/>
  <c r="HH15" i="331"/>
  <c r="H17" i="331"/>
  <c r="C17" i="331"/>
  <c r="HL13" i="331"/>
  <c r="HM13" i="331"/>
  <c r="HJ14" i="331"/>
  <c r="D16" i="331"/>
  <c r="DL8" i="331"/>
  <c r="HJ13" i="330"/>
  <c r="HM13" i="330"/>
  <c r="HL13" i="330"/>
  <c r="HJ14" i="330" s="1"/>
  <c r="HD14" i="330"/>
  <c r="HF14" i="330" s="1"/>
  <c r="HH15" i="330"/>
  <c r="HK14" i="330"/>
  <c r="C16" i="330"/>
  <c r="E15" i="330"/>
  <c r="F15" i="330" s="1"/>
  <c r="H16" i="330"/>
  <c r="DM8" i="330"/>
  <c r="DL9" i="330"/>
  <c r="P9" i="330"/>
  <c r="Q8" i="330"/>
  <c r="D16" i="330"/>
  <c r="HJ13" i="329"/>
  <c r="HM13" i="329" s="1"/>
  <c r="HL13" i="329"/>
  <c r="Q8" i="329"/>
  <c r="H17" i="329"/>
  <c r="HE16" i="329"/>
  <c r="HK14" i="329"/>
  <c r="HH15" i="329"/>
  <c r="E15" i="329"/>
  <c r="F15" i="329" s="1"/>
  <c r="O9" i="329" s="1"/>
  <c r="C16" i="329"/>
  <c r="HD15" i="329"/>
  <c r="DK9" i="329"/>
  <c r="DL8" i="329"/>
  <c r="D16" i="329"/>
  <c r="HJ13" i="328"/>
  <c r="HM13" i="328" s="1"/>
  <c r="HL13" i="328"/>
  <c r="DL8" i="328"/>
  <c r="Q8" i="328"/>
  <c r="D16" i="328"/>
  <c r="HH15" i="328"/>
  <c r="HK14" i="328"/>
  <c r="HF14" i="328"/>
  <c r="B15" i="328"/>
  <c r="E14" i="328"/>
  <c r="F14" i="328" s="1"/>
  <c r="H17" i="328"/>
  <c r="HE16" i="328"/>
  <c r="C18" i="328"/>
  <c r="HC15" i="328"/>
  <c r="HF14" i="327"/>
  <c r="HC15" i="327" s="1"/>
  <c r="HE15" i="327" s="1"/>
  <c r="HJ14" i="327"/>
  <c r="HM14" i="327" s="1"/>
  <c r="HD15" i="327"/>
  <c r="HL14" i="327"/>
  <c r="B15" i="327"/>
  <c r="E14" i="327"/>
  <c r="F14" i="327" s="1"/>
  <c r="H17" i="327"/>
  <c r="HH16" i="327"/>
  <c r="HK15" i="327"/>
  <c r="C19" i="327"/>
  <c r="Q8" i="327"/>
  <c r="D17" i="327"/>
  <c r="DM8" i="327"/>
  <c r="HD14" i="326"/>
  <c r="HF14" i="326" s="1"/>
  <c r="C17" i="326"/>
  <c r="HK14" i="326"/>
  <c r="HH15" i="326"/>
  <c r="Q8" i="326"/>
  <c r="D16" i="326"/>
  <c r="B15" i="326"/>
  <c r="E14" i="326"/>
  <c r="F14" i="326" s="1"/>
  <c r="DM8" i="326"/>
  <c r="H16" i="326"/>
  <c r="HM13" i="326"/>
  <c r="HJ14" i="326"/>
  <c r="HL14" i="326" s="1"/>
  <c r="HJ14" i="325"/>
  <c r="HC14" i="325"/>
  <c r="HE14" i="325" s="1"/>
  <c r="HD14" i="325"/>
  <c r="HM14" i="325"/>
  <c r="HL14" i="325"/>
  <c r="C16" i="325"/>
  <c r="E15" i="325"/>
  <c r="F15" i="325" s="1"/>
  <c r="P9" i="325"/>
  <c r="Q8" i="325"/>
  <c r="H16" i="325"/>
  <c r="DK9" i="325"/>
  <c r="DL8" i="325"/>
  <c r="HK15" i="325"/>
  <c r="HH16" i="325"/>
  <c r="D16" i="325"/>
  <c r="HL12" i="324"/>
  <c r="HJ13" i="324" s="1"/>
  <c r="HH15" i="324"/>
  <c r="HK14" i="324"/>
  <c r="D16" i="324"/>
  <c r="DL8" i="324"/>
  <c r="DK9" i="324"/>
  <c r="E15" i="324"/>
  <c r="F15" i="324" s="1"/>
  <c r="C16" i="324"/>
  <c r="H16" i="324"/>
  <c r="HE15" i="324"/>
  <c r="HD14" i="324"/>
  <c r="HF14" i="324" s="1"/>
  <c r="HC15" i="324" s="1"/>
  <c r="R9" i="324"/>
  <c r="S8" i="324"/>
  <c r="D18" i="340" l="1"/>
  <c r="C18" i="340"/>
  <c r="E17" i="340"/>
  <c r="F17" i="340" s="1"/>
  <c r="D18" i="339"/>
  <c r="C18" i="339"/>
  <c r="E17" i="339"/>
  <c r="F17" i="339" s="1"/>
  <c r="D18" i="338"/>
  <c r="E17" i="338"/>
  <c r="F17" i="338" s="1"/>
  <c r="C18" i="338"/>
  <c r="E17" i="337"/>
  <c r="F17" i="337" s="1"/>
  <c r="C18" i="337"/>
  <c r="D18" i="337"/>
  <c r="D18" i="336"/>
  <c r="C18" i="336"/>
  <c r="E17" i="336"/>
  <c r="F17" i="336" s="1"/>
  <c r="HJ15" i="335"/>
  <c r="HM15" i="335" s="1"/>
  <c r="HL15" i="335"/>
  <c r="HD15" i="335"/>
  <c r="HF15" i="335" s="1"/>
  <c r="D18" i="335"/>
  <c r="C20" i="335"/>
  <c r="B16" i="335"/>
  <c r="E15" i="335"/>
  <c r="F15" i="335" s="1"/>
  <c r="H18" i="335"/>
  <c r="HH17" i="335"/>
  <c r="HK16" i="335"/>
  <c r="DN8" i="335"/>
  <c r="R8" i="335"/>
  <c r="HJ14" i="334"/>
  <c r="HM14" i="334" s="1"/>
  <c r="HC15" i="334"/>
  <c r="HE15" i="334" s="1"/>
  <c r="R9" i="334"/>
  <c r="S8" i="334"/>
  <c r="DO8" i="334"/>
  <c r="DN9" i="334"/>
  <c r="H17" i="334"/>
  <c r="C17" i="334"/>
  <c r="E16" i="334"/>
  <c r="F16" i="334" s="1"/>
  <c r="D17" i="334"/>
  <c r="HK15" i="334"/>
  <c r="HH16" i="334"/>
  <c r="HJ14" i="333"/>
  <c r="HM14" i="333" s="1"/>
  <c r="HL14" i="333"/>
  <c r="HK15" i="333"/>
  <c r="HH16" i="333"/>
  <c r="DL9" i="333"/>
  <c r="DM8" i="333"/>
  <c r="H17" i="333"/>
  <c r="E16" i="333"/>
  <c r="C17" i="333"/>
  <c r="Q9" i="333"/>
  <c r="R8" i="333"/>
  <c r="F16" i="333"/>
  <c r="D17" i="333"/>
  <c r="HF14" i="333"/>
  <c r="HC15" i="333" s="1"/>
  <c r="HE15" i="333" s="1"/>
  <c r="HM14" i="332"/>
  <c r="HL14" i="332"/>
  <c r="D17" i="332"/>
  <c r="H17" i="332"/>
  <c r="R9" i="332"/>
  <c r="S8" i="332"/>
  <c r="HF14" i="332"/>
  <c r="HC15" i="332"/>
  <c r="HE15" i="332" s="1"/>
  <c r="HH16" i="332"/>
  <c r="HK15" i="332"/>
  <c r="C17" i="332"/>
  <c r="E16" i="332"/>
  <c r="F16" i="332" s="1"/>
  <c r="DL9" i="332"/>
  <c r="DM8" i="332"/>
  <c r="D17" i="331"/>
  <c r="HK15" i="331"/>
  <c r="HH16" i="331"/>
  <c r="B16" i="331"/>
  <c r="E15" i="331"/>
  <c r="F15" i="331" s="1"/>
  <c r="H18" i="331"/>
  <c r="R8" i="331"/>
  <c r="DM8" i="331"/>
  <c r="HM14" i="331"/>
  <c r="C18" i="331"/>
  <c r="HL14" i="331"/>
  <c r="HF15" i="331"/>
  <c r="HC16" i="331" s="1"/>
  <c r="HE16" i="331" s="1"/>
  <c r="HM14" i="330"/>
  <c r="HJ15" i="330" s="1"/>
  <c r="HL14" i="330"/>
  <c r="Q9" i="330"/>
  <c r="R8" i="330"/>
  <c r="C17" i="330"/>
  <c r="E16" i="330"/>
  <c r="F16" i="330" s="1"/>
  <c r="HC15" i="330"/>
  <c r="HE15" i="330" s="1"/>
  <c r="H17" i="330"/>
  <c r="D17" i="330"/>
  <c r="DM9" i="330"/>
  <c r="DN8" i="330"/>
  <c r="HH16" i="330"/>
  <c r="HK15" i="330"/>
  <c r="HJ14" i="329"/>
  <c r="HM14" i="329" s="1"/>
  <c r="HL14" i="329"/>
  <c r="D17" i="329"/>
  <c r="HH16" i="329"/>
  <c r="HK15" i="329"/>
  <c r="E16" i="329"/>
  <c r="F16" i="329" s="1"/>
  <c r="P9" i="329" s="1"/>
  <c r="C17" i="329"/>
  <c r="HF15" i="329"/>
  <c r="HC16" i="329" s="1"/>
  <c r="R8" i="329"/>
  <c r="DL9" i="329"/>
  <c r="DM8" i="329"/>
  <c r="H18" i="329"/>
  <c r="HE17" i="329"/>
  <c r="HJ14" i="328"/>
  <c r="HM14" i="328" s="1"/>
  <c r="C19" i="328"/>
  <c r="HE17" i="328"/>
  <c r="H18" i="328"/>
  <c r="D17" i="328"/>
  <c r="DM8" i="328"/>
  <c r="B16" i="328"/>
  <c r="E15" i="328"/>
  <c r="F15" i="328" s="1"/>
  <c r="R8" i="328"/>
  <c r="HD15" i="328"/>
  <c r="HF15" i="328" s="1"/>
  <c r="HK15" i="328"/>
  <c r="HH16" i="328"/>
  <c r="HJ15" i="327"/>
  <c r="HM15" i="327" s="1"/>
  <c r="HL15" i="327"/>
  <c r="H18" i="327"/>
  <c r="C20" i="327"/>
  <c r="HK16" i="327"/>
  <c r="HH17" i="327"/>
  <c r="D18" i="327"/>
  <c r="B16" i="327"/>
  <c r="E15" i="327"/>
  <c r="F15" i="327" s="1"/>
  <c r="HF15" i="327"/>
  <c r="HC16" i="327" s="1"/>
  <c r="HE16" i="327" s="1"/>
  <c r="DN8" i="327"/>
  <c r="R8" i="327"/>
  <c r="R8" i="326"/>
  <c r="B16" i="326"/>
  <c r="E15" i="326"/>
  <c r="F15" i="326" s="1"/>
  <c r="DN8" i="326"/>
  <c r="C18" i="326"/>
  <c r="H17" i="326"/>
  <c r="HM14" i="326"/>
  <c r="HJ15" i="326" s="1"/>
  <c r="D17" i="326"/>
  <c r="HK15" i="326"/>
  <c r="HH16" i="326"/>
  <c r="HC15" i="326"/>
  <c r="HE15" i="326" s="1"/>
  <c r="HJ15" i="325"/>
  <c r="HM15" i="325" s="1"/>
  <c r="HL15" i="325"/>
  <c r="DL9" i="325"/>
  <c r="DM8" i="325"/>
  <c r="H17" i="325"/>
  <c r="E16" i="325"/>
  <c r="F16" i="325" s="1"/>
  <c r="C17" i="325"/>
  <c r="HH17" i="325"/>
  <c r="HK16" i="325"/>
  <c r="D17" i="325"/>
  <c r="Q9" i="325"/>
  <c r="R8" i="325"/>
  <c r="HF14" i="325"/>
  <c r="HC15" i="325" s="1"/>
  <c r="HE15" i="325" s="1"/>
  <c r="HM13" i="324"/>
  <c r="HL13" i="324"/>
  <c r="HJ14" i="324" s="1"/>
  <c r="HL14" i="324" s="1"/>
  <c r="HD15" i="324"/>
  <c r="HF15" i="324" s="1"/>
  <c r="T8" i="324"/>
  <c r="S9" i="324"/>
  <c r="H17" i="324"/>
  <c r="HE16" i="324"/>
  <c r="DL9" i="324"/>
  <c r="DM8" i="324"/>
  <c r="C17" i="324"/>
  <c r="E16" i="324"/>
  <c r="HK15" i="324"/>
  <c r="HH16" i="324"/>
  <c r="D17" i="324"/>
  <c r="F16" i="324"/>
  <c r="E18" i="340" l="1"/>
  <c r="F18" i="340" s="1"/>
  <c r="C19" i="340"/>
  <c r="D19" i="340"/>
  <c r="E18" i="339"/>
  <c r="F18" i="339" s="1"/>
  <c r="C19" i="339"/>
  <c r="D19" i="339"/>
  <c r="E18" i="338"/>
  <c r="F18" i="338" s="1"/>
  <c r="C19" i="338"/>
  <c r="D19" i="338"/>
  <c r="D19" i="337"/>
  <c r="C19" i="337"/>
  <c r="E18" i="337"/>
  <c r="F18" i="337" s="1"/>
  <c r="E18" i="336"/>
  <c r="F18" i="336" s="1"/>
  <c r="C19" i="336"/>
  <c r="D19" i="336"/>
  <c r="HJ16" i="335"/>
  <c r="HM16" i="335" s="1"/>
  <c r="HL16" i="335"/>
  <c r="C21" i="335"/>
  <c r="DO8" i="335"/>
  <c r="HH18" i="335"/>
  <c r="HK17" i="335"/>
  <c r="D19" i="335"/>
  <c r="B17" i="335"/>
  <c r="E16" i="335"/>
  <c r="F16" i="335" s="1"/>
  <c r="S8" i="335"/>
  <c r="H19" i="335"/>
  <c r="HC16" i="335"/>
  <c r="HE16" i="335" s="1"/>
  <c r="HL14" i="334"/>
  <c r="HJ15" i="334" s="1"/>
  <c r="HM15" i="334" s="1"/>
  <c r="E17" i="334"/>
  <c r="F17" i="334" s="1"/>
  <c r="C18" i="334"/>
  <c r="HD15" i="334"/>
  <c r="D18" i="334"/>
  <c r="DO9" i="334"/>
  <c r="DP8" i="334"/>
  <c r="H18" i="334"/>
  <c r="HK16" i="334"/>
  <c r="HH17" i="334"/>
  <c r="S9" i="334"/>
  <c r="T8" i="334"/>
  <c r="HJ15" i="333"/>
  <c r="HD15" i="333"/>
  <c r="HF15" i="333" s="1"/>
  <c r="HM15" i="333"/>
  <c r="HL15" i="333"/>
  <c r="R9" i="333"/>
  <c r="S8" i="333"/>
  <c r="H18" i="333"/>
  <c r="D18" i="333"/>
  <c r="E17" i="333"/>
  <c r="F17" i="333" s="1"/>
  <c r="C18" i="333"/>
  <c r="HH17" i="333"/>
  <c r="HK16" i="333"/>
  <c r="DM9" i="333"/>
  <c r="DN8" i="333"/>
  <c r="HJ15" i="332"/>
  <c r="HM15" i="332" s="1"/>
  <c r="HL15" i="332"/>
  <c r="DM9" i="332"/>
  <c r="DN8" i="332"/>
  <c r="HK16" i="332"/>
  <c r="HH17" i="332"/>
  <c r="S9" i="332"/>
  <c r="T8" i="332"/>
  <c r="H18" i="332"/>
  <c r="E17" i="332"/>
  <c r="F17" i="332" s="1"/>
  <c r="C18" i="332"/>
  <c r="HD15" i="332"/>
  <c r="D18" i="332"/>
  <c r="HJ15" i="331"/>
  <c r="HM15" i="331" s="1"/>
  <c r="HD16" i="331"/>
  <c r="B17" i="331"/>
  <c r="E16" i="331"/>
  <c r="F16" i="331" s="1"/>
  <c r="D18" i="331"/>
  <c r="S8" i="331"/>
  <c r="H19" i="331"/>
  <c r="HH17" i="331"/>
  <c r="HK16" i="331"/>
  <c r="C19" i="331"/>
  <c r="DN8" i="331"/>
  <c r="HM15" i="330"/>
  <c r="HL15" i="330"/>
  <c r="HJ16" i="330" s="1"/>
  <c r="HL16" i="330" s="1"/>
  <c r="DN9" i="330"/>
  <c r="DO8" i="330"/>
  <c r="HD15" i="330"/>
  <c r="HK16" i="330"/>
  <c r="HH17" i="330"/>
  <c r="D18" i="330"/>
  <c r="H18" i="330"/>
  <c r="E17" i="330"/>
  <c r="F17" i="330" s="1"/>
  <c r="C18" i="330"/>
  <c r="S8" i="330"/>
  <c r="R9" i="330"/>
  <c r="HJ15" i="329"/>
  <c r="HD16" i="329"/>
  <c r="HM15" i="329"/>
  <c r="HL15" i="329"/>
  <c r="HJ16" i="329" s="1"/>
  <c r="DM9" i="329"/>
  <c r="DN8" i="329"/>
  <c r="E17" i="329"/>
  <c r="F17" i="329" s="1"/>
  <c r="Q9" i="329" s="1"/>
  <c r="C18" i="329"/>
  <c r="HH17" i="329"/>
  <c r="HK16" i="329"/>
  <c r="S8" i="329"/>
  <c r="D18" i="329"/>
  <c r="H19" i="329"/>
  <c r="HE18" i="329"/>
  <c r="HL14" i="328"/>
  <c r="HJ15" i="328" s="1"/>
  <c r="B17" i="328"/>
  <c r="E16" i="328"/>
  <c r="F16" i="328" s="1"/>
  <c r="DN8" i="328"/>
  <c r="H19" i="328"/>
  <c r="HE18" i="328"/>
  <c r="C20" i="328"/>
  <c r="S8" i="328"/>
  <c r="HC16" i="328"/>
  <c r="D18" i="328"/>
  <c r="HK16" i="328"/>
  <c r="HH17" i="328"/>
  <c r="HJ16" i="327"/>
  <c r="HM16" i="327" s="1"/>
  <c r="HL16" i="327"/>
  <c r="HK17" i="327"/>
  <c r="HH18" i="327"/>
  <c r="HD16" i="327"/>
  <c r="HF16" i="327" s="1"/>
  <c r="B17" i="327"/>
  <c r="E16" i="327"/>
  <c r="F16" i="327" s="1"/>
  <c r="DO8" i="327"/>
  <c r="D19" i="327"/>
  <c r="S8" i="327"/>
  <c r="C21" i="327"/>
  <c r="H19" i="327"/>
  <c r="HM15" i="326"/>
  <c r="HJ16" i="326" s="1"/>
  <c r="HL15" i="326"/>
  <c r="C19" i="326"/>
  <c r="HD15" i="326"/>
  <c r="D18" i="326"/>
  <c r="B17" i="326"/>
  <c r="E16" i="326"/>
  <c r="F16" i="326" s="1"/>
  <c r="H18" i="326"/>
  <c r="S8" i="326"/>
  <c r="HH17" i="326"/>
  <c r="HK16" i="326"/>
  <c r="DO8" i="326"/>
  <c r="HJ16" i="325"/>
  <c r="HM16" i="325" s="1"/>
  <c r="HD15" i="325"/>
  <c r="D18" i="325"/>
  <c r="HH18" i="325"/>
  <c r="HK17" i="325"/>
  <c r="E17" i="325"/>
  <c r="F17" i="325" s="1"/>
  <c r="C18" i="325"/>
  <c r="R9" i="325"/>
  <c r="S8" i="325"/>
  <c r="DM9" i="325"/>
  <c r="DN8" i="325"/>
  <c r="H18" i="325"/>
  <c r="HM14" i="324"/>
  <c r="HJ15" i="324" s="1"/>
  <c r="HM15" i="324" s="1"/>
  <c r="DM9" i="324"/>
  <c r="DN8" i="324"/>
  <c r="HE17" i="324"/>
  <c r="H18" i="324"/>
  <c r="T9" i="324"/>
  <c r="U8" i="324"/>
  <c r="HC16" i="324"/>
  <c r="D18" i="324"/>
  <c r="HK16" i="324"/>
  <c r="HH17" i="324"/>
  <c r="E17" i="324"/>
  <c r="F17" i="324" s="1"/>
  <c r="C18" i="324"/>
  <c r="D20" i="340" l="1"/>
  <c r="E19" i="340"/>
  <c r="F19" i="340" s="1"/>
  <c r="C20" i="340"/>
  <c r="D20" i="339"/>
  <c r="E19" i="339"/>
  <c r="F19" i="339" s="1"/>
  <c r="C20" i="339"/>
  <c r="D20" i="338"/>
  <c r="E19" i="338"/>
  <c r="F19" i="338" s="1"/>
  <c r="C20" i="338"/>
  <c r="E19" i="337"/>
  <c r="F19" i="337" s="1"/>
  <c r="C20" i="337"/>
  <c r="D20" i="337"/>
  <c r="D20" i="336"/>
  <c r="E19" i="336"/>
  <c r="F19" i="336" s="1"/>
  <c r="C20" i="336"/>
  <c r="HJ17" i="335"/>
  <c r="HM17" i="335"/>
  <c r="HL17" i="335"/>
  <c r="HJ18" i="335" s="1"/>
  <c r="HF16" i="335"/>
  <c r="HD16" i="335"/>
  <c r="T8" i="335"/>
  <c r="HK18" i="335"/>
  <c r="HH19" i="335"/>
  <c r="D20" i="335"/>
  <c r="DP8" i="335"/>
  <c r="H20" i="335"/>
  <c r="B18" i="335"/>
  <c r="E17" i="335"/>
  <c r="F17" i="335" s="1"/>
  <c r="C22" i="335"/>
  <c r="HL15" i="334"/>
  <c r="HJ16" i="334" s="1"/>
  <c r="HM16" i="334" s="1"/>
  <c r="T9" i="334"/>
  <c r="U8" i="334"/>
  <c r="DP9" i="334"/>
  <c r="DQ8" i="334"/>
  <c r="H19" i="334"/>
  <c r="D19" i="334"/>
  <c r="HF15" i="334"/>
  <c r="HC16" i="334" s="1"/>
  <c r="HE16" i="334" s="1"/>
  <c r="HH18" i="334"/>
  <c r="HK17" i="334"/>
  <c r="E18" i="334"/>
  <c r="F18" i="334" s="1"/>
  <c r="C19" i="334"/>
  <c r="HJ16" i="333"/>
  <c r="HM16" i="333" s="1"/>
  <c r="HJ17" i="333" s="1"/>
  <c r="HL16" i="333"/>
  <c r="H19" i="333"/>
  <c r="D19" i="333"/>
  <c r="DN9" i="333"/>
  <c r="DO8" i="333"/>
  <c r="HH18" i="333"/>
  <c r="HK17" i="333"/>
  <c r="S9" i="333"/>
  <c r="T8" i="333"/>
  <c r="E18" i="333"/>
  <c r="F18" i="333" s="1"/>
  <c r="C19" i="333"/>
  <c r="HC16" i="333"/>
  <c r="HE16" i="333" s="1"/>
  <c r="HJ16" i="332"/>
  <c r="HF15" i="332"/>
  <c r="HC16" i="332" s="1"/>
  <c r="HE16" i="332" s="1"/>
  <c r="HD16" i="332"/>
  <c r="HM16" i="332"/>
  <c r="HL16" i="332"/>
  <c r="H19" i="332"/>
  <c r="D19" i="332"/>
  <c r="C19" i="332"/>
  <c r="E18" i="332"/>
  <c r="F18" i="332" s="1"/>
  <c r="HK17" i="332"/>
  <c r="HH18" i="332"/>
  <c r="T9" i="332"/>
  <c r="U8" i="332"/>
  <c r="DO8" i="332"/>
  <c r="DN9" i="332"/>
  <c r="HL15" i="331"/>
  <c r="HJ16" i="331" s="1"/>
  <c r="HM16" i="331" s="1"/>
  <c r="T8" i="331"/>
  <c r="C20" i="331"/>
  <c r="B18" i="331"/>
  <c r="E17" i="331"/>
  <c r="F17" i="331" s="1"/>
  <c r="HF16" i="331"/>
  <c r="HC17" i="331" s="1"/>
  <c r="HE17" i="331" s="1"/>
  <c r="HH18" i="331"/>
  <c r="HK17" i="331"/>
  <c r="DO8" i="331"/>
  <c r="H20" i="331"/>
  <c r="D19" i="331"/>
  <c r="HM16" i="330"/>
  <c r="HJ17" i="330" s="1"/>
  <c r="HL17" i="330" s="1"/>
  <c r="C19" i="330"/>
  <c r="E18" i="330"/>
  <c r="HH18" i="330"/>
  <c r="HK17" i="330"/>
  <c r="S9" i="330"/>
  <c r="T8" i="330"/>
  <c r="DO9" i="330"/>
  <c r="DP8" i="330"/>
  <c r="H19" i="330"/>
  <c r="F18" i="330"/>
  <c r="D19" i="330"/>
  <c r="HF15" i="330"/>
  <c r="HC16" i="330" s="1"/>
  <c r="HE16" i="330" s="1"/>
  <c r="HM16" i="329"/>
  <c r="HL16" i="329"/>
  <c r="HE19" i="329"/>
  <c r="H20" i="329"/>
  <c r="C19" i="329"/>
  <c r="E18" i="329"/>
  <c r="F18" i="329" s="1"/>
  <c r="R9" i="329" s="1"/>
  <c r="HF16" i="329"/>
  <c r="T8" i="329"/>
  <c r="HK17" i="329"/>
  <c r="HH18" i="329"/>
  <c r="D19" i="329"/>
  <c r="DN9" i="329"/>
  <c r="DO8" i="329"/>
  <c r="HC17" i="329"/>
  <c r="HM15" i="328"/>
  <c r="HL15" i="328"/>
  <c r="HJ16" i="328" s="1"/>
  <c r="HM16" i="328" s="1"/>
  <c r="DO8" i="328"/>
  <c r="D19" i="328"/>
  <c r="HE19" i="328"/>
  <c r="H20" i="328"/>
  <c r="HH18" i="328"/>
  <c r="HK17" i="328"/>
  <c r="HD16" i="328"/>
  <c r="HF16" i="328" s="1"/>
  <c r="HC17" i="328" s="1"/>
  <c r="C21" i="328"/>
  <c r="T8" i="328"/>
  <c r="B18" i="328"/>
  <c r="E17" i="328"/>
  <c r="F17" i="328" s="1"/>
  <c r="HJ17" i="327"/>
  <c r="HM17" i="327" s="1"/>
  <c r="HL17" i="327"/>
  <c r="T8" i="327"/>
  <c r="C22" i="327"/>
  <c r="D20" i="327"/>
  <c r="HC17" i="327"/>
  <c r="HE17" i="327" s="1"/>
  <c r="H20" i="327"/>
  <c r="B18" i="327"/>
  <c r="E17" i="327"/>
  <c r="F17" i="327" s="1"/>
  <c r="DP8" i="327"/>
  <c r="HH19" i="327"/>
  <c r="HK18" i="327"/>
  <c r="HM16" i="326"/>
  <c r="HL16" i="326"/>
  <c r="HF15" i="326"/>
  <c r="HC16" i="326" s="1"/>
  <c r="HE16" i="326" s="1"/>
  <c r="B18" i="326"/>
  <c r="E17" i="326"/>
  <c r="F17" i="326" s="1"/>
  <c r="DP8" i="326"/>
  <c r="HH18" i="326"/>
  <c r="HK17" i="326"/>
  <c r="H19" i="326"/>
  <c r="T8" i="326"/>
  <c r="D19" i="326"/>
  <c r="C20" i="326"/>
  <c r="HL16" i="325"/>
  <c r="HJ17" i="325" s="1"/>
  <c r="HM17" i="325" s="1"/>
  <c r="H19" i="325"/>
  <c r="S9" i="325"/>
  <c r="T8" i="325"/>
  <c r="DN9" i="325"/>
  <c r="DO8" i="325"/>
  <c r="E18" i="325"/>
  <c r="F18" i="325" s="1"/>
  <c r="C19" i="325"/>
  <c r="HK18" i="325"/>
  <c r="HH19" i="325"/>
  <c r="D19" i="325"/>
  <c r="HF15" i="325"/>
  <c r="HC16" i="325" s="1"/>
  <c r="HE16" i="325" s="1"/>
  <c r="HL15" i="324"/>
  <c r="HJ16" i="324" s="1"/>
  <c r="D19" i="324"/>
  <c r="H19" i="324"/>
  <c r="HE18" i="324"/>
  <c r="E18" i="324"/>
  <c r="F18" i="324" s="1"/>
  <c r="C19" i="324"/>
  <c r="U9" i="324"/>
  <c r="V8" i="324"/>
  <c r="DO8" i="324"/>
  <c r="DN9" i="324"/>
  <c r="HH18" i="324"/>
  <c r="HK17" i="324"/>
  <c r="HD16" i="324"/>
  <c r="HF16" i="324" s="1"/>
  <c r="HC17" i="324" s="1"/>
  <c r="E20" i="340" l="1"/>
  <c r="F20" i="340" s="1"/>
  <c r="C21" i="340"/>
  <c r="D21" i="340"/>
  <c r="E20" i="339"/>
  <c r="F20" i="339" s="1"/>
  <c r="C21" i="339"/>
  <c r="D21" i="339"/>
  <c r="E20" i="338"/>
  <c r="F20" i="338" s="1"/>
  <c r="C21" i="338"/>
  <c r="D21" i="338"/>
  <c r="D21" i="337"/>
  <c r="E20" i="337"/>
  <c r="F20" i="337" s="1"/>
  <c r="C21" i="337"/>
  <c r="E20" i="336"/>
  <c r="C21" i="336"/>
  <c r="D21" i="336"/>
  <c r="F20" i="336"/>
  <c r="HC17" i="335"/>
  <c r="HE17" i="335" s="1"/>
  <c r="HD17" i="335"/>
  <c r="HM18" i="335"/>
  <c r="HL18" i="335"/>
  <c r="D21" i="335"/>
  <c r="H21" i="335"/>
  <c r="B19" i="335"/>
  <c r="E18" i="335"/>
  <c r="F18" i="335" s="1"/>
  <c r="DQ8" i="335"/>
  <c r="HK19" i="335"/>
  <c r="HH20" i="335"/>
  <c r="U8" i="335"/>
  <c r="C23" i="335"/>
  <c r="HL16" i="334"/>
  <c r="HJ17" i="334" s="1"/>
  <c r="E19" i="334"/>
  <c r="F19" i="334" s="1"/>
  <c r="C20" i="334"/>
  <c r="HH19" i="334"/>
  <c r="HK18" i="334"/>
  <c r="HD16" i="334"/>
  <c r="HF16" i="334" s="1"/>
  <c r="DQ9" i="334"/>
  <c r="DR8" i="334"/>
  <c r="H20" i="334"/>
  <c r="D20" i="334"/>
  <c r="U9" i="334"/>
  <c r="V8" i="334"/>
  <c r="HM17" i="333"/>
  <c r="HL17" i="333"/>
  <c r="H20" i="333"/>
  <c r="T9" i="333"/>
  <c r="U8" i="333"/>
  <c r="HK18" i="333"/>
  <c r="HH19" i="333"/>
  <c r="D20" i="333"/>
  <c r="HD16" i="333"/>
  <c r="DO9" i="333"/>
  <c r="DP8" i="333"/>
  <c r="C20" i="333"/>
  <c r="E19" i="333"/>
  <c r="F19" i="333" s="1"/>
  <c r="HF16" i="332"/>
  <c r="HJ17" i="332"/>
  <c r="HM17" i="332" s="1"/>
  <c r="HH19" i="332"/>
  <c r="HK18" i="332"/>
  <c r="E19" i="332"/>
  <c r="F19" i="332" s="1"/>
  <c r="C20" i="332"/>
  <c r="H20" i="332"/>
  <c r="D20" i="332"/>
  <c r="DO9" i="332"/>
  <c r="DP8" i="332"/>
  <c r="HC17" i="332"/>
  <c r="HE17" i="332" s="1"/>
  <c r="U9" i="332"/>
  <c r="V8" i="332"/>
  <c r="HL16" i="331"/>
  <c r="HJ17" i="331" s="1"/>
  <c r="HM17" i="331" s="1"/>
  <c r="HD17" i="331"/>
  <c r="H21" i="331"/>
  <c r="D20" i="331"/>
  <c r="HK18" i="331"/>
  <c r="HH19" i="331"/>
  <c r="B19" i="331"/>
  <c r="E18" i="331"/>
  <c r="F18" i="331" s="1"/>
  <c r="U8" i="331"/>
  <c r="DP8" i="331"/>
  <c r="C21" i="331"/>
  <c r="HF16" i="330"/>
  <c r="HC17" i="330"/>
  <c r="HE17" i="330" s="1"/>
  <c r="HD16" i="330"/>
  <c r="D20" i="330"/>
  <c r="F19" i="330"/>
  <c r="DP9" i="330"/>
  <c r="DQ8" i="330"/>
  <c r="E19" i="330"/>
  <c r="C20" i="330"/>
  <c r="HH19" i="330"/>
  <c r="HK18" i="330"/>
  <c r="H20" i="330"/>
  <c r="U8" i="330"/>
  <c r="T9" i="330"/>
  <c r="HM17" i="330"/>
  <c r="HJ18" i="330" s="1"/>
  <c r="HJ17" i="329"/>
  <c r="HM17" i="329"/>
  <c r="HL17" i="329"/>
  <c r="HJ18" i="329" s="1"/>
  <c r="HF17" i="329"/>
  <c r="HD17" i="329"/>
  <c r="U8" i="329"/>
  <c r="E19" i="329"/>
  <c r="C20" i="329"/>
  <c r="HK18" i="329"/>
  <c r="HH19" i="329"/>
  <c r="DO9" i="329"/>
  <c r="DP8" i="329"/>
  <c r="H21" i="329"/>
  <c r="HE20" i="329"/>
  <c r="F19" i="329"/>
  <c r="S9" i="329" s="1"/>
  <c r="D20" i="329"/>
  <c r="HL16" i="328"/>
  <c r="HJ17" i="328" s="1"/>
  <c r="HD17" i="328"/>
  <c r="U8" i="328"/>
  <c r="DP8" i="328"/>
  <c r="HH19" i="328"/>
  <c r="HK18" i="328"/>
  <c r="H21" i="328"/>
  <c r="HE20" i="328"/>
  <c r="B19" i="328"/>
  <c r="E18" i="328"/>
  <c r="F18" i="328" s="1"/>
  <c r="C22" i="328"/>
  <c r="D20" i="328"/>
  <c r="HJ18" i="327"/>
  <c r="HL18" i="327" s="1"/>
  <c r="HJ19" i="327" s="1"/>
  <c r="HM18" i="327"/>
  <c r="HH20" i="327"/>
  <c r="HK19" i="327"/>
  <c r="H21" i="327"/>
  <c r="B19" i="327"/>
  <c r="E18" i="327"/>
  <c r="F18" i="327" s="1"/>
  <c r="HD17" i="327"/>
  <c r="HF17" i="327" s="1"/>
  <c r="C23" i="327"/>
  <c r="DQ8" i="327"/>
  <c r="D21" i="327"/>
  <c r="U8" i="327"/>
  <c r="HJ17" i="326"/>
  <c r="HL17" i="326" s="1"/>
  <c r="HM17" i="326"/>
  <c r="HD16" i="326"/>
  <c r="D20" i="326"/>
  <c r="DQ8" i="326"/>
  <c r="HK18" i="326"/>
  <c r="HH19" i="326"/>
  <c r="C21" i="326"/>
  <c r="B19" i="326"/>
  <c r="E18" i="326"/>
  <c r="F18" i="326" s="1"/>
  <c r="U8" i="326"/>
  <c r="H20" i="326"/>
  <c r="HL17" i="325"/>
  <c r="HJ18" i="325" s="1"/>
  <c r="HM18" i="325" s="1"/>
  <c r="HD16" i="325"/>
  <c r="DO9" i="325"/>
  <c r="DP8" i="325"/>
  <c r="HK19" i="325"/>
  <c r="HH20" i="325"/>
  <c r="D20" i="325"/>
  <c r="C20" i="325"/>
  <c r="E19" i="325"/>
  <c r="F19" i="325" s="1"/>
  <c r="T9" i="325"/>
  <c r="U8" i="325"/>
  <c r="H20" i="325"/>
  <c r="HM16" i="324"/>
  <c r="HJ17" i="324" s="1"/>
  <c r="HL17" i="324" s="1"/>
  <c r="HJ18" i="324" s="1"/>
  <c r="HL16" i="324"/>
  <c r="HF17" i="324"/>
  <c r="HC18" i="324" s="1"/>
  <c r="HD17" i="324"/>
  <c r="HM17" i="324"/>
  <c r="E19" i="324"/>
  <c r="F19" i="324" s="1"/>
  <c r="C20" i="324"/>
  <c r="DO9" i="324"/>
  <c r="DP8" i="324"/>
  <c r="D20" i="324"/>
  <c r="W8" i="324"/>
  <c r="V9" i="324"/>
  <c r="HH19" i="324"/>
  <c r="HK18" i="324"/>
  <c r="H20" i="324"/>
  <c r="HE19" i="324"/>
  <c r="D22" i="340" l="1"/>
  <c r="C22" i="340"/>
  <c r="E21" i="340"/>
  <c r="F21" i="340" s="1"/>
  <c r="C22" i="339"/>
  <c r="E21" i="339"/>
  <c r="F21" i="339"/>
  <c r="D22" i="339"/>
  <c r="D22" i="338"/>
  <c r="C22" i="338"/>
  <c r="E21" i="338"/>
  <c r="F21" i="338" s="1"/>
  <c r="E21" i="337"/>
  <c r="F21" i="337" s="1"/>
  <c r="C22" i="337"/>
  <c r="D22" i="337"/>
  <c r="D22" i="336"/>
  <c r="C22" i="336"/>
  <c r="E21" i="336"/>
  <c r="F21" i="336" s="1"/>
  <c r="HJ19" i="335"/>
  <c r="HM19" i="335" s="1"/>
  <c r="HJ20" i="335" s="1"/>
  <c r="HL19" i="335"/>
  <c r="B20" i="335"/>
  <c r="E19" i="335"/>
  <c r="F19" i="335" s="1"/>
  <c r="D22" i="335"/>
  <c r="V8" i="335"/>
  <c r="DR8" i="335"/>
  <c r="H22" i="335"/>
  <c r="HF17" i="335"/>
  <c r="HC18" i="335" s="1"/>
  <c r="HE18" i="335" s="1"/>
  <c r="C24" i="335"/>
  <c r="HH21" i="335"/>
  <c r="HK20" i="335"/>
  <c r="HM17" i="334"/>
  <c r="HL17" i="334"/>
  <c r="HJ18" i="334" s="1"/>
  <c r="HM18" i="334" s="1"/>
  <c r="D21" i="334"/>
  <c r="DR9" i="334"/>
  <c r="DS8" i="334"/>
  <c r="C21" i="334"/>
  <c r="E20" i="334"/>
  <c r="F20" i="334" s="1"/>
  <c r="W8" i="334"/>
  <c r="V9" i="334"/>
  <c r="H21" i="334"/>
  <c r="HC17" i="334"/>
  <c r="HE17" i="334" s="1"/>
  <c r="HK19" i="334"/>
  <c r="HH20" i="334"/>
  <c r="HF16" i="333"/>
  <c r="HC17" i="333" s="1"/>
  <c r="HE17" i="333" s="1"/>
  <c r="HJ18" i="333"/>
  <c r="HM18" i="333" s="1"/>
  <c r="HD17" i="333"/>
  <c r="HL18" i="333"/>
  <c r="D21" i="333"/>
  <c r="U9" i="333"/>
  <c r="V8" i="333"/>
  <c r="H21" i="333"/>
  <c r="E20" i="333"/>
  <c r="F20" i="333" s="1"/>
  <c r="C21" i="333"/>
  <c r="HK19" i="333"/>
  <c r="HH20" i="333"/>
  <c r="DP9" i="333"/>
  <c r="DQ8" i="333"/>
  <c r="HL17" i="332"/>
  <c r="HJ18" i="332" s="1"/>
  <c r="HL18" i="332" s="1"/>
  <c r="HD17" i="332"/>
  <c r="HF17" i="332" s="1"/>
  <c r="D21" i="332"/>
  <c r="C21" i="332"/>
  <c r="E20" i="332"/>
  <c r="F20" i="332" s="1"/>
  <c r="HH20" i="332"/>
  <c r="HK19" i="332"/>
  <c r="DQ8" i="332"/>
  <c r="DP9" i="332"/>
  <c r="W8" i="332"/>
  <c r="V9" i="332"/>
  <c r="H21" i="332"/>
  <c r="HL17" i="331"/>
  <c r="HJ18" i="331" s="1"/>
  <c r="HM18" i="331" s="1"/>
  <c r="D21" i="331"/>
  <c r="C22" i="331"/>
  <c r="HH20" i="331"/>
  <c r="HK19" i="331"/>
  <c r="V8" i="331"/>
  <c r="H22" i="331"/>
  <c r="HF17" i="331"/>
  <c r="HC18" i="331" s="1"/>
  <c r="HE18" i="331" s="1"/>
  <c r="DQ8" i="331"/>
  <c r="B20" i="331"/>
  <c r="E19" i="331"/>
  <c r="F19" i="331" s="1"/>
  <c r="HM18" i="330"/>
  <c r="HL18" i="330"/>
  <c r="H21" i="330"/>
  <c r="HE20" i="330"/>
  <c r="HK19" i="330"/>
  <c r="HH20" i="330"/>
  <c r="HD17" i="330"/>
  <c r="U9" i="330"/>
  <c r="V8" i="330"/>
  <c r="D21" i="330"/>
  <c r="C21" i="330"/>
  <c r="E20" i="330"/>
  <c r="F20" i="330" s="1"/>
  <c r="DQ9" i="330"/>
  <c r="DR8" i="330"/>
  <c r="HC18" i="329"/>
  <c r="HM18" i="329"/>
  <c r="HL18" i="329"/>
  <c r="HJ19" i="329" s="1"/>
  <c r="HF18" i="329"/>
  <c r="HD18" i="329"/>
  <c r="D21" i="329"/>
  <c r="HH20" i="329"/>
  <c r="HK19" i="329"/>
  <c r="DP9" i="329"/>
  <c r="DQ8" i="329"/>
  <c r="V8" i="329"/>
  <c r="E20" i="329"/>
  <c r="F20" i="329" s="1"/>
  <c r="T9" i="329" s="1"/>
  <c r="C21" i="329"/>
  <c r="H22" i="329"/>
  <c r="HE21" i="329"/>
  <c r="HL17" i="328"/>
  <c r="HJ18" i="328" s="1"/>
  <c r="HM17" i="328"/>
  <c r="D21" i="328"/>
  <c r="C23" i="328"/>
  <c r="V8" i="328"/>
  <c r="HF17" i="328"/>
  <c r="HC18" i="328" s="1"/>
  <c r="HK19" i="328"/>
  <c r="HH20" i="328"/>
  <c r="B20" i="328"/>
  <c r="E19" i="328"/>
  <c r="F19" i="328" s="1"/>
  <c r="HE21" i="328"/>
  <c r="H22" i="328"/>
  <c r="DQ8" i="328"/>
  <c r="HM19" i="327"/>
  <c r="HL19" i="327"/>
  <c r="HJ20" i="327" s="1"/>
  <c r="C24" i="327"/>
  <c r="HK20" i="327"/>
  <c r="HH21" i="327"/>
  <c r="D22" i="327"/>
  <c r="H22" i="327"/>
  <c r="V8" i="327"/>
  <c r="DR8" i="327"/>
  <c r="B20" i="327"/>
  <c r="E19" i="327"/>
  <c r="F19" i="327" s="1"/>
  <c r="HC18" i="327"/>
  <c r="HE18" i="327" s="1"/>
  <c r="HJ18" i="326"/>
  <c r="HL18" i="326" s="1"/>
  <c r="HM18" i="326"/>
  <c r="V8" i="326"/>
  <c r="C22" i="326"/>
  <c r="DR8" i="326"/>
  <c r="D21" i="326"/>
  <c r="HF16" i="326"/>
  <c r="HC17" i="326" s="1"/>
  <c r="HE17" i="326" s="1"/>
  <c r="H21" i="326"/>
  <c r="HE20" i="326"/>
  <c r="B20" i="326"/>
  <c r="E19" i="326"/>
  <c r="F19" i="326" s="1"/>
  <c r="HH20" i="326"/>
  <c r="HK19" i="326"/>
  <c r="HL18" i="325"/>
  <c r="HJ19" i="325" s="1"/>
  <c r="HL19" i="325" s="1"/>
  <c r="HJ20" i="325" s="1"/>
  <c r="HM19" i="325"/>
  <c r="U9" i="325"/>
  <c r="V8" i="325"/>
  <c r="D21" i="325"/>
  <c r="DP9" i="325"/>
  <c r="DQ8" i="325"/>
  <c r="H21" i="325"/>
  <c r="E20" i="325"/>
  <c r="F20" i="325" s="1"/>
  <c r="C21" i="325"/>
  <c r="HH21" i="325"/>
  <c r="HK20" i="325"/>
  <c r="HF16" i="325"/>
  <c r="HC17" i="325" s="1"/>
  <c r="HE17" i="325" s="1"/>
  <c r="HM18" i="324"/>
  <c r="HL18" i="324"/>
  <c r="HF18" i="324"/>
  <c r="HD18" i="324"/>
  <c r="C21" i="324"/>
  <c r="E20" i="324"/>
  <c r="F20" i="324" s="1"/>
  <c r="H21" i="324"/>
  <c r="HE20" i="324"/>
  <c r="W9" i="324"/>
  <c r="X8" i="324"/>
  <c r="HK19" i="324"/>
  <c r="HH20" i="324"/>
  <c r="D21" i="324"/>
  <c r="DP9" i="324"/>
  <c r="DQ8" i="324"/>
  <c r="F22" i="340" l="1"/>
  <c r="D23" i="340"/>
  <c r="E22" i="340"/>
  <c r="C23" i="340"/>
  <c r="E22" i="339"/>
  <c r="F22" i="339" s="1"/>
  <c r="C23" i="339"/>
  <c r="D23" i="339"/>
  <c r="E22" i="338"/>
  <c r="F22" i="338" s="1"/>
  <c r="C23" i="338"/>
  <c r="D23" i="338"/>
  <c r="D23" i="337"/>
  <c r="C23" i="337"/>
  <c r="E22" i="337"/>
  <c r="F22" i="337" s="1"/>
  <c r="E22" i="336"/>
  <c r="F22" i="336" s="1"/>
  <c r="C23" i="336"/>
  <c r="D23" i="336"/>
  <c r="HD18" i="335"/>
  <c r="HF18" i="335" s="1"/>
  <c r="HM20" i="335"/>
  <c r="HL20" i="335"/>
  <c r="H23" i="335"/>
  <c r="W8" i="335"/>
  <c r="B21" i="335"/>
  <c r="E20" i="335"/>
  <c r="F20" i="335" s="1"/>
  <c r="D23" i="335"/>
  <c r="C25" i="335"/>
  <c r="HH22" i="335"/>
  <c r="HK21" i="335"/>
  <c r="DS8" i="335"/>
  <c r="HL18" i="334"/>
  <c r="HJ19" i="334" s="1"/>
  <c r="HM19" i="334" s="1"/>
  <c r="E21" i="334"/>
  <c r="F21" i="334" s="1"/>
  <c r="C22" i="334"/>
  <c r="DS9" i="334"/>
  <c r="DT8" i="334"/>
  <c r="HK20" i="334"/>
  <c r="HH21" i="334"/>
  <c r="H22" i="334"/>
  <c r="HD17" i="334"/>
  <c r="HF17" i="334" s="1"/>
  <c r="HC18" i="334" s="1"/>
  <c r="HE18" i="334" s="1"/>
  <c r="W9" i="334"/>
  <c r="X8" i="334"/>
  <c r="D22" i="334"/>
  <c r="HF17" i="333"/>
  <c r="HC18" i="333" s="1"/>
  <c r="HE18" i="333" s="1"/>
  <c r="HJ19" i="333"/>
  <c r="HM19" i="333" s="1"/>
  <c r="HH21" i="333"/>
  <c r="HK20" i="333"/>
  <c r="H22" i="333"/>
  <c r="DR8" i="333"/>
  <c r="DQ9" i="333"/>
  <c r="D22" i="333"/>
  <c r="E21" i="333"/>
  <c r="F21" i="333" s="1"/>
  <c r="C22" i="333"/>
  <c r="V9" i="333"/>
  <c r="W8" i="333"/>
  <c r="HM18" i="332"/>
  <c r="HJ19" i="332" s="1"/>
  <c r="HC18" i="332"/>
  <c r="HE18" i="332" s="1"/>
  <c r="HD18" i="332"/>
  <c r="W9" i="332"/>
  <c r="X8" i="332"/>
  <c r="HK20" i="332"/>
  <c r="HH21" i="332"/>
  <c r="D22" i="332"/>
  <c r="H22" i="332"/>
  <c r="DQ9" i="332"/>
  <c r="DR8" i="332"/>
  <c r="E21" i="332"/>
  <c r="F21" i="332" s="1"/>
  <c r="C22" i="332"/>
  <c r="HL18" i="331"/>
  <c r="HJ19" i="331" s="1"/>
  <c r="HM19" i="331" s="1"/>
  <c r="HD18" i="331"/>
  <c r="HF18" i="331" s="1"/>
  <c r="B21" i="331"/>
  <c r="E20" i="331"/>
  <c r="F20" i="331" s="1"/>
  <c r="H23" i="331"/>
  <c r="W8" i="331"/>
  <c r="C23" i="331"/>
  <c r="DR8" i="331"/>
  <c r="HH21" i="331"/>
  <c r="HK20" i="331"/>
  <c r="D22" i="331"/>
  <c r="HJ19" i="330"/>
  <c r="HF17" i="330"/>
  <c r="HC18" i="330" s="1"/>
  <c r="HE18" i="330" s="1"/>
  <c r="HM19" i="330"/>
  <c r="HL19" i="330"/>
  <c r="DS8" i="330"/>
  <c r="DR9" i="330"/>
  <c r="D22" i="330"/>
  <c r="HE21" i="330"/>
  <c r="H22" i="330"/>
  <c r="V9" i="330"/>
  <c r="W8" i="330"/>
  <c r="HD18" i="330"/>
  <c r="E21" i="330"/>
  <c r="F21" i="330" s="1"/>
  <c r="C22" i="330"/>
  <c r="HK20" i="330"/>
  <c r="HH21" i="330"/>
  <c r="HC19" i="329"/>
  <c r="HD19" i="329"/>
  <c r="HM19" i="329"/>
  <c r="HL19" i="329"/>
  <c r="HJ20" i="329" s="1"/>
  <c r="HK20" i="329" s="1"/>
  <c r="W8" i="329"/>
  <c r="H23" i="329"/>
  <c r="HE22" i="329"/>
  <c r="D22" i="329"/>
  <c r="E21" i="329"/>
  <c r="F21" i="329" s="1"/>
  <c r="U9" i="329" s="1"/>
  <c r="C22" i="329"/>
  <c r="DQ9" i="329"/>
  <c r="DR8" i="329"/>
  <c r="HH21" i="329"/>
  <c r="HL18" i="328"/>
  <c r="HJ19" i="328" s="1"/>
  <c r="HM18" i="328"/>
  <c r="HD18" i="328"/>
  <c r="HK20" i="328"/>
  <c r="HH21" i="328"/>
  <c r="DR8" i="328"/>
  <c r="W8" i="328"/>
  <c r="H23" i="328"/>
  <c r="HE22" i="328"/>
  <c r="B21" i="328"/>
  <c r="E20" i="328"/>
  <c r="F20" i="328" s="1"/>
  <c r="C24" i="328"/>
  <c r="D22" i="328"/>
  <c r="HM20" i="327"/>
  <c r="HL20" i="327"/>
  <c r="HJ21" i="327" s="1"/>
  <c r="HK21" i="327"/>
  <c r="HH22" i="327"/>
  <c r="B21" i="327"/>
  <c r="E20" i="327"/>
  <c r="F20" i="327" s="1"/>
  <c r="W8" i="327"/>
  <c r="H23" i="327"/>
  <c r="D23" i="327"/>
  <c r="HD18" i="327"/>
  <c r="HF18" i="327" s="1"/>
  <c r="HC19" i="327" s="1"/>
  <c r="HE19" i="327" s="1"/>
  <c r="DS8" i="327"/>
  <c r="C25" i="327"/>
  <c r="HJ19" i="326"/>
  <c r="HD17" i="326"/>
  <c r="HM19" i="326"/>
  <c r="HL19" i="326"/>
  <c r="B21" i="326"/>
  <c r="E20" i="326"/>
  <c r="F20" i="326" s="1"/>
  <c r="HH21" i="326"/>
  <c r="HK20" i="326"/>
  <c r="D22" i="326"/>
  <c r="HE21" i="326"/>
  <c r="H22" i="326"/>
  <c r="C23" i="326"/>
  <c r="W8" i="326"/>
  <c r="DS8" i="326"/>
  <c r="HD17" i="325"/>
  <c r="HM20" i="325"/>
  <c r="HL20" i="325"/>
  <c r="HJ21" i="325" s="1"/>
  <c r="D22" i="325"/>
  <c r="H22" i="325"/>
  <c r="HH22" i="325"/>
  <c r="HK21" i="325"/>
  <c r="DQ9" i="325"/>
  <c r="DR8" i="325"/>
  <c r="V9" i="325"/>
  <c r="W8" i="325"/>
  <c r="E21" i="325"/>
  <c r="F21" i="325" s="1"/>
  <c r="C22" i="325"/>
  <c r="HC19" i="324"/>
  <c r="HD19" i="324" s="1"/>
  <c r="HF19" i="324" s="1"/>
  <c r="HC20" i="324" s="1"/>
  <c r="HJ19" i="324"/>
  <c r="HM19" i="324"/>
  <c r="HL19" i="324"/>
  <c r="DQ9" i="324"/>
  <c r="DR8" i="324"/>
  <c r="HK20" i="324"/>
  <c r="HH21" i="324"/>
  <c r="C22" i="324"/>
  <c r="E21" i="324"/>
  <c r="F21" i="324" s="1"/>
  <c r="D22" i="324"/>
  <c r="X9" i="324"/>
  <c r="Y8" i="324"/>
  <c r="HE21" i="324"/>
  <c r="H22" i="324"/>
  <c r="E23" i="340" l="1"/>
  <c r="F23" i="340" s="1"/>
  <c r="C24" i="340"/>
  <c r="D24" i="340"/>
  <c r="D24" i="339"/>
  <c r="E23" i="339"/>
  <c r="F23" i="339" s="1"/>
  <c r="C24" i="339"/>
  <c r="D24" i="338"/>
  <c r="E23" i="338"/>
  <c r="F23" i="338" s="1"/>
  <c r="C24" i="338"/>
  <c r="E23" i="337"/>
  <c r="F23" i="337" s="1"/>
  <c r="C24" i="337"/>
  <c r="D24" i="337"/>
  <c r="D24" i="336"/>
  <c r="E23" i="336"/>
  <c r="F23" i="336" s="1"/>
  <c r="C24" i="336"/>
  <c r="HC19" i="335"/>
  <c r="HE19" i="335" s="1"/>
  <c r="HJ21" i="335"/>
  <c r="HM21" i="335"/>
  <c r="HL21" i="335"/>
  <c r="DT8" i="335"/>
  <c r="HK22" i="335"/>
  <c r="HH23" i="335"/>
  <c r="C26" i="335"/>
  <c r="B22" i="335"/>
  <c r="E21" i="335"/>
  <c r="F21" i="335" s="1"/>
  <c r="D24" i="335"/>
  <c r="HD19" i="335"/>
  <c r="HF19" i="335" s="1"/>
  <c r="X8" i="335"/>
  <c r="H24" i="335"/>
  <c r="HL19" i="334"/>
  <c r="HJ20" i="334" s="1"/>
  <c r="HM20" i="334" s="1"/>
  <c r="HD18" i="334"/>
  <c r="HF18" i="334" s="1"/>
  <c r="D23" i="334"/>
  <c r="DT9" i="334"/>
  <c r="DU8" i="334"/>
  <c r="X9" i="334"/>
  <c r="Y8" i="334"/>
  <c r="H23" i="334"/>
  <c r="HH22" i="334"/>
  <c r="HK21" i="334"/>
  <c r="E22" i="334"/>
  <c r="F22" i="334" s="1"/>
  <c r="C23" i="334"/>
  <c r="HL19" i="333"/>
  <c r="HJ20" i="333" s="1"/>
  <c r="HL20" i="333" s="1"/>
  <c r="HJ21" i="333" s="1"/>
  <c r="HM20" i="333"/>
  <c r="E22" i="333"/>
  <c r="F22" i="333" s="1"/>
  <c r="C23" i="333"/>
  <c r="H23" i="333"/>
  <c r="HH22" i="333"/>
  <c r="HK21" i="333"/>
  <c r="DR9" i="333"/>
  <c r="DS8" i="333"/>
  <c r="W9" i="333"/>
  <c r="X8" i="333"/>
  <c r="D23" i="333"/>
  <c r="HD18" i="333"/>
  <c r="HF18" i="333" s="1"/>
  <c r="HC19" i="333" s="1"/>
  <c r="HE19" i="333" s="1"/>
  <c r="HM19" i="332"/>
  <c r="HL19" i="332"/>
  <c r="HJ20" i="332" s="1"/>
  <c r="HM20" i="332" s="1"/>
  <c r="C23" i="332"/>
  <c r="E22" i="332"/>
  <c r="F22" i="332" s="1"/>
  <c r="D23" i="332"/>
  <c r="Y8" i="332"/>
  <c r="X9" i="332"/>
  <c r="H23" i="332"/>
  <c r="DR9" i="332"/>
  <c r="DS8" i="332"/>
  <c r="HH22" i="332"/>
  <c r="HK21" i="332"/>
  <c r="HF18" i="332"/>
  <c r="HC19" i="332" s="1"/>
  <c r="HE19" i="332" s="1"/>
  <c r="HL19" i="331"/>
  <c r="HJ20" i="331" s="1"/>
  <c r="HM20" i="331" s="1"/>
  <c r="B22" i="331"/>
  <c r="E21" i="331"/>
  <c r="F21" i="331" s="1"/>
  <c r="HH22" i="331"/>
  <c r="HK21" i="331"/>
  <c r="C24" i="331"/>
  <c r="HC19" i="331"/>
  <c r="HE19" i="331" s="1"/>
  <c r="D23" i="331"/>
  <c r="DS8" i="331"/>
  <c r="X8" i="331"/>
  <c r="H24" i="331"/>
  <c r="HF18" i="330"/>
  <c r="HJ20" i="330"/>
  <c r="HM20" i="330"/>
  <c r="HL20" i="330"/>
  <c r="C23" i="330"/>
  <c r="E22" i="330"/>
  <c r="F22" i="330" s="1"/>
  <c r="HC19" i="330"/>
  <c r="HE19" i="330" s="1"/>
  <c r="W9" i="330"/>
  <c r="X8" i="330"/>
  <c r="DS9" i="330"/>
  <c r="DT8" i="330"/>
  <c r="HH22" i="330"/>
  <c r="HK21" i="330"/>
  <c r="H23" i="330"/>
  <c r="HE22" i="330"/>
  <c r="D23" i="330"/>
  <c r="HM20" i="329"/>
  <c r="HL20" i="329"/>
  <c r="D23" i="329"/>
  <c r="X8" i="329"/>
  <c r="C23" i="329"/>
  <c r="E22" i="329"/>
  <c r="F22" i="329" s="1"/>
  <c r="V9" i="329" s="1"/>
  <c r="HF19" i="329"/>
  <c r="HC20" i="329" s="1"/>
  <c r="HH22" i="329"/>
  <c r="DR9" i="329"/>
  <c r="DS8" i="329"/>
  <c r="HE23" i="329"/>
  <c r="H24" i="329"/>
  <c r="HM19" i="328"/>
  <c r="HL19" i="328"/>
  <c r="B22" i="328"/>
  <c r="E21" i="328"/>
  <c r="F21" i="328" s="1"/>
  <c r="X8" i="328"/>
  <c r="C25" i="328"/>
  <c r="HE23" i="328"/>
  <c r="H24" i="328"/>
  <c r="HF18" i="328"/>
  <c r="HC19" i="328" s="1"/>
  <c r="D23" i="328"/>
  <c r="DS8" i="328"/>
  <c r="HH22" i="328"/>
  <c r="HK21" i="328"/>
  <c r="HD19" i="327"/>
  <c r="HF19" i="327" s="1"/>
  <c r="HM21" i="327"/>
  <c r="HL21" i="327"/>
  <c r="DT8" i="327"/>
  <c r="D24" i="327"/>
  <c r="B22" i="327"/>
  <c r="E21" i="327"/>
  <c r="F21" i="327" s="1"/>
  <c r="X8" i="327"/>
  <c r="C26" i="327"/>
  <c r="H24" i="327"/>
  <c r="HH23" i="327"/>
  <c r="HK22" i="327"/>
  <c r="HJ20" i="326"/>
  <c r="HM20" i="326" s="1"/>
  <c r="HL20" i="326"/>
  <c r="D23" i="326"/>
  <c r="H23" i="326"/>
  <c r="HE22" i="326"/>
  <c r="B22" i="326"/>
  <c r="E21" i="326"/>
  <c r="F21" i="326" s="1"/>
  <c r="X8" i="326"/>
  <c r="DT8" i="326"/>
  <c r="HF17" i="326"/>
  <c r="HC18" i="326" s="1"/>
  <c r="HE18" i="326" s="1"/>
  <c r="C24" i="326"/>
  <c r="HH22" i="326"/>
  <c r="HK21" i="326"/>
  <c r="HM21" i="325"/>
  <c r="HL21" i="325"/>
  <c r="E22" i="325"/>
  <c r="F22" i="325" s="1"/>
  <c r="C23" i="325"/>
  <c r="DR9" i="325"/>
  <c r="DS8" i="325"/>
  <c r="HK22" i="325"/>
  <c r="HH23" i="325"/>
  <c r="D23" i="325"/>
  <c r="W9" i="325"/>
  <c r="X8" i="325"/>
  <c r="H23" i="325"/>
  <c r="HF17" i="325"/>
  <c r="HC18" i="325" s="1"/>
  <c r="HE18" i="325" s="1"/>
  <c r="HJ20" i="324"/>
  <c r="HM20" i="324" s="1"/>
  <c r="HD20" i="324"/>
  <c r="HF20" i="324" s="1"/>
  <c r="E22" i="324"/>
  <c r="F22" i="324" s="1"/>
  <c r="C23" i="324"/>
  <c r="DR9" i="324"/>
  <c r="DS8" i="324"/>
  <c r="Y9" i="324"/>
  <c r="Z8" i="324"/>
  <c r="D23" i="324"/>
  <c r="H23" i="324"/>
  <c r="HE22" i="324"/>
  <c r="HH22" i="324"/>
  <c r="HK21" i="324"/>
  <c r="E24" i="340" l="1"/>
  <c r="C25" i="340"/>
  <c r="D25" i="340"/>
  <c r="F24" i="340"/>
  <c r="E24" i="339"/>
  <c r="F24" i="339" s="1"/>
  <c r="C25" i="339"/>
  <c r="D25" i="339"/>
  <c r="E24" i="338"/>
  <c r="F24" i="338" s="1"/>
  <c r="C25" i="338"/>
  <c r="D25" i="338"/>
  <c r="D25" i="337"/>
  <c r="E24" i="337"/>
  <c r="F24" i="337" s="1"/>
  <c r="C25" i="337"/>
  <c r="E24" i="336"/>
  <c r="F24" i="336" s="1"/>
  <c r="C25" i="336"/>
  <c r="D25" i="336"/>
  <c r="HJ22" i="335"/>
  <c r="HM22" i="335" s="1"/>
  <c r="HL22" i="335"/>
  <c r="C27" i="335"/>
  <c r="DU8" i="335"/>
  <c r="H25" i="335"/>
  <c r="HC20" i="335"/>
  <c r="HE20" i="335" s="1"/>
  <c r="HH24" i="335"/>
  <c r="Y8" i="335"/>
  <c r="B23" i="335"/>
  <c r="E22" i="335"/>
  <c r="F22" i="335" s="1"/>
  <c r="D25" i="335"/>
  <c r="HL20" i="334"/>
  <c r="HJ21" i="334" s="1"/>
  <c r="HM21" i="334" s="1"/>
  <c r="HC19" i="334"/>
  <c r="HE19" i="334" s="1"/>
  <c r="E23" i="334"/>
  <c r="F23" i="334" s="1"/>
  <c r="C24" i="334"/>
  <c r="HH23" i="334"/>
  <c r="HK22" i="334"/>
  <c r="Y9" i="334"/>
  <c r="Z8" i="334"/>
  <c r="D24" i="334"/>
  <c r="H24" i="334"/>
  <c r="DU9" i="334"/>
  <c r="DV8" i="334"/>
  <c r="HD19" i="333"/>
  <c r="HM21" i="333"/>
  <c r="HL21" i="333"/>
  <c r="HJ22" i="333" s="1"/>
  <c r="HL22" i="333" s="1"/>
  <c r="DS9" i="333"/>
  <c r="DT8" i="333"/>
  <c r="D24" i="333"/>
  <c r="HK22" i="333"/>
  <c r="HH23" i="333"/>
  <c r="C24" i="333"/>
  <c r="E23" i="333"/>
  <c r="F23" i="333" s="1"/>
  <c r="X9" i="333"/>
  <c r="Y8" i="333"/>
  <c r="H24" i="333"/>
  <c r="HL20" i="332"/>
  <c r="HJ21" i="332" s="1"/>
  <c r="HM21" i="332" s="1"/>
  <c r="HD19" i="332"/>
  <c r="H24" i="332"/>
  <c r="D24" i="332"/>
  <c r="DS9" i="332"/>
  <c r="DT8" i="332"/>
  <c r="HH23" i="332"/>
  <c r="HK22" i="332"/>
  <c r="Y9" i="332"/>
  <c r="Z8" i="332"/>
  <c r="C24" i="332"/>
  <c r="E23" i="332"/>
  <c r="F23" i="332" s="1"/>
  <c r="HL20" i="331"/>
  <c r="HJ21" i="331" s="1"/>
  <c r="HM21" i="331" s="1"/>
  <c r="HL21" i="331"/>
  <c r="Y8" i="331"/>
  <c r="B23" i="331"/>
  <c r="E22" i="331"/>
  <c r="F22" i="331" s="1"/>
  <c r="H25" i="331"/>
  <c r="DT8" i="331"/>
  <c r="HD19" i="331"/>
  <c r="HF19" i="331" s="1"/>
  <c r="HK22" i="331"/>
  <c r="HH23" i="331"/>
  <c r="C25" i="331"/>
  <c r="D24" i="331"/>
  <c r="HJ21" i="330"/>
  <c r="HM21" i="330" s="1"/>
  <c r="HL21" i="330"/>
  <c r="HE23" i="330"/>
  <c r="H24" i="330"/>
  <c r="HH23" i="330"/>
  <c r="HK22" i="330"/>
  <c r="X9" i="330"/>
  <c r="Y8" i="330"/>
  <c r="E23" i="330"/>
  <c r="F23" i="330" s="1"/>
  <c r="C24" i="330"/>
  <c r="D24" i="330"/>
  <c r="DU8" i="330"/>
  <c r="DT9" i="330"/>
  <c r="HD19" i="330"/>
  <c r="HF19" i="330" s="1"/>
  <c r="HJ21" i="329"/>
  <c r="HK21" i="329" s="1"/>
  <c r="HD20" i="329"/>
  <c r="HM21" i="329"/>
  <c r="HL21" i="329"/>
  <c r="HJ22" i="329" s="1"/>
  <c r="DS9" i="329"/>
  <c r="DT8" i="329"/>
  <c r="Y8" i="329"/>
  <c r="H25" i="329"/>
  <c r="HE24" i="329"/>
  <c r="HK22" i="329"/>
  <c r="HH23" i="329"/>
  <c r="D24" i="329"/>
  <c r="E23" i="329"/>
  <c r="F23" i="329" s="1"/>
  <c r="W9" i="329" s="1"/>
  <c r="C24" i="329"/>
  <c r="HJ20" i="328"/>
  <c r="HD19" i="328"/>
  <c r="HF19" i="328" s="1"/>
  <c r="HC20" i="328" s="1"/>
  <c r="HH23" i="328"/>
  <c r="HK22" i="328"/>
  <c r="D24" i="328"/>
  <c r="HE24" i="328"/>
  <c r="H25" i="328"/>
  <c r="Y8" i="328"/>
  <c r="DT8" i="328"/>
  <c r="C26" i="328"/>
  <c r="B23" i="328"/>
  <c r="E22" i="328"/>
  <c r="F22" i="328" s="1"/>
  <c r="HJ22" i="327"/>
  <c r="HM22" i="327" s="1"/>
  <c r="HL22" i="327"/>
  <c r="HC20" i="327"/>
  <c r="HE20" i="327" s="1"/>
  <c r="HH24" i="327"/>
  <c r="DU8" i="327"/>
  <c r="C27" i="327"/>
  <c r="B23" i="327"/>
  <c r="E22" i="327"/>
  <c r="F22" i="327" s="1"/>
  <c r="H25" i="327"/>
  <c r="Y8" i="327"/>
  <c r="D25" i="327"/>
  <c r="HJ21" i="326"/>
  <c r="HD18" i="326"/>
  <c r="HF18" i="326" s="1"/>
  <c r="HM21" i="326"/>
  <c r="HL21" i="326"/>
  <c r="Y8" i="326"/>
  <c r="H24" i="326"/>
  <c r="HE23" i="326"/>
  <c r="D24" i="326"/>
  <c r="HK22" i="326"/>
  <c r="HH23" i="326"/>
  <c r="DU8" i="326"/>
  <c r="B23" i="326"/>
  <c r="E22" i="326"/>
  <c r="F22" i="326" s="1"/>
  <c r="C25" i="326"/>
  <c r="HJ22" i="325"/>
  <c r="HM22" i="325" s="1"/>
  <c r="HL22" i="325"/>
  <c r="HD18" i="325"/>
  <c r="H24" i="325"/>
  <c r="D24" i="325"/>
  <c r="DS9" i="325"/>
  <c r="DT8" i="325"/>
  <c r="X9" i="325"/>
  <c r="Y8" i="325"/>
  <c r="HH24" i="325"/>
  <c r="C24" i="325"/>
  <c r="E23" i="325"/>
  <c r="F23" i="325" s="1"/>
  <c r="HL20" i="324"/>
  <c r="HJ21" i="324" s="1"/>
  <c r="HH23" i="324"/>
  <c r="HK22" i="324"/>
  <c r="HC21" i="324"/>
  <c r="H24" i="324"/>
  <c r="HE23" i="324"/>
  <c r="Z9" i="324"/>
  <c r="AA8" i="324"/>
  <c r="C24" i="324"/>
  <c r="E23" i="324"/>
  <c r="F23" i="324" s="1"/>
  <c r="D24" i="324"/>
  <c r="DT8" i="324"/>
  <c r="DS9" i="324"/>
  <c r="D26" i="340" l="1"/>
  <c r="C26" i="340"/>
  <c r="E25" i="340"/>
  <c r="F25" i="340" s="1"/>
  <c r="D26" i="339"/>
  <c r="C26" i="339"/>
  <c r="E25" i="339"/>
  <c r="F25" i="339" s="1"/>
  <c r="D26" i="338"/>
  <c r="C26" i="338"/>
  <c r="E25" i="338"/>
  <c r="F25" i="338" s="1"/>
  <c r="E25" i="337"/>
  <c r="F25" i="337" s="1"/>
  <c r="C26" i="337"/>
  <c r="D26" i="337"/>
  <c r="D26" i="336"/>
  <c r="C26" i="336"/>
  <c r="E25" i="336"/>
  <c r="F25" i="336" s="1"/>
  <c r="HJ23" i="335"/>
  <c r="HL23" i="335" s="1"/>
  <c r="HK23" i="335"/>
  <c r="D26" i="335"/>
  <c r="Z8" i="335"/>
  <c r="HF20" i="335"/>
  <c r="HD20" i="335"/>
  <c r="DV8" i="335"/>
  <c r="B24" i="335"/>
  <c r="E23" i="335"/>
  <c r="F23" i="335" s="1"/>
  <c r="HH25" i="335"/>
  <c r="H26" i="335"/>
  <c r="C28" i="335"/>
  <c r="HL21" i="334"/>
  <c r="HJ22" i="334" s="1"/>
  <c r="HM22" i="334" s="1"/>
  <c r="HH24" i="334"/>
  <c r="HD19" i="334"/>
  <c r="HF19" i="334" s="1"/>
  <c r="D25" i="334"/>
  <c r="H25" i="334"/>
  <c r="Z9" i="334"/>
  <c r="AA8" i="334"/>
  <c r="DW8" i="334"/>
  <c r="DV9" i="334"/>
  <c r="E24" i="334"/>
  <c r="F24" i="334" s="1"/>
  <c r="C25" i="334"/>
  <c r="Y9" i="333"/>
  <c r="Z8" i="333"/>
  <c r="HH24" i="333"/>
  <c r="HM22" i="333"/>
  <c r="HJ23" i="333" s="1"/>
  <c r="HL23" i="333" s="1"/>
  <c r="HF19" i="333"/>
  <c r="HC20" i="333" s="1"/>
  <c r="HE20" i="333" s="1"/>
  <c r="DT9" i="333"/>
  <c r="DU8" i="333"/>
  <c r="H25" i="333"/>
  <c r="E24" i="333"/>
  <c r="F24" i="333" s="1"/>
  <c r="C25" i="333"/>
  <c r="D25" i="333"/>
  <c r="HL21" i="332"/>
  <c r="HJ22" i="332" s="1"/>
  <c r="HM22" i="332" s="1"/>
  <c r="HL22" i="332"/>
  <c r="C25" i="332"/>
  <c r="E24" i="332"/>
  <c r="F24" i="332" s="1"/>
  <c r="H25" i="332"/>
  <c r="HE24" i="332"/>
  <c r="Z9" i="332"/>
  <c r="AA8" i="332"/>
  <c r="HH24" i="332"/>
  <c r="D25" i="332"/>
  <c r="HF19" i="332"/>
  <c r="HC20" i="332" s="1"/>
  <c r="HE20" i="332" s="1"/>
  <c r="DT9" i="332"/>
  <c r="DU8" i="332"/>
  <c r="HJ22" i="331"/>
  <c r="HL22" i="331" s="1"/>
  <c r="HJ23" i="331" s="1"/>
  <c r="HL23" i="331" s="1"/>
  <c r="HM22" i="331"/>
  <c r="DU8" i="331"/>
  <c r="C26" i="331"/>
  <c r="HC20" i="331"/>
  <c r="HE20" i="331" s="1"/>
  <c r="B24" i="331"/>
  <c r="E23" i="331"/>
  <c r="F23" i="331" s="1"/>
  <c r="D25" i="331"/>
  <c r="HH24" i="331"/>
  <c r="H26" i="331"/>
  <c r="Z8" i="331"/>
  <c r="HJ22" i="330"/>
  <c r="HM22" i="330" s="1"/>
  <c r="HL22" i="330"/>
  <c r="DU9" i="330"/>
  <c r="DV8" i="330"/>
  <c r="HC20" i="330"/>
  <c r="Y9" i="330"/>
  <c r="Z8" i="330"/>
  <c r="HH24" i="330"/>
  <c r="D25" i="330"/>
  <c r="C25" i="330"/>
  <c r="E24" i="330"/>
  <c r="F24" i="330" s="1"/>
  <c r="H25" i="330"/>
  <c r="HE24" i="330"/>
  <c r="HM22" i="329"/>
  <c r="HL22" i="329"/>
  <c r="E24" i="329"/>
  <c r="F24" i="329" s="1"/>
  <c r="X9" i="329" s="1"/>
  <c r="C25" i="329"/>
  <c r="H26" i="329"/>
  <c r="HE25" i="329"/>
  <c r="DT9" i="329"/>
  <c r="DU8" i="329"/>
  <c r="HH24" i="329"/>
  <c r="HL23" i="329"/>
  <c r="D25" i="329"/>
  <c r="Z8" i="329"/>
  <c r="HF20" i="329"/>
  <c r="HC21" i="329" s="1"/>
  <c r="HM20" i="328"/>
  <c r="HL20" i="328"/>
  <c r="HD20" i="328"/>
  <c r="HF20" i="328" s="1"/>
  <c r="C27" i="328"/>
  <c r="Z8" i="328"/>
  <c r="DU8" i="328"/>
  <c r="HH24" i="328"/>
  <c r="H26" i="328"/>
  <c r="HE25" i="328"/>
  <c r="D25" i="328"/>
  <c r="B24" i="328"/>
  <c r="E23" i="328"/>
  <c r="F23" i="328" s="1"/>
  <c r="HJ23" i="327"/>
  <c r="HL23" i="327" s="1"/>
  <c r="HK23" i="327"/>
  <c r="DV8" i="327"/>
  <c r="HH25" i="327"/>
  <c r="B24" i="327"/>
  <c r="E23" i="327"/>
  <c r="F23" i="327" s="1"/>
  <c r="HD20" i="327"/>
  <c r="HF20" i="327" s="1"/>
  <c r="D26" i="327"/>
  <c r="C28" i="327"/>
  <c r="Z8" i="327"/>
  <c r="H26" i="327"/>
  <c r="HJ22" i="326"/>
  <c r="HM22" i="326"/>
  <c r="HL22" i="326"/>
  <c r="D25" i="326"/>
  <c r="Z8" i="326"/>
  <c r="B24" i="326"/>
  <c r="E23" i="326"/>
  <c r="F23" i="326" s="1"/>
  <c r="HH24" i="326"/>
  <c r="C26" i="326"/>
  <c r="DV8" i="326"/>
  <c r="HC19" i="326"/>
  <c r="HE19" i="326" s="1"/>
  <c r="HE24" i="326"/>
  <c r="H25" i="326"/>
  <c r="HJ23" i="325"/>
  <c r="HL23" i="325" s="1"/>
  <c r="HK23" i="325"/>
  <c r="HF18" i="325"/>
  <c r="HC19" i="325" s="1"/>
  <c r="HE19" i="325" s="1"/>
  <c r="Y9" i="325"/>
  <c r="Z8" i="325"/>
  <c r="D25" i="325"/>
  <c r="H25" i="325"/>
  <c r="E24" i="325"/>
  <c r="F24" i="325" s="1"/>
  <c r="C25" i="325"/>
  <c r="HH25" i="325"/>
  <c r="DT9" i="325"/>
  <c r="DU8" i="325"/>
  <c r="HM21" i="324"/>
  <c r="HL21" i="324"/>
  <c r="HJ22" i="324" s="1"/>
  <c r="HM22" i="324" s="1"/>
  <c r="D25" i="324"/>
  <c r="C25" i="324"/>
  <c r="E24" i="324"/>
  <c r="F24" i="324" s="1"/>
  <c r="AB8" i="324"/>
  <c r="AA9" i="324"/>
  <c r="H25" i="324"/>
  <c r="HE24" i="324"/>
  <c r="HL23" i="324"/>
  <c r="HH24" i="324"/>
  <c r="HD21" i="324"/>
  <c r="HF21" i="324" s="1"/>
  <c r="HC22" i="324" s="1"/>
  <c r="DT9" i="324"/>
  <c r="DU8" i="324"/>
  <c r="E26" i="340" l="1"/>
  <c r="F26" i="340" s="1"/>
  <c r="C27" i="340"/>
  <c r="D27" i="340"/>
  <c r="E26" i="339"/>
  <c r="F26" i="339" s="1"/>
  <c r="C27" i="339"/>
  <c r="D27" i="339"/>
  <c r="E26" i="338"/>
  <c r="F26" i="338" s="1"/>
  <c r="C27" i="338"/>
  <c r="D27" i="338"/>
  <c r="D27" i="337"/>
  <c r="C27" i="337"/>
  <c r="E26" i="337"/>
  <c r="F26" i="337" s="1"/>
  <c r="E26" i="336"/>
  <c r="F26" i="336" s="1"/>
  <c r="C27" i="336"/>
  <c r="D27" i="336"/>
  <c r="HC21" i="335"/>
  <c r="HE21" i="335" s="1"/>
  <c r="HD21" i="335"/>
  <c r="DW8" i="335"/>
  <c r="H27" i="335"/>
  <c r="HH26" i="335"/>
  <c r="AA8" i="335"/>
  <c r="HM23" i="335"/>
  <c r="HJ24" i="335" s="1"/>
  <c r="HL24" i="335" s="1"/>
  <c r="C29" i="335"/>
  <c r="B25" i="335"/>
  <c r="E24" i="335"/>
  <c r="F24" i="335" s="1"/>
  <c r="D27" i="335"/>
  <c r="HL22" i="334"/>
  <c r="HJ23" i="334" s="1"/>
  <c r="HL23" i="334" s="1"/>
  <c r="HK23" i="334"/>
  <c r="C26" i="334"/>
  <c r="E25" i="334"/>
  <c r="F25" i="334" s="1"/>
  <c r="AA9" i="334"/>
  <c r="AB8" i="334"/>
  <c r="H26" i="334"/>
  <c r="HC20" i="334"/>
  <c r="HE20" i="334" s="1"/>
  <c r="HH25" i="334"/>
  <c r="D26" i="334"/>
  <c r="DW9" i="334"/>
  <c r="DX8" i="334"/>
  <c r="HD20" i="333"/>
  <c r="HK23" i="333"/>
  <c r="HM23" i="333" s="1"/>
  <c r="E25" i="333"/>
  <c r="F25" i="333" s="1"/>
  <c r="C26" i="333"/>
  <c r="DU9" i="333"/>
  <c r="DV8" i="333"/>
  <c r="Z9" i="333"/>
  <c r="AA8" i="333"/>
  <c r="D26" i="333"/>
  <c r="H26" i="333"/>
  <c r="HH25" i="333"/>
  <c r="HJ23" i="332"/>
  <c r="HL23" i="332" s="1"/>
  <c r="HK23" i="332"/>
  <c r="HD20" i="332"/>
  <c r="HF20" i="332" s="1"/>
  <c r="HC21" i="332" s="1"/>
  <c r="HE21" i="332" s="1"/>
  <c r="D26" i="332"/>
  <c r="HH25" i="332"/>
  <c r="DU9" i="332"/>
  <c r="DV8" i="332"/>
  <c r="AA9" i="332"/>
  <c r="AB8" i="332"/>
  <c r="HE25" i="332"/>
  <c r="H26" i="332"/>
  <c r="E25" i="332"/>
  <c r="F25" i="332" s="1"/>
  <c r="C26" i="332"/>
  <c r="HK23" i="331"/>
  <c r="HM23" i="331" s="1"/>
  <c r="HJ24" i="331" s="1"/>
  <c r="HL24" i="331" s="1"/>
  <c r="AA8" i="331"/>
  <c r="D26" i="331"/>
  <c r="HD20" i="331"/>
  <c r="HF20" i="331" s="1"/>
  <c r="C27" i="331"/>
  <c r="H27" i="331"/>
  <c r="HH25" i="331"/>
  <c r="B25" i="331"/>
  <c r="E24" i="331"/>
  <c r="F24" i="331" s="1"/>
  <c r="DV8" i="331"/>
  <c r="HJ23" i="330"/>
  <c r="HL23" i="330" s="1"/>
  <c r="HK23" i="330"/>
  <c r="HE25" i="330"/>
  <c r="H26" i="330"/>
  <c r="AA8" i="330"/>
  <c r="Z9" i="330"/>
  <c r="HH25" i="330"/>
  <c r="E25" i="330"/>
  <c r="F25" i="330" s="1"/>
  <c r="C26" i="330"/>
  <c r="HD20" i="330"/>
  <c r="HF20" i="330" s="1"/>
  <c r="D26" i="330"/>
  <c r="DV9" i="330"/>
  <c r="DW8" i="330"/>
  <c r="HJ23" i="329"/>
  <c r="HD21" i="329"/>
  <c r="HF21" i="329" s="1"/>
  <c r="HK23" i="329"/>
  <c r="D26" i="329"/>
  <c r="HH25" i="329"/>
  <c r="HL24" i="329"/>
  <c r="DU9" i="329"/>
  <c r="DV8" i="329"/>
  <c r="H27" i="329"/>
  <c r="HE26" i="329"/>
  <c r="AA8" i="329"/>
  <c r="E25" i="329"/>
  <c r="F25" i="329" s="1"/>
  <c r="Y9" i="329" s="1"/>
  <c r="C26" i="329"/>
  <c r="HJ21" i="328"/>
  <c r="HK23" i="328"/>
  <c r="H27" i="328"/>
  <c r="HE26" i="328"/>
  <c r="DV8" i="328"/>
  <c r="C28" i="328"/>
  <c r="HC21" i="328"/>
  <c r="D26" i="328"/>
  <c r="B25" i="328"/>
  <c r="E24" i="328"/>
  <c r="F24" i="328" s="1"/>
  <c r="HH25" i="328"/>
  <c r="AA8" i="328"/>
  <c r="HM23" i="327"/>
  <c r="HJ24" i="327" s="1"/>
  <c r="HL24" i="327" s="1"/>
  <c r="HK24" i="327"/>
  <c r="C29" i="327"/>
  <c r="B25" i="327"/>
  <c r="E24" i="327"/>
  <c r="F24" i="327" s="1"/>
  <c r="DW8" i="327"/>
  <c r="HE26" i="327"/>
  <c r="H27" i="327"/>
  <c r="HC21" i="327"/>
  <c r="HE21" i="327" s="1"/>
  <c r="HH26" i="327"/>
  <c r="AA8" i="327"/>
  <c r="D27" i="327"/>
  <c r="HJ23" i="326"/>
  <c r="HL23" i="326" s="1"/>
  <c r="HK23" i="326"/>
  <c r="C27" i="326"/>
  <c r="B25" i="326"/>
  <c r="E24" i="326"/>
  <c r="F24" i="326" s="1"/>
  <c r="D26" i="326"/>
  <c r="HD19" i="326"/>
  <c r="HF19" i="326" s="1"/>
  <c r="HC20" i="326" s="1"/>
  <c r="H26" i="326"/>
  <c r="HE25" i="326"/>
  <c r="DW8" i="326"/>
  <c r="AA8" i="326"/>
  <c r="HH25" i="326"/>
  <c r="HM23" i="325"/>
  <c r="HJ24" i="325" s="1"/>
  <c r="HL24" i="325" s="1"/>
  <c r="HD19" i="325"/>
  <c r="HF19" i="325" s="1"/>
  <c r="HK24" i="325"/>
  <c r="H26" i="325"/>
  <c r="DU9" i="325"/>
  <c r="DV8" i="325"/>
  <c r="HH26" i="325"/>
  <c r="Z9" i="325"/>
  <c r="AA8" i="325"/>
  <c r="E25" i="325"/>
  <c r="F25" i="325" s="1"/>
  <c r="C26" i="325"/>
  <c r="D26" i="325"/>
  <c r="HL22" i="324"/>
  <c r="HJ23" i="324" s="1"/>
  <c r="HK23" i="324" s="1"/>
  <c r="HM23" i="324" s="1"/>
  <c r="HJ24" i="324" s="1"/>
  <c r="HD22" i="324"/>
  <c r="DU9" i="324"/>
  <c r="DV8" i="324"/>
  <c r="AB9" i="324"/>
  <c r="AC8" i="324"/>
  <c r="D26" i="324"/>
  <c r="HH25" i="324"/>
  <c r="HL24" i="324"/>
  <c r="HE25" i="324"/>
  <c r="H26" i="324"/>
  <c r="E25" i="324"/>
  <c r="F25" i="324" s="1"/>
  <c r="C26" i="324"/>
  <c r="D28" i="340" l="1"/>
  <c r="E27" i="340"/>
  <c r="F27" i="340" s="1"/>
  <c r="C28" i="340"/>
  <c r="D28" i="339"/>
  <c r="E27" i="339"/>
  <c r="F27" i="339" s="1"/>
  <c r="C28" i="339"/>
  <c r="D28" i="338"/>
  <c r="E27" i="338"/>
  <c r="F27" i="338" s="1"/>
  <c r="C28" i="338"/>
  <c r="E27" i="337"/>
  <c r="F27" i="337" s="1"/>
  <c r="C28" i="337"/>
  <c r="D28" i="337"/>
  <c r="D28" i="336"/>
  <c r="E27" i="336"/>
  <c r="F27" i="336" s="1"/>
  <c r="C28" i="336"/>
  <c r="HK24" i="335"/>
  <c r="HM24" i="335" s="1"/>
  <c r="D28" i="335"/>
  <c r="C30" i="335"/>
  <c r="H28" i="335"/>
  <c r="B26" i="335"/>
  <c r="E25" i="335"/>
  <c r="F25" i="335" s="1"/>
  <c r="AB8" i="335"/>
  <c r="HH27" i="335"/>
  <c r="DX8" i="335"/>
  <c r="HF21" i="335"/>
  <c r="HC22" i="335" s="1"/>
  <c r="HE22" i="335" s="1"/>
  <c r="HH26" i="334"/>
  <c r="HM23" i="334"/>
  <c r="HJ24" i="334" s="1"/>
  <c r="HL24" i="334" s="1"/>
  <c r="D27" i="334"/>
  <c r="H27" i="334"/>
  <c r="C27" i="334"/>
  <c r="E26" i="334"/>
  <c r="F26" i="334" s="1"/>
  <c r="HD20" i="334"/>
  <c r="HF20" i="334" s="1"/>
  <c r="AB9" i="334"/>
  <c r="AC8" i="334"/>
  <c r="DX9" i="334"/>
  <c r="DY8" i="334"/>
  <c r="H27" i="333"/>
  <c r="AA9" i="333"/>
  <c r="AB8" i="333"/>
  <c r="E26" i="333"/>
  <c r="F26" i="333" s="1"/>
  <c r="C27" i="333"/>
  <c r="HJ24" i="333"/>
  <c r="HL24" i="333" s="1"/>
  <c r="HH26" i="333"/>
  <c r="D27" i="333"/>
  <c r="DV9" i="333"/>
  <c r="DW8" i="333"/>
  <c r="HF20" i="333"/>
  <c r="HC21" i="333" s="1"/>
  <c r="HE21" i="333" s="1"/>
  <c r="HD21" i="332"/>
  <c r="HF21" i="332" s="1"/>
  <c r="AB9" i="332"/>
  <c r="AC8" i="332"/>
  <c r="C27" i="332"/>
  <c r="E26" i="332"/>
  <c r="F26" i="332" s="1"/>
  <c r="D27" i="332"/>
  <c r="HH26" i="332"/>
  <c r="HM23" i="332"/>
  <c r="HJ24" i="332" s="1"/>
  <c r="HL24" i="332" s="1"/>
  <c r="H27" i="332"/>
  <c r="HE26" i="332"/>
  <c r="DW8" i="332"/>
  <c r="DV9" i="332"/>
  <c r="HK24" i="331"/>
  <c r="HH26" i="331"/>
  <c r="HC21" i="331"/>
  <c r="HE21" i="331" s="1"/>
  <c r="B26" i="331"/>
  <c r="E25" i="331"/>
  <c r="F25" i="331" s="1"/>
  <c r="C28" i="331"/>
  <c r="D27" i="331"/>
  <c r="DW8" i="331"/>
  <c r="HE27" i="331"/>
  <c r="H28" i="331"/>
  <c r="AB8" i="331"/>
  <c r="HC21" i="330"/>
  <c r="AA9" i="330"/>
  <c r="AB8" i="330"/>
  <c r="HH26" i="330"/>
  <c r="H27" i="330"/>
  <c r="HE26" i="330"/>
  <c r="HM23" i="330"/>
  <c r="HJ24" i="330" s="1"/>
  <c r="HL24" i="330" s="1"/>
  <c r="DW9" i="330"/>
  <c r="DX8" i="330"/>
  <c r="D27" i="330"/>
  <c r="C27" i="330"/>
  <c r="E26" i="330"/>
  <c r="F26" i="330" s="1"/>
  <c r="C27" i="329"/>
  <c r="E26" i="329"/>
  <c r="F26" i="329" s="1"/>
  <c r="Z9" i="329" s="1"/>
  <c r="HM23" i="329"/>
  <c r="HJ24" i="329" s="1"/>
  <c r="D27" i="329"/>
  <c r="AB8" i="329"/>
  <c r="HE27" i="329"/>
  <c r="H28" i="329"/>
  <c r="HC22" i="329"/>
  <c r="DV9" i="329"/>
  <c r="DW8" i="329"/>
  <c r="HL25" i="329"/>
  <c r="HH26" i="329"/>
  <c r="HM21" i="328"/>
  <c r="HL21" i="328"/>
  <c r="AB8" i="328"/>
  <c r="HH26" i="328"/>
  <c r="D27" i="328"/>
  <c r="HE27" i="328"/>
  <c r="H28" i="328"/>
  <c r="HD21" i="328"/>
  <c r="HF21" i="328" s="1"/>
  <c r="DW8" i="328"/>
  <c r="B26" i="328"/>
  <c r="E25" i="328"/>
  <c r="F25" i="328" s="1"/>
  <c r="C29" i="328"/>
  <c r="HM24" i="327"/>
  <c r="HJ25" i="327" s="1"/>
  <c r="HL25" i="327" s="1"/>
  <c r="HK25" i="327"/>
  <c r="HH27" i="327"/>
  <c r="HL26" i="327"/>
  <c r="HF21" i="327"/>
  <c r="HD21" i="327"/>
  <c r="DX8" i="327"/>
  <c r="C30" i="327"/>
  <c r="D28" i="327"/>
  <c r="H28" i="327"/>
  <c r="HE27" i="327"/>
  <c r="AB8" i="327"/>
  <c r="B26" i="327"/>
  <c r="E25" i="327"/>
  <c r="F25" i="327" s="1"/>
  <c r="HD20" i="326"/>
  <c r="HF20" i="326" s="1"/>
  <c r="HC21" i="326" s="1"/>
  <c r="HH26" i="326"/>
  <c r="HL25" i="326"/>
  <c r="B26" i="326"/>
  <c r="E25" i="326"/>
  <c r="F25" i="326" s="1"/>
  <c r="HM23" i="326"/>
  <c r="HJ24" i="326" s="1"/>
  <c r="HL24" i="326" s="1"/>
  <c r="AB8" i="326"/>
  <c r="DX8" i="326"/>
  <c r="HE26" i="326"/>
  <c r="H27" i="326"/>
  <c r="D27" i="326"/>
  <c r="C28" i="326"/>
  <c r="D27" i="325"/>
  <c r="AA9" i="325"/>
  <c r="AB8" i="325"/>
  <c r="HH27" i="325"/>
  <c r="H27" i="325"/>
  <c r="HM24" i="325"/>
  <c r="HJ25" i="325" s="1"/>
  <c r="HL25" i="325" s="1"/>
  <c r="DV9" i="325"/>
  <c r="DW8" i="325"/>
  <c r="E26" i="325"/>
  <c r="F26" i="325" s="1"/>
  <c r="C27" i="325"/>
  <c r="HC20" i="325"/>
  <c r="HE20" i="325" s="1"/>
  <c r="HK24" i="324"/>
  <c r="HM24" i="324" s="1"/>
  <c r="HJ25" i="324" s="1"/>
  <c r="D27" i="324"/>
  <c r="H27" i="324"/>
  <c r="HE26" i="324"/>
  <c r="HH26" i="324"/>
  <c r="HL25" i="324"/>
  <c r="AC9" i="324"/>
  <c r="AD8" i="324"/>
  <c r="HF22" i="324"/>
  <c r="HC23" i="324" s="1"/>
  <c r="E26" i="324"/>
  <c r="F26" i="324" s="1"/>
  <c r="C27" i="324"/>
  <c r="DW8" i="324"/>
  <c r="DV9" i="324"/>
  <c r="E28" i="340" l="1"/>
  <c r="C29" i="340"/>
  <c r="D29" i="340"/>
  <c r="F28" i="340"/>
  <c r="E28" i="339"/>
  <c r="F28" i="339" s="1"/>
  <c r="C29" i="339"/>
  <c r="D29" i="339"/>
  <c r="D29" i="338"/>
  <c r="E28" i="338"/>
  <c r="F28" i="338" s="1"/>
  <c r="C29" i="338"/>
  <c r="D29" i="337"/>
  <c r="E28" i="337"/>
  <c r="F28" i="337" s="1"/>
  <c r="C29" i="337"/>
  <c r="E28" i="336"/>
  <c r="C29" i="336"/>
  <c r="D29" i="336"/>
  <c r="F28" i="336"/>
  <c r="HD22" i="335"/>
  <c r="HF22" i="335" s="1"/>
  <c r="DY8" i="335"/>
  <c r="B27" i="335"/>
  <c r="E26" i="335"/>
  <c r="F26" i="335" s="1"/>
  <c r="AC8" i="335"/>
  <c r="C31" i="335"/>
  <c r="HJ25" i="335"/>
  <c r="HL25" i="335" s="1"/>
  <c r="HH28" i="335"/>
  <c r="H29" i="335"/>
  <c r="D29" i="335"/>
  <c r="HC21" i="334"/>
  <c r="HE21" i="334" s="1"/>
  <c r="HK24" i="334"/>
  <c r="HM24" i="334" s="1"/>
  <c r="AC9" i="334"/>
  <c r="AD8" i="334"/>
  <c r="HD21" i="334"/>
  <c r="HF21" i="334" s="1"/>
  <c r="HC22" i="334" s="1"/>
  <c r="HE22" i="334" s="1"/>
  <c r="H28" i="334"/>
  <c r="DY9" i="334"/>
  <c r="DZ8" i="334"/>
  <c r="C28" i="334"/>
  <c r="E27" i="334"/>
  <c r="F27" i="334" s="1"/>
  <c r="D28" i="334"/>
  <c r="HH27" i="334"/>
  <c r="HD21" i="333"/>
  <c r="DW9" i="333"/>
  <c r="DX8" i="333"/>
  <c r="C28" i="333"/>
  <c r="E27" i="333"/>
  <c r="F27" i="333" s="1"/>
  <c r="HH27" i="333"/>
  <c r="AB9" i="333"/>
  <c r="AC8" i="333"/>
  <c r="H28" i="333"/>
  <c r="D28" i="333"/>
  <c r="HK24" i="333"/>
  <c r="HM24" i="333" s="1"/>
  <c r="HJ25" i="333" s="1"/>
  <c r="HL25" i="333" s="1"/>
  <c r="HK24" i="332"/>
  <c r="HM24" i="332" s="1"/>
  <c r="HJ25" i="332" s="1"/>
  <c r="HL25" i="332" s="1"/>
  <c r="HE27" i="332"/>
  <c r="H28" i="332"/>
  <c r="E27" i="332"/>
  <c r="F27" i="332" s="1"/>
  <c r="C28" i="332"/>
  <c r="DW9" i="332"/>
  <c r="DX8" i="332"/>
  <c r="D28" i="332"/>
  <c r="AC9" i="332"/>
  <c r="AD8" i="332"/>
  <c r="HC22" i="332"/>
  <c r="HE22" i="332" s="1"/>
  <c r="HH27" i="332"/>
  <c r="HJ25" i="331"/>
  <c r="HL25" i="331" s="1"/>
  <c r="D28" i="331"/>
  <c r="HM24" i="331"/>
  <c r="B27" i="331"/>
  <c r="E26" i="331"/>
  <c r="F26" i="331" s="1"/>
  <c r="AC8" i="331"/>
  <c r="DX8" i="331"/>
  <c r="C29" i="331"/>
  <c r="HD21" i="331"/>
  <c r="HF21" i="331" s="1"/>
  <c r="H29" i="331"/>
  <c r="HE28" i="331"/>
  <c r="HH27" i="331"/>
  <c r="HH27" i="330"/>
  <c r="HD21" i="330"/>
  <c r="E27" i="330"/>
  <c r="F27" i="330" s="1"/>
  <c r="C28" i="330"/>
  <c r="AC8" i="330"/>
  <c r="AB9" i="330"/>
  <c r="DX9" i="330"/>
  <c r="DY8" i="330"/>
  <c r="HE27" i="330"/>
  <c r="H28" i="330"/>
  <c r="HK24" i="330"/>
  <c r="D28" i="330"/>
  <c r="HK24" i="329"/>
  <c r="HM24" i="329" s="1"/>
  <c r="HD22" i="329"/>
  <c r="AC8" i="329"/>
  <c r="H29" i="329"/>
  <c r="HE28" i="329"/>
  <c r="DW9" i="329"/>
  <c r="DX8" i="329"/>
  <c r="D28" i="329"/>
  <c r="E27" i="329"/>
  <c r="F27" i="329" s="1"/>
  <c r="AA9" i="329" s="1"/>
  <c r="C28" i="329"/>
  <c r="HH27" i="329"/>
  <c r="HL26" i="329"/>
  <c r="HJ22" i="328"/>
  <c r="HK24" i="328"/>
  <c r="DX8" i="328"/>
  <c r="HC22" i="328"/>
  <c r="HE28" i="328"/>
  <c r="H29" i="328"/>
  <c r="D28" i="328"/>
  <c r="HL26" i="328"/>
  <c r="HH27" i="328"/>
  <c r="AC8" i="328"/>
  <c r="C30" i="328"/>
  <c r="B27" i="328"/>
  <c r="E26" i="328"/>
  <c r="F26" i="328" s="1"/>
  <c r="HC22" i="327"/>
  <c r="HE22" i="327" s="1"/>
  <c r="HM25" i="327"/>
  <c r="HJ26" i="327" s="1"/>
  <c r="HD22" i="327"/>
  <c r="B27" i="327"/>
  <c r="E26" i="327"/>
  <c r="F26" i="327" s="1"/>
  <c r="H29" i="327"/>
  <c r="HE28" i="327"/>
  <c r="AC8" i="327"/>
  <c r="C31" i="327"/>
  <c r="HH28" i="327"/>
  <c r="HL27" i="327"/>
  <c r="D29" i="327"/>
  <c r="DY8" i="327"/>
  <c r="HK24" i="326"/>
  <c r="HM24" i="326" s="1"/>
  <c r="HJ25" i="326" s="1"/>
  <c r="HD21" i="326"/>
  <c r="HF21" i="326" s="1"/>
  <c r="D28" i="326"/>
  <c r="HL26" i="326"/>
  <c r="HH27" i="326"/>
  <c r="H28" i="326"/>
  <c r="HE27" i="326"/>
  <c r="DY8" i="326"/>
  <c r="C29" i="326"/>
  <c r="B27" i="326"/>
  <c r="E26" i="326"/>
  <c r="F26" i="326" s="1"/>
  <c r="AC8" i="326"/>
  <c r="HK25" i="325"/>
  <c r="HM25" i="325" s="1"/>
  <c r="DW9" i="325"/>
  <c r="DX8" i="325"/>
  <c r="HD20" i="325"/>
  <c r="C28" i="325"/>
  <c r="E27" i="325"/>
  <c r="F27" i="325" s="1"/>
  <c r="HH28" i="325"/>
  <c r="D28" i="325"/>
  <c r="H28" i="325"/>
  <c r="AB9" i="325"/>
  <c r="AC8" i="325"/>
  <c r="HK25" i="324"/>
  <c r="HM25" i="324" s="1"/>
  <c r="DW9" i="324"/>
  <c r="DX8" i="324"/>
  <c r="AE8" i="324"/>
  <c r="AD9" i="324"/>
  <c r="HH27" i="324"/>
  <c r="HL26" i="324"/>
  <c r="D28" i="324"/>
  <c r="E27" i="324"/>
  <c r="F27" i="324" s="1"/>
  <c r="C28" i="324"/>
  <c r="H28" i="324"/>
  <c r="HE27" i="324"/>
  <c r="HD23" i="324"/>
  <c r="D30" i="340" l="1"/>
  <c r="C30" i="340"/>
  <c r="E29" i="340"/>
  <c r="F29" i="340" s="1"/>
  <c r="D30" i="339"/>
  <c r="C30" i="339"/>
  <c r="E29" i="339"/>
  <c r="F29" i="339" s="1"/>
  <c r="D30" i="338"/>
  <c r="C30" i="338"/>
  <c r="E29" i="338"/>
  <c r="F29" i="338" s="1"/>
  <c r="E29" i="337"/>
  <c r="F29" i="337" s="1"/>
  <c r="C30" i="337"/>
  <c r="D30" i="337"/>
  <c r="D30" i="336"/>
  <c r="C30" i="336"/>
  <c r="E29" i="336"/>
  <c r="F29" i="336" s="1"/>
  <c r="HK25" i="335"/>
  <c r="HM25" i="335" s="1"/>
  <c r="D30" i="335"/>
  <c r="C32" i="335"/>
  <c r="HH29" i="335"/>
  <c r="B28" i="335"/>
  <c r="E27" i="335"/>
  <c r="F27" i="335" s="1"/>
  <c r="HC23" i="335"/>
  <c r="HE23" i="335" s="1"/>
  <c r="H30" i="335"/>
  <c r="AD8" i="335"/>
  <c r="DZ8" i="335"/>
  <c r="HJ25" i="334"/>
  <c r="HL25" i="334" s="1"/>
  <c r="HD22" i="334"/>
  <c r="HF22" i="334" s="1"/>
  <c r="HC23" i="334" s="1"/>
  <c r="HE23" i="334" s="1"/>
  <c r="HH28" i="334"/>
  <c r="H29" i="334"/>
  <c r="HM25" i="334"/>
  <c r="HK25" i="334"/>
  <c r="HJ26" i="334" s="1"/>
  <c r="HL26" i="334" s="1"/>
  <c r="E28" i="334"/>
  <c r="F28" i="334" s="1"/>
  <c r="C29" i="334"/>
  <c r="D29" i="334"/>
  <c r="DZ9" i="334"/>
  <c r="EA8" i="334"/>
  <c r="AE8" i="334"/>
  <c r="AD9" i="334"/>
  <c r="HK25" i="333"/>
  <c r="HM25" i="333" s="1"/>
  <c r="AC9" i="333"/>
  <c r="AD8" i="333"/>
  <c r="HH28" i="333"/>
  <c r="E28" i="333"/>
  <c r="F28" i="333" s="1"/>
  <c r="C29" i="333"/>
  <c r="HF21" i="333"/>
  <c r="HC22" i="333" s="1"/>
  <c r="HE22" i="333" s="1"/>
  <c r="D29" i="333"/>
  <c r="H29" i="333"/>
  <c r="DX9" i="333"/>
  <c r="DY8" i="333"/>
  <c r="HK25" i="332"/>
  <c r="HH28" i="332"/>
  <c r="C29" i="332"/>
  <c r="E28" i="332"/>
  <c r="F28" i="332" s="1"/>
  <c r="HD22" i="332"/>
  <c r="D29" i="332"/>
  <c r="AE8" i="332"/>
  <c r="AD9" i="332"/>
  <c r="DY8" i="332"/>
  <c r="DX9" i="332"/>
  <c r="H29" i="332"/>
  <c r="HE28" i="332"/>
  <c r="HE29" i="331"/>
  <c r="H30" i="331"/>
  <c r="HC22" i="331"/>
  <c r="HE22" i="331" s="1"/>
  <c r="DY8" i="331"/>
  <c r="B28" i="331"/>
  <c r="E27" i="331"/>
  <c r="F27" i="331" s="1"/>
  <c r="HK25" i="331"/>
  <c r="HM25" i="331" s="1"/>
  <c r="HJ26" i="331" s="1"/>
  <c r="HL26" i="331" s="1"/>
  <c r="HH28" i="331"/>
  <c r="AD8" i="331"/>
  <c r="C30" i="331"/>
  <c r="D29" i="331"/>
  <c r="HM24" i="330"/>
  <c r="HJ25" i="330" s="1"/>
  <c r="HL25" i="330" s="1"/>
  <c r="AC9" i="330"/>
  <c r="AD8" i="330"/>
  <c r="HF21" i="330"/>
  <c r="HC22" i="330" s="1"/>
  <c r="HL27" i="330"/>
  <c r="HH28" i="330"/>
  <c r="DY9" i="330"/>
  <c r="DZ8" i="330"/>
  <c r="C29" i="330"/>
  <c r="E28" i="330"/>
  <c r="F28" i="330" s="1"/>
  <c r="H29" i="330"/>
  <c r="HE28" i="330"/>
  <c r="D29" i="330"/>
  <c r="AD8" i="329"/>
  <c r="HF22" i="329"/>
  <c r="HC23" i="329" s="1"/>
  <c r="HH28" i="329"/>
  <c r="HL27" i="329"/>
  <c r="D29" i="329"/>
  <c r="H30" i="329"/>
  <c r="HE29" i="329"/>
  <c r="HJ25" i="329"/>
  <c r="E28" i="329"/>
  <c r="F28" i="329" s="1"/>
  <c r="AB9" i="329" s="1"/>
  <c r="C29" i="329"/>
  <c r="DX9" i="329"/>
  <c r="DY8" i="329"/>
  <c r="HL22" i="328"/>
  <c r="HM22" i="328"/>
  <c r="HJ23" i="328" s="1"/>
  <c r="AD8" i="328"/>
  <c r="B28" i="328"/>
  <c r="E27" i="328"/>
  <c r="F27" i="328" s="1"/>
  <c r="D29" i="328"/>
  <c r="C31" i="328"/>
  <c r="HH28" i="328"/>
  <c r="HL27" i="328"/>
  <c r="HD22" i="328"/>
  <c r="HF22" i="328" s="1"/>
  <c r="H30" i="328"/>
  <c r="HE29" i="328"/>
  <c r="DY8" i="328"/>
  <c r="DZ8" i="327"/>
  <c r="B28" i="327"/>
  <c r="E27" i="327"/>
  <c r="F27" i="327" s="1"/>
  <c r="AD8" i="327"/>
  <c r="HL28" i="327"/>
  <c r="HH29" i="327"/>
  <c r="H30" i="327"/>
  <c r="HE29" i="327"/>
  <c r="HF22" i="327"/>
  <c r="HC23" i="327" s="1"/>
  <c r="HE23" i="327" s="1"/>
  <c r="D30" i="327"/>
  <c r="C32" i="327"/>
  <c r="HK26" i="327"/>
  <c r="HM26" i="327" s="1"/>
  <c r="HK25" i="326"/>
  <c r="AD8" i="326"/>
  <c r="C30" i="326"/>
  <c r="HH28" i="326"/>
  <c r="HL27" i="326"/>
  <c r="HE28" i="326"/>
  <c r="H29" i="326"/>
  <c r="DZ8" i="326"/>
  <c r="D29" i="326"/>
  <c r="HC22" i="326"/>
  <c r="B28" i="326"/>
  <c r="E27" i="326"/>
  <c r="F27" i="326" s="1"/>
  <c r="H29" i="325"/>
  <c r="HF20" i="325"/>
  <c r="HC21" i="325" s="1"/>
  <c r="HE21" i="325" s="1"/>
  <c r="D29" i="325"/>
  <c r="HJ26" i="325"/>
  <c r="HL26" i="325" s="1"/>
  <c r="AC9" i="325"/>
  <c r="AD8" i="325"/>
  <c r="HH29" i="325"/>
  <c r="E28" i="325"/>
  <c r="F28" i="325" s="1"/>
  <c r="C29" i="325"/>
  <c r="DX9" i="325"/>
  <c r="DY8" i="325"/>
  <c r="HL27" i="324"/>
  <c r="HH28" i="324"/>
  <c r="HF23" i="324"/>
  <c r="HC24" i="324" s="1"/>
  <c r="H29" i="324"/>
  <c r="HE28" i="324"/>
  <c r="D29" i="324"/>
  <c r="C29" i="324"/>
  <c r="E28" i="324"/>
  <c r="F28" i="324" s="1"/>
  <c r="AE9" i="324"/>
  <c r="AF8" i="324"/>
  <c r="HJ26" i="324"/>
  <c r="DX9" i="324"/>
  <c r="DY8" i="324"/>
  <c r="E30" i="340" l="1"/>
  <c r="F30" i="340" s="1"/>
  <c r="C31" i="340"/>
  <c r="D31" i="340"/>
  <c r="E30" i="339"/>
  <c r="F30" i="339" s="1"/>
  <c r="C31" i="339"/>
  <c r="D31" i="339"/>
  <c r="D31" i="338"/>
  <c r="E30" i="338"/>
  <c r="F30" i="338" s="1"/>
  <c r="C31" i="338"/>
  <c r="D31" i="337"/>
  <c r="C31" i="337"/>
  <c r="E30" i="337"/>
  <c r="F30" i="337" s="1"/>
  <c r="E30" i="336"/>
  <c r="F30" i="336" s="1"/>
  <c r="C31" i="336"/>
  <c r="D31" i="336"/>
  <c r="HH30" i="335"/>
  <c r="EA8" i="335"/>
  <c r="H31" i="335"/>
  <c r="B29" i="335"/>
  <c r="E28" i="335"/>
  <c r="F28" i="335" s="1"/>
  <c r="C33" i="335"/>
  <c r="HJ26" i="335"/>
  <c r="HL26" i="335" s="1"/>
  <c r="AE8" i="335"/>
  <c r="HD23" i="335"/>
  <c r="D31" i="335"/>
  <c r="HD23" i="334"/>
  <c r="HH29" i="334"/>
  <c r="EA9" i="334"/>
  <c r="EB8" i="334"/>
  <c r="HK26" i="334"/>
  <c r="HM26" i="334" s="1"/>
  <c r="AE9" i="334"/>
  <c r="AF8" i="334"/>
  <c r="D30" i="334"/>
  <c r="H30" i="334"/>
  <c r="C30" i="334"/>
  <c r="E29" i="334"/>
  <c r="F29" i="334" s="1"/>
  <c r="HD22" i="333"/>
  <c r="HF22" i="333" s="1"/>
  <c r="HH29" i="333"/>
  <c r="DZ8" i="333"/>
  <c r="DY9" i="333"/>
  <c r="E29" i="333"/>
  <c r="F29" i="333" s="1"/>
  <c r="C30" i="333"/>
  <c r="D30" i="333"/>
  <c r="AD9" i="333"/>
  <c r="AE8" i="333"/>
  <c r="HJ26" i="333"/>
  <c r="HL26" i="333" s="1"/>
  <c r="H30" i="333"/>
  <c r="DY9" i="332"/>
  <c r="DZ8" i="332"/>
  <c r="E29" i="332"/>
  <c r="F29" i="332" s="1"/>
  <c r="C30" i="332"/>
  <c r="HE29" i="332"/>
  <c r="H30" i="332"/>
  <c r="AE9" i="332"/>
  <c r="AF8" i="332"/>
  <c r="HF22" i="332"/>
  <c r="HC23" i="332" s="1"/>
  <c r="HE23" i="332" s="1"/>
  <c r="HM25" i="332"/>
  <c r="HJ26" i="332" s="1"/>
  <c r="HL26" i="332" s="1"/>
  <c r="D30" i="332"/>
  <c r="HH29" i="332"/>
  <c r="HK26" i="331"/>
  <c r="HM26" i="331" s="1"/>
  <c r="HH29" i="331"/>
  <c r="HL28" i="331"/>
  <c r="D30" i="331"/>
  <c r="HD22" i="331"/>
  <c r="AE8" i="331"/>
  <c r="B29" i="331"/>
  <c r="E28" i="331"/>
  <c r="F28" i="331" s="1"/>
  <c r="C31" i="331"/>
  <c r="DZ8" i="331"/>
  <c r="H31" i="331"/>
  <c r="HE30" i="331"/>
  <c r="HD22" i="330"/>
  <c r="HF22" i="330" s="1"/>
  <c r="HC23" i="330" s="1"/>
  <c r="D30" i="330"/>
  <c r="HE29" i="330"/>
  <c r="H30" i="330"/>
  <c r="HM25" i="330"/>
  <c r="HJ26" i="330" s="1"/>
  <c r="HL26" i="330" s="1"/>
  <c r="HK25" i="330"/>
  <c r="E29" i="330"/>
  <c r="F29" i="330" s="1"/>
  <c r="C30" i="330"/>
  <c r="HH29" i="330"/>
  <c r="HL28" i="330"/>
  <c r="AD9" i="330"/>
  <c r="AE8" i="330"/>
  <c r="EA8" i="330"/>
  <c r="DZ9" i="330"/>
  <c r="HD23" i="329"/>
  <c r="E29" i="329"/>
  <c r="F29" i="329" s="1"/>
  <c r="AC9" i="329" s="1"/>
  <c r="C30" i="329"/>
  <c r="AE8" i="329"/>
  <c r="H31" i="329"/>
  <c r="HE30" i="329"/>
  <c r="DY9" i="329"/>
  <c r="DZ8" i="329"/>
  <c r="HK25" i="329"/>
  <c r="D30" i="329"/>
  <c r="HH29" i="329"/>
  <c r="HL28" i="329"/>
  <c r="HL23" i="328"/>
  <c r="HM23" i="328"/>
  <c r="HJ24" i="328" s="1"/>
  <c r="DZ8" i="328"/>
  <c r="H31" i="328"/>
  <c r="HE30" i="328"/>
  <c r="HC23" i="328"/>
  <c r="HK25" i="328"/>
  <c r="C32" i="328"/>
  <c r="B29" i="328"/>
  <c r="E28" i="328"/>
  <c r="F28" i="328" s="1"/>
  <c r="D30" i="328"/>
  <c r="HH29" i="328"/>
  <c r="HL28" i="328"/>
  <c r="AE8" i="328"/>
  <c r="HD23" i="327"/>
  <c r="D31" i="327"/>
  <c r="B29" i="327"/>
  <c r="E28" i="327"/>
  <c r="F28" i="327" s="1"/>
  <c r="HJ27" i="327"/>
  <c r="HE30" i="327"/>
  <c r="H31" i="327"/>
  <c r="AE8" i="327"/>
  <c r="EA8" i="327"/>
  <c r="C33" i="327"/>
  <c r="HH30" i="327"/>
  <c r="HL29" i="327"/>
  <c r="D30" i="326"/>
  <c r="H30" i="326"/>
  <c r="HE29" i="326"/>
  <c r="HL28" i="326"/>
  <c r="HH29" i="326"/>
  <c r="AE8" i="326"/>
  <c r="B29" i="326"/>
  <c r="E28" i="326"/>
  <c r="F28" i="326" s="1"/>
  <c r="EA8" i="326"/>
  <c r="HD22" i="326"/>
  <c r="HF22" i="326" s="1"/>
  <c r="C31" i="326"/>
  <c r="HM25" i="326"/>
  <c r="HJ26" i="326" s="1"/>
  <c r="HD21" i="325"/>
  <c r="HK26" i="325"/>
  <c r="HM26" i="325" s="1"/>
  <c r="H30" i="325"/>
  <c r="D30" i="325"/>
  <c r="HH30" i="325"/>
  <c r="AD9" i="325"/>
  <c r="AE8" i="325"/>
  <c r="E29" i="325"/>
  <c r="F29" i="325" s="1"/>
  <c r="C30" i="325"/>
  <c r="DY9" i="325"/>
  <c r="DZ8" i="325"/>
  <c r="HD24" i="324"/>
  <c r="HF24" i="324" s="1"/>
  <c r="HH29" i="324"/>
  <c r="HL28" i="324"/>
  <c r="HK26" i="324"/>
  <c r="HM26" i="324" s="1"/>
  <c r="C30" i="324"/>
  <c r="E29" i="324"/>
  <c r="F29" i="324" s="1"/>
  <c r="AF9" i="324"/>
  <c r="AG8" i="324"/>
  <c r="D30" i="324"/>
  <c r="HE29" i="324"/>
  <c r="H30" i="324"/>
  <c r="DY9" i="324"/>
  <c r="DZ8" i="324"/>
  <c r="D32" i="340" l="1"/>
  <c r="E31" i="340"/>
  <c r="F31" i="340" s="1"/>
  <c r="C32" i="340"/>
  <c r="D32" i="339"/>
  <c r="E31" i="339"/>
  <c r="F31" i="339" s="1"/>
  <c r="C32" i="339"/>
  <c r="E31" i="338"/>
  <c r="F31" i="338" s="1"/>
  <c r="C32" i="338"/>
  <c r="D32" i="338"/>
  <c r="E31" i="337"/>
  <c r="C32" i="337"/>
  <c r="F31" i="337"/>
  <c r="D32" i="337"/>
  <c r="D32" i="336"/>
  <c r="E31" i="336"/>
  <c r="F31" i="336" s="1"/>
  <c r="C32" i="336"/>
  <c r="HF23" i="335"/>
  <c r="HC24" i="335" s="1"/>
  <c r="HE24" i="335" s="1"/>
  <c r="D32" i="335"/>
  <c r="AF8" i="335"/>
  <c r="C34" i="335"/>
  <c r="H32" i="335"/>
  <c r="HK26" i="335"/>
  <c r="B30" i="335"/>
  <c r="E29" i="335"/>
  <c r="F29" i="335" s="1"/>
  <c r="EB8" i="335"/>
  <c r="HH31" i="335"/>
  <c r="H31" i="334"/>
  <c r="EB9" i="334"/>
  <c r="EC8" i="334"/>
  <c r="E30" i="334"/>
  <c r="F30" i="334" s="1"/>
  <c r="C31" i="334"/>
  <c r="D31" i="334"/>
  <c r="HJ27" i="334"/>
  <c r="HL27" i="334" s="1"/>
  <c r="HF23" i="334"/>
  <c r="HC24" i="334" s="1"/>
  <c r="HE24" i="334" s="1"/>
  <c r="AF9" i="334"/>
  <c r="AG8" i="334"/>
  <c r="HH30" i="334"/>
  <c r="HC23" i="333"/>
  <c r="HE23" i="333" s="1"/>
  <c r="E30" i="333"/>
  <c r="F30" i="333" s="1"/>
  <c r="C31" i="333"/>
  <c r="HD23" i="333"/>
  <c r="D31" i="333"/>
  <c r="HH30" i="333"/>
  <c r="AE9" i="333"/>
  <c r="AF8" i="333"/>
  <c r="H31" i="333"/>
  <c r="HE30" i="333"/>
  <c r="HK26" i="333"/>
  <c r="DZ9" i="333"/>
  <c r="EA8" i="333"/>
  <c r="HD23" i="332"/>
  <c r="HK26" i="332"/>
  <c r="H31" i="332"/>
  <c r="HE30" i="332"/>
  <c r="DZ9" i="332"/>
  <c r="EA8" i="332"/>
  <c r="AG8" i="332"/>
  <c r="AF9" i="332"/>
  <c r="D31" i="332"/>
  <c r="C31" i="332"/>
  <c r="E30" i="332"/>
  <c r="F30" i="332" s="1"/>
  <c r="HH30" i="332"/>
  <c r="EA8" i="331"/>
  <c r="AF8" i="331"/>
  <c r="HF22" i="331"/>
  <c r="HC23" i="331" s="1"/>
  <c r="HE23" i="331" s="1"/>
  <c r="HJ27" i="331"/>
  <c r="HL27" i="331" s="1"/>
  <c r="HE31" i="331"/>
  <c r="H32" i="331"/>
  <c r="C32" i="331"/>
  <c r="HL29" i="331"/>
  <c r="HH30" i="331"/>
  <c r="D31" i="331"/>
  <c r="B30" i="331"/>
  <c r="E29" i="331"/>
  <c r="F29" i="331" s="1"/>
  <c r="HD23" i="330"/>
  <c r="HF23" i="330" s="1"/>
  <c r="AE9" i="330"/>
  <c r="AF8" i="330"/>
  <c r="H31" i="330"/>
  <c r="HE30" i="330"/>
  <c r="D31" i="330"/>
  <c r="HK26" i="330"/>
  <c r="HM26" i="330" s="1"/>
  <c r="HJ27" i="330" s="1"/>
  <c r="C31" i="330"/>
  <c r="E30" i="330"/>
  <c r="F30" i="330" s="1"/>
  <c r="EA9" i="330"/>
  <c r="EB8" i="330"/>
  <c r="HL29" i="330"/>
  <c r="HH30" i="330"/>
  <c r="D31" i="329"/>
  <c r="DZ9" i="329"/>
  <c r="EA8" i="329"/>
  <c r="HE31" i="329"/>
  <c r="H32" i="329"/>
  <c r="HF23" i="329"/>
  <c r="HC24" i="329" s="1"/>
  <c r="AF8" i="329"/>
  <c r="HL29" i="329"/>
  <c r="HH30" i="329"/>
  <c r="HM25" i="329"/>
  <c r="HJ26" i="329" s="1"/>
  <c r="C31" i="329"/>
  <c r="E30" i="329"/>
  <c r="F30" i="329" s="1"/>
  <c r="AD9" i="329" s="1"/>
  <c r="HL24" i="328"/>
  <c r="HJ25" i="328" s="1"/>
  <c r="HM24" i="328"/>
  <c r="AF8" i="328"/>
  <c r="HL29" i="328"/>
  <c r="HH30" i="328"/>
  <c r="B30" i="328"/>
  <c r="E29" i="328"/>
  <c r="F29" i="328" s="1"/>
  <c r="H32" i="328"/>
  <c r="HE31" i="328"/>
  <c r="D31" i="328"/>
  <c r="C33" i="328"/>
  <c r="HD23" i="328"/>
  <c r="EA8" i="328"/>
  <c r="C34" i="327"/>
  <c r="AF8" i="327"/>
  <c r="HK27" i="327"/>
  <c r="HM27" i="327" s="1"/>
  <c r="HH31" i="327"/>
  <c r="HL30" i="327"/>
  <c r="EB8" i="327"/>
  <c r="H32" i="327"/>
  <c r="HE31" i="327"/>
  <c r="B30" i="327"/>
  <c r="E29" i="327"/>
  <c r="F29" i="327" s="1"/>
  <c r="HF23" i="327"/>
  <c r="HC24" i="327" s="1"/>
  <c r="HE24" i="327" s="1"/>
  <c r="D32" i="327"/>
  <c r="HK26" i="326"/>
  <c r="HM26" i="326" s="1"/>
  <c r="HC23" i="326"/>
  <c r="C32" i="326"/>
  <c r="B30" i="326"/>
  <c r="E29" i="326"/>
  <c r="F29" i="326" s="1"/>
  <c r="HE30" i="326"/>
  <c r="H31" i="326"/>
  <c r="EB8" i="326"/>
  <c r="AF8" i="326"/>
  <c r="D31" i="326"/>
  <c r="HH30" i="326"/>
  <c r="HL29" i="326"/>
  <c r="DZ9" i="325"/>
  <c r="EA8" i="325"/>
  <c r="AE9" i="325"/>
  <c r="AF8" i="325"/>
  <c r="HH31" i="325"/>
  <c r="H31" i="325"/>
  <c r="HJ27" i="325"/>
  <c r="HL27" i="325" s="1"/>
  <c r="HF21" i="325"/>
  <c r="HC22" i="325" s="1"/>
  <c r="HE22" i="325" s="1"/>
  <c r="D31" i="325"/>
  <c r="E30" i="325"/>
  <c r="F30" i="325" s="1"/>
  <c r="C31" i="325"/>
  <c r="DZ9" i="324"/>
  <c r="EA8" i="324"/>
  <c r="HJ27" i="324"/>
  <c r="D31" i="324"/>
  <c r="H31" i="324"/>
  <c r="HE30" i="324"/>
  <c r="E30" i="324"/>
  <c r="F30" i="324" s="1"/>
  <c r="C31" i="324"/>
  <c r="HC25" i="324"/>
  <c r="AG9" i="324"/>
  <c r="AH8" i="324"/>
  <c r="HH30" i="324"/>
  <c r="HL29" i="324"/>
  <c r="E32" i="340" l="1"/>
  <c r="F32" i="340" s="1"/>
  <c r="C33" i="340"/>
  <c r="D33" i="340"/>
  <c r="E32" i="339"/>
  <c r="F32" i="339" s="1"/>
  <c r="C33" i="339"/>
  <c r="D33" i="339"/>
  <c r="D33" i="338"/>
  <c r="E32" i="338"/>
  <c r="F32" i="338" s="1"/>
  <c r="C33" i="338"/>
  <c r="D33" i="337"/>
  <c r="E32" i="337"/>
  <c r="F32" i="337" s="1"/>
  <c r="C33" i="337"/>
  <c r="E32" i="336"/>
  <c r="F32" i="336" s="1"/>
  <c r="C33" i="336"/>
  <c r="D33" i="336"/>
  <c r="HD24" i="335"/>
  <c r="HH32" i="335"/>
  <c r="HM26" i="335"/>
  <c r="HJ27" i="335" s="1"/>
  <c r="HL27" i="335" s="1"/>
  <c r="B31" i="335"/>
  <c r="E30" i="335"/>
  <c r="F30" i="335" s="1"/>
  <c r="C35" i="335"/>
  <c r="D33" i="335"/>
  <c r="EC8" i="335"/>
  <c r="H33" i="335"/>
  <c r="AG8" i="335"/>
  <c r="HD24" i="334"/>
  <c r="HF24" i="334" s="1"/>
  <c r="HH31" i="334"/>
  <c r="E31" i="334"/>
  <c r="C32" i="334"/>
  <c r="H32" i="334"/>
  <c r="HK27" i="334"/>
  <c r="AG9" i="334"/>
  <c r="AH8" i="334"/>
  <c r="EC9" i="334"/>
  <c r="ED8" i="334"/>
  <c r="F31" i="334"/>
  <c r="D32" i="334"/>
  <c r="HF23" i="333"/>
  <c r="D32" i="333"/>
  <c r="HM26" i="333"/>
  <c r="HJ27" i="333" s="1"/>
  <c r="HL27" i="333" s="1"/>
  <c r="EA9" i="333"/>
  <c r="EB8" i="333"/>
  <c r="AF9" i="333"/>
  <c r="AG8" i="333"/>
  <c r="HH31" i="333"/>
  <c r="HC24" i="333"/>
  <c r="HE24" i="333" s="1"/>
  <c r="C32" i="333"/>
  <c r="E31" i="333"/>
  <c r="F31" i="333" s="1"/>
  <c r="H32" i="333"/>
  <c r="HE31" i="333"/>
  <c r="E31" i="332"/>
  <c r="F31" i="332" s="1"/>
  <c r="C32" i="332"/>
  <c r="AG9" i="332"/>
  <c r="AH8" i="332"/>
  <c r="HE31" i="332"/>
  <c r="H32" i="332"/>
  <c r="HM26" i="332"/>
  <c r="HJ27" i="332" s="1"/>
  <c r="HL27" i="332" s="1"/>
  <c r="D32" i="332"/>
  <c r="EA9" i="332"/>
  <c r="EB8" i="332"/>
  <c r="HH31" i="332"/>
  <c r="HF23" i="332"/>
  <c r="HC24" i="332" s="1"/>
  <c r="D32" i="331"/>
  <c r="HD23" i="331"/>
  <c r="C33" i="331"/>
  <c r="AG8" i="331"/>
  <c r="HH31" i="331"/>
  <c r="HL30" i="331"/>
  <c r="HK27" i="331"/>
  <c r="HM27" i="331" s="1"/>
  <c r="EB8" i="331"/>
  <c r="B31" i="331"/>
  <c r="E30" i="331"/>
  <c r="F30" i="331" s="1"/>
  <c r="H33" i="331"/>
  <c r="HE32" i="331"/>
  <c r="HK27" i="330"/>
  <c r="HE31" i="330"/>
  <c r="H32" i="330"/>
  <c r="HH31" i="330"/>
  <c r="HL30" i="330"/>
  <c r="E31" i="330"/>
  <c r="F31" i="330" s="1"/>
  <c r="C32" i="330"/>
  <c r="D32" i="330"/>
  <c r="HC24" i="330"/>
  <c r="EC8" i="330"/>
  <c r="EB9" i="330"/>
  <c r="AF9" i="330"/>
  <c r="AG8" i="330"/>
  <c r="HK26" i="329"/>
  <c r="HD24" i="329"/>
  <c r="HF24" i="329" s="1"/>
  <c r="D32" i="329"/>
  <c r="AG8" i="329"/>
  <c r="HH31" i="329"/>
  <c r="HL30" i="329"/>
  <c r="EA9" i="329"/>
  <c r="EB8" i="329"/>
  <c r="E31" i="329"/>
  <c r="F31" i="329" s="1"/>
  <c r="AE9" i="329" s="1"/>
  <c r="C32" i="329"/>
  <c r="H33" i="329"/>
  <c r="HE32" i="329"/>
  <c r="HL25" i="328"/>
  <c r="HM25" i="328"/>
  <c r="HJ26" i="328" s="1"/>
  <c r="HF23" i="328"/>
  <c r="HC24" i="328" s="1"/>
  <c r="HD24" i="328" s="1"/>
  <c r="HK26" i="328"/>
  <c r="HM26" i="328" s="1"/>
  <c r="C34" i="328"/>
  <c r="B31" i="328"/>
  <c r="E30" i="328"/>
  <c r="F30" i="328" s="1"/>
  <c r="AG8" i="328"/>
  <c r="EB8" i="328"/>
  <c r="H33" i="328"/>
  <c r="HE32" i="328"/>
  <c r="HL30" i="328"/>
  <c r="HH31" i="328"/>
  <c r="D32" i="328"/>
  <c r="HD24" i="327"/>
  <c r="HF24" i="327" s="1"/>
  <c r="H33" i="327"/>
  <c r="HE32" i="327"/>
  <c r="HJ28" i="327"/>
  <c r="C35" i="327"/>
  <c r="D33" i="327"/>
  <c r="B31" i="327"/>
  <c r="E30" i="327"/>
  <c r="F30" i="327" s="1"/>
  <c r="EC8" i="327"/>
  <c r="HH32" i="327"/>
  <c r="HL31" i="327"/>
  <c r="AG8" i="327"/>
  <c r="EC8" i="326"/>
  <c r="HD23" i="326"/>
  <c r="H32" i="326"/>
  <c r="HE31" i="326"/>
  <c r="B31" i="326"/>
  <c r="E30" i="326"/>
  <c r="F30" i="326" s="1"/>
  <c r="AG8" i="326"/>
  <c r="HJ27" i="326"/>
  <c r="D32" i="326"/>
  <c r="HL30" i="326"/>
  <c r="HH31" i="326"/>
  <c r="C33" i="326"/>
  <c r="HD22" i="325"/>
  <c r="HH32" i="325"/>
  <c r="HK27" i="325"/>
  <c r="EA9" i="325"/>
  <c r="EB8" i="325"/>
  <c r="D32" i="325"/>
  <c r="C32" i="325"/>
  <c r="E31" i="325"/>
  <c r="F31" i="325" s="1"/>
  <c r="H32" i="325"/>
  <c r="AF9" i="325"/>
  <c r="AG8" i="325"/>
  <c r="AH9" i="324"/>
  <c r="AI8" i="324"/>
  <c r="D32" i="324"/>
  <c r="HD25" i="324"/>
  <c r="HF25" i="324" s="1"/>
  <c r="H32" i="324"/>
  <c r="HE31" i="324"/>
  <c r="HK27" i="324"/>
  <c r="HH31" i="324"/>
  <c r="HL30" i="324"/>
  <c r="E31" i="324"/>
  <c r="F31" i="324" s="1"/>
  <c r="C32" i="324"/>
  <c r="EB8" i="324"/>
  <c r="EA9" i="324"/>
  <c r="D34" i="340" l="1"/>
  <c r="C34" i="340"/>
  <c r="E33" i="340"/>
  <c r="F33" i="340" s="1"/>
  <c r="D34" i="339"/>
  <c r="C34" i="339"/>
  <c r="E33" i="339"/>
  <c r="F33" i="339" s="1"/>
  <c r="C34" i="338"/>
  <c r="E33" i="338"/>
  <c r="F33" i="338" s="1"/>
  <c r="D34" i="338"/>
  <c r="E33" i="337"/>
  <c r="F33" i="337" s="1"/>
  <c r="C34" i="337"/>
  <c r="D34" i="337"/>
  <c r="D34" i="336"/>
  <c r="C34" i="336"/>
  <c r="E33" i="336"/>
  <c r="F33" i="336" s="1"/>
  <c r="HK27" i="335"/>
  <c r="ED8" i="335"/>
  <c r="C36" i="335"/>
  <c r="H34" i="335"/>
  <c r="HF24" i="335"/>
  <c r="HC25" i="335" s="1"/>
  <c r="HE25" i="335" s="1"/>
  <c r="HH33" i="335"/>
  <c r="AH8" i="335"/>
  <c r="D34" i="335"/>
  <c r="B32" i="335"/>
  <c r="E31" i="335"/>
  <c r="F31" i="335" s="1"/>
  <c r="D33" i="334"/>
  <c r="AH9" i="334"/>
  <c r="AI8" i="334"/>
  <c r="HM27" i="334"/>
  <c r="HJ28" i="334" s="1"/>
  <c r="HL28" i="334" s="1"/>
  <c r="E32" i="334"/>
  <c r="F32" i="334" s="1"/>
  <c r="C33" i="334"/>
  <c r="H33" i="334"/>
  <c r="EE8" i="334"/>
  <c r="ED9" i="334"/>
  <c r="HC25" i="334"/>
  <c r="HE25" i="334" s="1"/>
  <c r="HH32" i="334"/>
  <c r="E32" i="333"/>
  <c r="F32" i="333" s="1"/>
  <c r="C33" i="333"/>
  <c r="HK27" i="333"/>
  <c r="HD24" i="333"/>
  <c r="HF24" i="333" s="1"/>
  <c r="HC25" i="333" s="1"/>
  <c r="HE25" i="333" s="1"/>
  <c r="AG9" i="333"/>
  <c r="AH8" i="333"/>
  <c r="EB9" i="333"/>
  <c r="EC8" i="333"/>
  <c r="HE32" i="333"/>
  <c r="H33" i="333"/>
  <c r="HH32" i="333"/>
  <c r="D33" i="333"/>
  <c r="HK27" i="332"/>
  <c r="HD24" i="332"/>
  <c r="C33" i="332"/>
  <c r="E32" i="332"/>
  <c r="F32" i="332" s="1"/>
  <c r="HH32" i="332"/>
  <c r="D33" i="332"/>
  <c r="EB9" i="332"/>
  <c r="EC8" i="332"/>
  <c r="AH9" i="332"/>
  <c r="AI8" i="332"/>
  <c r="H33" i="332"/>
  <c r="HE32" i="332"/>
  <c r="EC8" i="331"/>
  <c r="HF23" i="331"/>
  <c r="HC24" i="331" s="1"/>
  <c r="HE24" i="331" s="1"/>
  <c r="HL31" i="331"/>
  <c r="HH32" i="331"/>
  <c r="B32" i="331"/>
  <c r="E31" i="331"/>
  <c r="F31" i="331" s="1"/>
  <c r="HJ28" i="331"/>
  <c r="C34" i="331"/>
  <c r="HE33" i="331"/>
  <c r="H34" i="331"/>
  <c r="AH8" i="331"/>
  <c r="D33" i="331"/>
  <c r="D33" i="330"/>
  <c r="EC9" i="330"/>
  <c r="ED8" i="330"/>
  <c r="C33" i="330"/>
  <c r="E32" i="330"/>
  <c r="F32" i="330" s="1"/>
  <c r="HL31" i="330"/>
  <c r="HH32" i="330"/>
  <c r="AG9" i="330"/>
  <c r="AH8" i="330"/>
  <c r="HD24" i="330"/>
  <c r="HF24" i="330" s="1"/>
  <c r="HM27" i="330"/>
  <c r="HJ28" i="330" s="1"/>
  <c r="H33" i="330"/>
  <c r="HE32" i="330"/>
  <c r="HH32" i="329"/>
  <c r="HL31" i="329"/>
  <c r="D33" i="329"/>
  <c r="HC25" i="329"/>
  <c r="H34" i="329"/>
  <c r="HE33" i="329"/>
  <c r="EB9" i="329"/>
  <c r="EC8" i="329"/>
  <c r="AH8" i="329"/>
  <c r="HM26" i="329"/>
  <c r="HJ27" i="329" s="1"/>
  <c r="E32" i="329"/>
  <c r="F32" i="329" s="1"/>
  <c r="AF9" i="329" s="1"/>
  <c r="C33" i="329"/>
  <c r="HH32" i="328"/>
  <c r="HL31" i="328"/>
  <c r="H34" i="328"/>
  <c r="HE33" i="328"/>
  <c r="AH8" i="328"/>
  <c r="C35" i="328"/>
  <c r="HJ27" i="328"/>
  <c r="HF24" i="328"/>
  <c r="HC25" i="328" s="1"/>
  <c r="D33" i="328"/>
  <c r="EC8" i="328"/>
  <c r="B32" i="328"/>
  <c r="E31" i="328"/>
  <c r="F31" i="328" s="1"/>
  <c r="C36" i="327"/>
  <c r="AH8" i="327"/>
  <c r="HL32" i="327"/>
  <c r="HH33" i="327"/>
  <c r="B32" i="327"/>
  <c r="E31" i="327"/>
  <c r="F31" i="327" s="1"/>
  <c r="H34" i="327"/>
  <c r="HE33" i="327"/>
  <c r="HK28" i="327"/>
  <c r="ED8" i="327"/>
  <c r="D34" i="327"/>
  <c r="HC25" i="327"/>
  <c r="HE25" i="327" s="1"/>
  <c r="HK27" i="326"/>
  <c r="C34" i="326"/>
  <c r="AH8" i="326"/>
  <c r="HF23" i="326"/>
  <c r="HC24" i="326" s="1"/>
  <c r="D33" i="326"/>
  <c r="HE32" i="326"/>
  <c r="H33" i="326"/>
  <c r="ED8" i="326"/>
  <c r="HH32" i="326"/>
  <c r="HL31" i="326"/>
  <c r="B32" i="326"/>
  <c r="E31" i="326"/>
  <c r="F31" i="326" s="1"/>
  <c r="HF22" i="325"/>
  <c r="HC23" i="325" s="1"/>
  <c r="HE23" i="325" s="1"/>
  <c r="AG9" i="325"/>
  <c r="AH8" i="325"/>
  <c r="HE32" i="325"/>
  <c r="H33" i="325"/>
  <c r="HM27" i="325"/>
  <c r="HJ28" i="325" s="1"/>
  <c r="HL28" i="325" s="1"/>
  <c r="EB9" i="325"/>
  <c r="EC8" i="325"/>
  <c r="E32" i="325"/>
  <c r="F32" i="325" s="1"/>
  <c r="C33" i="325"/>
  <c r="D33" i="325"/>
  <c r="HH33" i="325"/>
  <c r="HC26" i="324"/>
  <c r="HM27" i="324"/>
  <c r="HJ28" i="324" s="1"/>
  <c r="H33" i="324"/>
  <c r="HE32" i="324"/>
  <c r="EB9" i="324"/>
  <c r="EC8" i="324"/>
  <c r="D33" i="324"/>
  <c r="C33" i="324"/>
  <c r="E32" i="324"/>
  <c r="F32" i="324" s="1"/>
  <c r="HL31" i="324"/>
  <c r="HH32" i="324"/>
  <c r="AJ8" i="324"/>
  <c r="AI9" i="324"/>
  <c r="E34" i="340" l="1"/>
  <c r="F34" i="340" s="1"/>
  <c r="C35" i="340"/>
  <c r="D35" i="340"/>
  <c r="E34" i="339"/>
  <c r="F34" i="339" s="1"/>
  <c r="C35" i="339"/>
  <c r="D35" i="339"/>
  <c r="D35" i="338"/>
  <c r="E34" i="338"/>
  <c r="F34" i="338" s="1"/>
  <c r="C35" i="338"/>
  <c r="D35" i="337"/>
  <c r="C35" i="337"/>
  <c r="E34" i="337"/>
  <c r="F34" i="337" s="1"/>
  <c r="E34" i="336"/>
  <c r="F34" i="336" s="1"/>
  <c r="C35" i="336"/>
  <c r="D35" i="336"/>
  <c r="HD25" i="335"/>
  <c r="B33" i="335"/>
  <c r="E32" i="335"/>
  <c r="F32" i="335" s="1"/>
  <c r="D35" i="335"/>
  <c r="H35" i="335"/>
  <c r="C37" i="335"/>
  <c r="EE8" i="335"/>
  <c r="HM27" i="335"/>
  <c r="HJ28" i="335" s="1"/>
  <c r="HL28" i="335" s="1"/>
  <c r="AI8" i="335"/>
  <c r="HH34" i="335"/>
  <c r="HK28" i="334"/>
  <c r="EE9" i="334"/>
  <c r="EF8" i="334"/>
  <c r="C34" i="334"/>
  <c r="E33" i="334"/>
  <c r="F33" i="334" s="1"/>
  <c r="HH33" i="334"/>
  <c r="H34" i="334"/>
  <c r="HD25" i="334"/>
  <c r="HF25" i="334" s="1"/>
  <c r="HC26" i="334" s="1"/>
  <c r="HE26" i="334" s="1"/>
  <c r="D34" i="334"/>
  <c r="AI9" i="334"/>
  <c r="AJ8" i="334"/>
  <c r="HD25" i="333"/>
  <c r="AH9" i="333"/>
  <c r="AI8" i="333"/>
  <c r="C34" i="333"/>
  <c r="E33" i="333"/>
  <c r="EC9" i="333"/>
  <c r="ED8" i="333"/>
  <c r="HM27" i="333"/>
  <c r="HJ28" i="333" s="1"/>
  <c r="HL28" i="333" s="1"/>
  <c r="H34" i="333"/>
  <c r="HE33" i="333"/>
  <c r="HH33" i="333"/>
  <c r="F33" i="333"/>
  <c r="D34" i="333"/>
  <c r="HF24" i="332"/>
  <c r="HC25" i="332" s="1"/>
  <c r="EC9" i="332"/>
  <c r="ED8" i="332"/>
  <c r="E33" i="332"/>
  <c r="F33" i="332" s="1"/>
  <c r="C34" i="332"/>
  <c r="HE33" i="332"/>
  <c r="H34" i="332"/>
  <c r="HH33" i="332"/>
  <c r="HM27" i="332"/>
  <c r="HJ28" i="332" s="1"/>
  <c r="HL28" i="332" s="1"/>
  <c r="AI9" i="332"/>
  <c r="AJ8" i="332"/>
  <c r="D34" i="332"/>
  <c r="HD24" i="331"/>
  <c r="C35" i="331"/>
  <c r="B33" i="331"/>
  <c r="E32" i="331"/>
  <c r="F32" i="331" s="1"/>
  <c r="D34" i="331"/>
  <c r="ED8" i="331"/>
  <c r="H35" i="331"/>
  <c r="HE34" i="331"/>
  <c r="HM28" i="331"/>
  <c r="HJ29" i="331" s="1"/>
  <c r="HK28" i="331"/>
  <c r="HH33" i="331"/>
  <c r="HL32" i="331"/>
  <c r="AI8" i="331"/>
  <c r="HK28" i="330"/>
  <c r="AI8" i="330"/>
  <c r="AH9" i="330"/>
  <c r="D34" i="330"/>
  <c r="HC25" i="330"/>
  <c r="HH33" i="330"/>
  <c r="HL32" i="330"/>
  <c r="E33" i="330"/>
  <c r="F33" i="330" s="1"/>
  <c r="C34" i="330"/>
  <c r="HE33" i="330"/>
  <c r="H34" i="330"/>
  <c r="ED9" i="330"/>
  <c r="EE8" i="330"/>
  <c r="HK27" i="329"/>
  <c r="HM27" i="329" s="1"/>
  <c r="EC9" i="329"/>
  <c r="ED8" i="329"/>
  <c r="H35" i="329"/>
  <c r="HE34" i="329"/>
  <c r="HD25" i="329"/>
  <c r="HF25" i="329" s="1"/>
  <c r="AI8" i="329"/>
  <c r="D34" i="329"/>
  <c r="HH33" i="329"/>
  <c r="HL32" i="329"/>
  <c r="E33" i="329"/>
  <c r="F33" i="329" s="1"/>
  <c r="AG9" i="329" s="1"/>
  <c r="C34" i="329"/>
  <c r="HD25" i="328"/>
  <c r="HF25" i="328" s="1"/>
  <c r="H35" i="328"/>
  <c r="HE34" i="328"/>
  <c r="HK27" i="328"/>
  <c r="HM27" i="328" s="1"/>
  <c r="AI8" i="328"/>
  <c r="B33" i="328"/>
  <c r="E32" i="328"/>
  <c r="F32" i="328" s="1"/>
  <c r="C36" i="328"/>
  <c r="HH33" i="328"/>
  <c r="HL32" i="328"/>
  <c r="ED8" i="328"/>
  <c r="D34" i="328"/>
  <c r="HD25" i="327"/>
  <c r="HF25" i="327" s="1"/>
  <c r="B33" i="327"/>
  <c r="E32" i="327"/>
  <c r="F32" i="327" s="1"/>
  <c r="AI8" i="327"/>
  <c r="HH34" i="327"/>
  <c r="HL33" i="327"/>
  <c r="D35" i="327"/>
  <c r="HM28" i="327"/>
  <c r="HJ29" i="327" s="1"/>
  <c r="HE34" i="327"/>
  <c r="H35" i="327"/>
  <c r="C37" i="327"/>
  <c r="EE8" i="327"/>
  <c r="HM27" i="326"/>
  <c r="HJ28" i="326" s="1"/>
  <c r="HD24" i="326"/>
  <c r="D34" i="326"/>
  <c r="HL32" i="326"/>
  <c r="HH33" i="326"/>
  <c r="H34" i="326"/>
  <c r="HE33" i="326"/>
  <c r="B33" i="326"/>
  <c r="E32" i="326"/>
  <c r="F32" i="326" s="1"/>
  <c r="AI8" i="326"/>
  <c r="C35" i="326"/>
  <c r="EE8" i="326"/>
  <c r="HK28" i="325"/>
  <c r="HM28" i="325" s="1"/>
  <c r="HD23" i="325"/>
  <c r="HH34" i="325"/>
  <c r="H34" i="325"/>
  <c r="HE33" i="325"/>
  <c r="D34" i="325"/>
  <c r="EC9" i="325"/>
  <c r="ED8" i="325"/>
  <c r="E33" i="325"/>
  <c r="F33" i="325" s="1"/>
  <c r="C34" i="325"/>
  <c r="AH9" i="325"/>
  <c r="AI8" i="325"/>
  <c r="HK28" i="324"/>
  <c r="HM28" i="324" s="1"/>
  <c r="HJ29" i="324" s="1"/>
  <c r="D34" i="324"/>
  <c r="AJ9" i="324"/>
  <c r="AK8" i="324"/>
  <c r="EC9" i="324"/>
  <c r="ED8" i="324"/>
  <c r="HE33" i="324"/>
  <c r="H34" i="324"/>
  <c r="HH33" i="324"/>
  <c r="HL32" i="324"/>
  <c r="E33" i="324"/>
  <c r="F33" i="324" s="1"/>
  <c r="C34" i="324"/>
  <c r="HD26" i="324"/>
  <c r="D36" i="340" l="1"/>
  <c r="E35" i="340"/>
  <c r="F35" i="340" s="1"/>
  <c r="C36" i="340"/>
  <c r="D36" i="339"/>
  <c r="E35" i="339"/>
  <c r="F35" i="339" s="1"/>
  <c r="C36" i="339"/>
  <c r="E35" i="338"/>
  <c r="F35" i="338" s="1"/>
  <c r="C36" i="338"/>
  <c r="D36" i="338"/>
  <c r="E35" i="337"/>
  <c r="F35" i="337" s="1"/>
  <c r="C36" i="337"/>
  <c r="D36" i="337"/>
  <c r="D36" i="336"/>
  <c r="E35" i="336"/>
  <c r="F35" i="336" s="1"/>
  <c r="C36" i="336"/>
  <c r="HK28" i="335"/>
  <c r="HH35" i="335"/>
  <c r="HH4" i="335"/>
  <c r="EF8" i="335"/>
  <c r="H36" i="335"/>
  <c r="D36" i="335"/>
  <c r="AJ8" i="335"/>
  <c r="HF25" i="335"/>
  <c r="HC26" i="335" s="1"/>
  <c r="HE26" i="335" s="1"/>
  <c r="C38" i="335"/>
  <c r="B34" i="335"/>
  <c r="E33" i="335"/>
  <c r="F33" i="335" s="1"/>
  <c r="HD26" i="334"/>
  <c r="HF26" i="334" s="1"/>
  <c r="AJ9" i="334"/>
  <c r="AK8" i="334"/>
  <c r="H35" i="334"/>
  <c r="D35" i="334"/>
  <c r="HH34" i="334"/>
  <c r="E34" i="334"/>
  <c r="F34" i="334" s="1"/>
  <c r="C35" i="334"/>
  <c r="HM28" i="334"/>
  <c r="HJ29" i="334" s="1"/>
  <c r="HL29" i="334" s="1"/>
  <c r="EF9" i="334"/>
  <c r="EG8" i="334"/>
  <c r="HK28" i="333"/>
  <c r="HM28" i="333" s="1"/>
  <c r="HH34" i="333"/>
  <c r="HL33" i="333"/>
  <c r="HE34" i="333"/>
  <c r="H35" i="333"/>
  <c r="D35" i="333"/>
  <c r="E34" i="333"/>
  <c r="F34" i="333" s="1"/>
  <c r="C35" i="333"/>
  <c r="ED9" i="333"/>
  <c r="EE8" i="333"/>
  <c r="AI9" i="333"/>
  <c r="AJ8" i="333"/>
  <c r="HF25" i="333"/>
  <c r="HC26" i="333" s="1"/>
  <c r="HE26" i="333" s="1"/>
  <c r="HK28" i="332"/>
  <c r="HD25" i="332"/>
  <c r="HF25" i="332" s="1"/>
  <c r="AJ9" i="332"/>
  <c r="AK8" i="332"/>
  <c r="HH34" i="332"/>
  <c r="C35" i="332"/>
  <c r="E34" i="332"/>
  <c r="F34" i="332" s="1"/>
  <c r="D35" i="332"/>
  <c r="H35" i="332"/>
  <c r="HE34" i="332"/>
  <c r="EE8" i="332"/>
  <c r="ED9" i="332"/>
  <c r="HK29" i="331"/>
  <c r="HE35" i="331"/>
  <c r="H36" i="331"/>
  <c r="D35" i="331"/>
  <c r="C36" i="331"/>
  <c r="AJ8" i="331"/>
  <c r="HL33" i="331"/>
  <c r="HH34" i="331"/>
  <c r="EE8" i="331"/>
  <c r="B34" i="331"/>
  <c r="E33" i="331"/>
  <c r="F33" i="331" s="1"/>
  <c r="HF24" i="331"/>
  <c r="HC25" i="331" s="1"/>
  <c r="HE25" i="331" s="1"/>
  <c r="H35" i="330"/>
  <c r="HE34" i="330"/>
  <c r="HD25" i="330"/>
  <c r="AI9" i="330"/>
  <c r="AJ8" i="330"/>
  <c r="EE9" i="330"/>
  <c r="EF8" i="330"/>
  <c r="HL33" i="330"/>
  <c r="HH34" i="330"/>
  <c r="D35" i="330"/>
  <c r="HM28" i="330"/>
  <c r="HJ29" i="330" s="1"/>
  <c r="C35" i="330"/>
  <c r="E34" i="330"/>
  <c r="F34" i="330" s="1"/>
  <c r="C35" i="329"/>
  <c r="E34" i="329"/>
  <c r="F34" i="329" s="1"/>
  <c r="AH9" i="329" s="1"/>
  <c r="HL33" i="329"/>
  <c r="HH34" i="329"/>
  <c r="D35" i="329"/>
  <c r="HC26" i="329"/>
  <c r="HE35" i="329"/>
  <c r="H36" i="329"/>
  <c r="HJ28" i="329"/>
  <c r="AJ8" i="329"/>
  <c r="ED9" i="329"/>
  <c r="EE8" i="329"/>
  <c r="HC26" i="328"/>
  <c r="C37" i="328"/>
  <c r="D35" i="328"/>
  <c r="HL33" i="328"/>
  <c r="HH34" i="328"/>
  <c r="B34" i="328"/>
  <c r="E33" i="328"/>
  <c r="F33" i="328" s="1"/>
  <c r="HJ28" i="328"/>
  <c r="HE35" i="328"/>
  <c r="H36" i="328"/>
  <c r="HD26" i="328"/>
  <c r="EE8" i="328"/>
  <c r="AJ8" i="328"/>
  <c r="HK29" i="327"/>
  <c r="AJ8" i="327"/>
  <c r="C38" i="327"/>
  <c r="HC26" i="327"/>
  <c r="HH35" i="327"/>
  <c r="HL34" i="327"/>
  <c r="HH4" i="327"/>
  <c r="EF8" i="327"/>
  <c r="H36" i="327"/>
  <c r="HE35" i="327"/>
  <c r="D36" i="327"/>
  <c r="B34" i="327"/>
  <c r="E33" i="327"/>
  <c r="F33" i="327" s="1"/>
  <c r="HK28" i="326"/>
  <c r="HM28" i="326" s="1"/>
  <c r="HJ29" i="326" s="1"/>
  <c r="EF8" i="326"/>
  <c r="AJ8" i="326"/>
  <c r="HE34" i="326"/>
  <c r="H35" i="326"/>
  <c r="D35" i="326"/>
  <c r="HF24" i="326"/>
  <c r="HC25" i="326" s="1"/>
  <c r="C36" i="326"/>
  <c r="B34" i="326"/>
  <c r="E33" i="326"/>
  <c r="F33" i="326" s="1"/>
  <c r="HH34" i="326"/>
  <c r="HL33" i="326"/>
  <c r="C35" i="325"/>
  <c r="E34" i="325"/>
  <c r="F34" i="325" s="1"/>
  <c r="AI9" i="325"/>
  <c r="AJ8" i="325"/>
  <c r="ED9" i="325"/>
  <c r="EE8" i="325"/>
  <c r="HF23" i="325"/>
  <c r="HC24" i="325" s="1"/>
  <c r="HE24" i="325" s="1"/>
  <c r="H35" i="325"/>
  <c r="HE34" i="325"/>
  <c r="HJ29" i="325"/>
  <c r="HL29" i="325" s="1"/>
  <c r="D35" i="325"/>
  <c r="HL34" i="325"/>
  <c r="HH35" i="325"/>
  <c r="HH4" i="325"/>
  <c r="HF26" i="324"/>
  <c r="HC27" i="324" s="1"/>
  <c r="HD27" i="324" s="1"/>
  <c r="HK29" i="324"/>
  <c r="HM29" i="324" s="1"/>
  <c r="EE8" i="324"/>
  <c r="ED9" i="324"/>
  <c r="D35" i="324"/>
  <c r="H35" i="324"/>
  <c r="HE34" i="324"/>
  <c r="E34" i="324"/>
  <c r="F34" i="324" s="1"/>
  <c r="C35" i="324"/>
  <c r="AK9" i="324"/>
  <c r="AL8" i="324"/>
  <c r="HH34" i="324"/>
  <c r="HL33" i="324"/>
  <c r="E36" i="340" l="1"/>
  <c r="F36" i="340" s="1"/>
  <c r="C37" i="340"/>
  <c r="D37" i="340"/>
  <c r="E36" i="339"/>
  <c r="F36" i="339" s="1"/>
  <c r="C37" i="339"/>
  <c r="D37" i="339"/>
  <c r="D37" i="338"/>
  <c r="E36" i="338"/>
  <c r="F36" i="338" s="1"/>
  <c r="C37" i="338"/>
  <c r="D37" i="337"/>
  <c r="E36" i="337"/>
  <c r="F36" i="337" s="1"/>
  <c r="C37" i="337"/>
  <c r="E36" i="336"/>
  <c r="F36" i="336" s="1"/>
  <c r="C37" i="336"/>
  <c r="D37" i="336"/>
  <c r="HD26" i="335"/>
  <c r="C39" i="335"/>
  <c r="AK8" i="335"/>
  <c r="HH6" i="335"/>
  <c r="HH5" i="335"/>
  <c r="D37" i="335"/>
  <c r="H37" i="335"/>
  <c r="HM28" i="335"/>
  <c r="HJ29" i="335" s="1"/>
  <c r="HL29" i="335" s="1"/>
  <c r="EG8" i="335"/>
  <c r="HH36" i="335"/>
  <c r="B35" i="335"/>
  <c r="E34" i="335"/>
  <c r="F34" i="335" s="1"/>
  <c r="HK29" i="334"/>
  <c r="E35" i="334"/>
  <c r="F35" i="334" s="1"/>
  <c r="C36" i="334"/>
  <c r="H36" i="334"/>
  <c r="HE35" i="334"/>
  <c r="EG9" i="334"/>
  <c r="EH8" i="334"/>
  <c r="D36" i="334"/>
  <c r="HC27" i="334"/>
  <c r="HE27" i="334" s="1"/>
  <c r="HH35" i="334"/>
  <c r="HH4" i="334"/>
  <c r="AK9" i="334"/>
  <c r="AL8" i="334"/>
  <c r="HD26" i="333"/>
  <c r="HF26" i="333" s="1"/>
  <c r="EE9" i="333"/>
  <c r="EF8" i="333"/>
  <c r="D36" i="333"/>
  <c r="AJ9" i="333"/>
  <c r="AK8" i="333"/>
  <c r="C36" i="333"/>
  <c r="E35" i="333"/>
  <c r="F35" i="333" s="1"/>
  <c r="HL34" i="333"/>
  <c r="HH35" i="333"/>
  <c r="HH4" i="333"/>
  <c r="HJ29" i="333"/>
  <c r="HL29" i="333" s="1"/>
  <c r="H36" i="333"/>
  <c r="HE35" i="333"/>
  <c r="E35" i="332"/>
  <c r="C36" i="332"/>
  <c r="AK9" i="332"/>
  <c r="AL8" i="332"/>
  <c r="HC26" i="332"/>
  <c r="D36" i="332"/>
  <c r="F35" i="332"/>
  <c r="HH35" i="332"/>
  <c r="HH4" i="332"/>
  <c r="EE9" i="332"/>
  <c r="EF8" i="332"/>
  <c r="HM28" i="332"/>
  <c r="HJ29" i="332" s="1"/>
  <c r="HL29" i="332" s="1"/>
  <c r="HE35" i="332"/>
  <c r="H36" i="332"/>
  <c r="HD25" i="331"/>
  <c r="HF25" i="331" s="1"/>
  <c r="HH35" i="331"/>
  <c r="HL34" i="331"/>
  <c r="HH4" i="331"/>
  <c r="AK8" i="331"/>
  <c r="B35" i="331"/>
  <c r="E34" i="331"/>
  <c r="F34" i="331" s="1"/>
  <c r="C37" i="331"/>
  <c r="H37" i="331"/>
  <c r="HE36" i="331"/>
  <c r="EF8" i="331"/>
  <c r="HM29" i="331"/>
  <c r="HJ30" i="331" s="1"/>
  <c r="D36" i="331"/>
  <c r="HK29" i="330"/>
  <c r="HM29" i="330" s="1"/>
  <c r="D36" i="330"/>
  <c r="EF9" i="330"/>
  <c r="EG8" i="330"/>
  <c r="HE35" i="330"/>
  <c r="H36" i="330"/>
  <c r="E35" i="330"/>
  <c r="F35" i="330" s="1"/>
  <c r="C36" i="330"/>
  <c r="HF25" i="330"/>
  <c r="HC26" i="330" s="1"/>
  <c r="HH35" i="330"/>
  <c r="HL34" i="330"/>
  <c r="HH4" i="330"/>
  <c r="AK8" i="330"/>
  <c r="AJ9" i="330"/>
  <c r="EE9" i="329"/>
  <c r="EF8" i="329"/>
  <c r="HK28" i="329"/>
  <c r="HM28" i="329" s="1"/>
  <c r="HD26" i="329"/>
  <c r="HF26" i="329" s="1"/>
  <c r="H37" i="329"/>
  <c r="HE36" i="329"/>
  <c r="D36" i="329"/>
  <c r="AK8" i="329"/>
  <c r="HH35" i="329"/>
  <c r="HL34" i="329"/>
  <c r="HH4" i="329"/>
  <c r="E35" i="329"/>
  <c r="F35" i="329" s="1"/>
  <c r="AI9" i="329" s="1"/>
  <c r="C36" i="329"/>
  <c r="HF26" i="328"/>
  <c r="HC27" i="328" s="1"/>
  <c r="HD27" i="328" s="1"/>
  <c r="HK28" i="328"/>
  <c r="C38" i="328"/>
  <c r="H37" i="328"/>
  <c r="HE36" i="328"/>
  <c r="B35" i="328"/>
  <c r="E34" i="328"/>
  <c r="F34" i="328" s="1"/>
  <c r="D36" i="328"/>
  <c r="EF8" i="328"/>
  <c r="AK8" i="328"/>
  <c r="HH35" i="328"/>
  <c r="HL34" i="328"/>
  <c r="B35" i="327"/>
  <c r="E34" i="327"/>
  <c r="F34" i="327" s="1"/>
  <c r="H37" i="327"/>
  <c r="HE36" i="327"/>
  <c r="HH5" i="327"/>
  <c r="HH6" i="327"/>
  <c r="HD26" i="327"/>
  <c r="D37" i="327"/>
  <c r="EG8" i="327"/>
  <c r="C39" i="327"/>
  <c r="HM29" i="327"/>
  <c r="HJ30" i="327" s="1"/>
  <c r="HH36" i="327"/>
  <c r="HL35" i="327"/>
  <c r="AK8" i="327"/>
  <c r="HK29" i="326"/>
  <c r="HM29" i="326" s="1"/>
  <c r="HJ30" i="326" s="1"/>
  <c r="HK30" i="326" s="1"/>
  <c r="HD25" i="326"/>
  <c r="HF25" i="326" s="1"/>
  <c r="HL34" i="326"/>
  <c r="HH35" i="326"/>
  <c r="HH4" i="326"/>
  <c r="D36" i="326"/>
  <c r="B35" i="326"/>
  <c r="E34" i="326"/>
  <c r="F34" i="326" s="1"/>
  <c r="EG8" i="326"/>
  <c r="C37" i="326"/>
  <c r="H36" i="326"/>
  <c r="HE35" i="326"/>
  <c r="AK8" i="326"/>
  <c r="HD24" i="325"/>
  <c r="HK29" i="325"/>
  <c r="EE9" i="325"/>
  <c r="EF8" i="325"/>
  <c r="HH5" i="325"/>
  <c r="HH6" i="325"/>
  <c r="D36" i="325"/>
  <c r="E35" i="325"/>
  <c r="F35" i="325" s="1"/>
  <c r="C36" i="325"/>
  <c r="HL35" i="325"/>
  <c r="HH36" i="325"/>
  <c r="HE35" i="325"/>
  <c r="H36" i="325"/>
  <c r="AJ9" i="325"/>
  <c r="AK8" i="325"/>
  <c r="H36" i="324"/>
  <c r="HE35" i="324"/>
  <c r="HF27" i="324"/>
  <c r="HC28" i="324" s="1"/>
  <c r="EE9" i="324"/>
  <c r="EF8" i="324"/>
  <c r="HJ30" i="324"/>
  <c r="E35" i="324"/>
  <c r="F35" i="324" s="1"/>
  <c r="C36" i="324"/>
  <c r="HH35" i="324"/>
  <c r="HL34" i="324"/>
  <c r="HH4" i="324"/>
  <c r="D36" i="324"/>
  <c r="AM8" i="324"/>
  <c r="AL9" i="324"/>
  <c r="D38" i="340" l="1"/>
  <c r="C38" i="340"/>
  <c r="E37" i="340"/>
  <c r="F37" i="340" s="1"/>
  <c r="D38" i="339"/>
  <c r="C38" i="339"/>
  <c r="E37" i="339"/>
  <c r="F37" i="339" s="1"/>
  <c r="C38" i="338"/>
  <c r="E37" i="338"/>
  <c r="F37" i="338" s="1"/>
  <c r="D38" i="338"/>
  <c r="E37" i="337"/>
  <c r="F37" i="337" s="1"/>
  <c r="C38" i="337"/>
  <c r="D38" i="337"/>
  <c r="D38" i="336"/>
  <c r="C38" i="336"/>
  <c r="E37" i="336"/>
  <c r="F37" i="336" s="1"/>
  <c r="HK29" i="335"/>
  <c r="HM29" i="335" s="1"/>
  <c r="D38" i="335"/>
  <c r="AL8" i="335"/>
  <c r="B36" i="335"/>
  <c r="E35" i="335"/>
  <c r="F35" i="335" s="1"/>
  <c r="EH8" i="335"/>
  <c r="H38" i="335"/>
  <c r="C40" i="335"/>
  <c r="HF26" i="335"/>
  <c r="HC27" i="335" s="1"/>
  <c r="HE27" i="335" s="1"/>
  <c r="HH37" i="335"/>
  <c r="HH36" i="334"/>
  <c r="D37" i="334"/>
  <c r="AM8" i="334"/>
  <c r="AL9" i="334"/>
  <c r="H37" i="334"/>
  <c r="HE36" i="334"/>
  <c r="EH9" i="334"/>
  <c r="EI8" i="334"/>
  <c r="HM29" i="334"/>
  <c r="HJ30" i="334" s="1"/>
  <c r="HL30" i="334" s="1"/>
  <c r="HH6" i="334"/>
  <c r="HH5" i="334"/>
  <c r="HD27" i="334"/>
  <c r="E36" i="334"/>
  <c r="F36" i="334" s="1"/>
  <c r="C37" i="334"/>
  <c r="HK29" i="333"/>
  <c r="HM29" i="333" s="1"/>
  <c r="HH6" i="333"/>
  <c r="HH5" i="333"/>
  <c r="D37" i="333"/>
  <c r="H37" i="333"/>
  <c r="HE36" i="333"/>
  <c r="E36" i="333"/>
  <c r="F36" i="333" s="1"/>
  <c r="C37" i="333"/>
  <c r="HC27" i="333"/>
  <c r="HE27" i="333" s="1"/>
  <c r="HH36" i="333"/>
  <c r="HL35" i="333"/>
  <c r="AK9" i="333"/>
  <c r="AL8" i="333"/>
  <c r="EF9" i="333"/>
  <c r="EG8" i="333"/>
  <c r="HK29" i="332"/>
  <c r="HH6" i="332"/>
  <c r="HH5" i="332"/>
  <c r="D37" i="332"/>
  <c r="C37" i="332"/>
  <c r="E36" i="332"/>
  <c r="F36" i="332" s="1"/>
  <c r="EG8" i="332"/>
  <c r="EF9" i="332"/>
  <c r="HD26" i="332"/>
  <c r="HF26" i="332" s="1"/>
  <c r="H37" i="332"/>
  <c r="HE36" i="332"/>
  <c r="HH36" i="332"/>
  <c r="AM8" i="332"/>
  <c r="AL9" i="332"/>
  <c r="HK30" i="331"/>
  <c r="HE37" i="331"/>
  <c r="H38" i="331"/>
  <c r="HH5" i="331"/>
  <c r="HH6" i="331"/>
  <c r="B36" i="331"/>
  <c r="E35" i="331"/>
  <c r="F35" i="331" s="1"/>
  <c r="EG8" i="331"/>
  <c r="AL8" i="331"/>
  <c r="HL35" i="331"/>
  <c r="HH36" i="331"/>
  <c r="HC26" i="331"/>
  <c r="HE26" i="331" s="1"/>
  <c r="D37" i="331"/>
  <c r="C38" i="331"/>
  <c r="HD26" i="330"/>
  <c r="EG9" i="330"/>
  <c r="EH8" i="330"/>
  <c r="AK9" i="330"/>
  <c r="AL8" i="330"/>
  <c r="HL35" i="330"/>
  <c r="HH36" i="330"/>
  <c r="HH6" i="330"/>
  <c r="HH5" i="330"/>
  <c r="H37" i="330"/>
  <c r="HE36" i="330"/>
  <c r="HJ30" i="330"/>
  <c r="C37" i="330"/>
  <c r="E36" i="330"/>
  <c r="F36" i="330" s="1"/>
  <c r="D37" i="330"/>
  <c r="HJ29" i="329"/>
  <c r="HH5" i="329"/>
  <c r="HH6" i="329"/>
  <c r="AL8" i="329"/>
  <c r="HC27" i="329"/>
  <c r="H38" i="329"/>
  <c r="HE37" i="329"/>
  <c r="EF9" i="329"/>
  <c r="EG8" i="329"/>
  <c r="E36" i="329"/>
  <c r="F36" i="329" s="1"/>
  <c r="AJ9" i="329" s="1"/>
  <c r="C37" i="329"/>
  <c r="HH36" i="329"/>
  <c r="HL35" i="329"/>
  <c r="D37" i="329"/>
  <c r="AL8" i="328"/>
  <c r="B36" i="328"/>
  <c r="E35" i="328"/>
  <c r="F35" i="328" s="1"/>
  <c r="C39" i="328"/>
  <c r="HM28" i="328"/>
  <c r="HJ29" i="328" s="1"/>
  <c r="D37" i="328"/>
  <c r="H38" i="328"/>
  <c r="HE37" i="328"/>
  <c r="HF27" i="328"/>
  <c r="HC28" i="328" s="1"/>
  <c r="HH36" i="328"/>
  <c r="HL35" i="328"/>
  <c r="EG8" i="328"/>
  <c r="HK30" i="327"/>
  <c r="HM30" i="327" s="1"/>
  <c r="AL8" i="327"/>
  <c r="C40" i="327"/>
  <c r="D38" i="327"/>
  <c r="H38" i="327"/>
  <c r="HE37" i="327"/>
  <c r="HL36" i="327"/>
  <c r="HH37" i="327"/>
  <c r="EH8" i="327"/>
  <c r="HF26" i="327"/>
  <c r="HC27" i="327" s="1"/>
  <c r="B36" i="327"/>
  <c r="E35" i="327"/>
  <c r="F35" i="327" s="1"/>
  <c r="HC26" i="326"/>
  <c r="C38" i="326"/>
  <c r="HH6" i="326"/>
  <c r="HH5" i="326"/>
  <c r="HD26" i="326"/>
  <c r="HF26" i="326" s="1"/>
  <c r="HC27" i="326" s="1"/>
  <c r="HE36" i="326"/>
  <c r="H37" i="326"/>
  <c r="EH8" i="326"/>
  <c r="D37" i="326"/>
  <c r="HH36" i="326"/>
  <c r="HL35" i="326"/>
  <c r="HM30" i="326"/>
  <c r="HJ31" i="326" s="1"/>
  <c r="B36" i="326"/>
  <c r="E35" i="326"/>
  <c r="F35" i="326" s="1"/>
  <c r="AL8" i="326"/>
  <c r="D37" i="325"/>
  <c r="EF9" i="325"/>
  <c r="EG8" i="325"/>
  <c r="HM29" i="325"/>
  <c r="HJ30" i="325" s="1"/>
  <c r="HL30" i="325" s="1"/>
  <c r="H37" i="325"/>
  <c r="HE36" i="325"/>
  <c r="AK9" i="325"/>
  <c r="AL8" i="325"/>
  <c r="E36" i="325"/>
  <c r="F36" i="325" s="1"/>
  <c r="C37" i="325"/>
  <c r="HF24" i="325"/>
  <c r="HC25" i="325" s="1"/>
  <c r="HE25" i="325" s="1"/>
  <c r="HH37" i="325"/>
  <c r="HL36" i="325"/>
  <c r="HD28" i="324"/>
  <c r="HF28" i="324" s="1"/>
  <c r="HK30" i="324"/>
  <c r="D37" i="324"/>
  <c r="HL35" i="324"/>
  <c r="HH36" i="324"/>
  <c r="EF9" i="324"/>
  <c r="EG8" i="324"/>
  <c r="HH5" i="324"/>
  <c r="HH6" i="324"/>
  <c r="C37" i="324"/>
  <c r="E36" i="324"/>
  <c r="F36" i="324" s="1"/>
  <c r="H37" i="324"/>
  <c r="HE36" i="324"/>
  <c r="AM9" i="324"/>
  <c r="AN8" i="324"/>
  <c r="D39" i="340" l="1"/>
  <c r="E38" i="340"/>
  <c r="F38" i="340" s="1"/>
  <c r="C39" i="340"/>
  <c r="E38" i="339"/>
  <c r="F38" i="339" s="1"/>
  <c r="C39" i="339"/>
  <c r="D39" i="339"/>
  <c r="D39" i="338"/>
  <c r="E38" i="338"/>
  <c r="F38" i="338" s="1"/>
  <c r="C39" i="338"/>
  <c r="D39" i="337"/>
  <c r="C39" i="337"/>
  <c r="E38" i="337"/>
  <c r="F38" i="337" s="1"/>
  <c r="E38" i="336"/>
  <c r="F38" i="336" s="1"/>
  <c r="C39" i="336"/>
  <c r="D39" i="336"/>
  <c r="HD27" i="335"/>
  <c r="HF27" i="335" s="1"/>
  <c r="AM8" i="335"/>
  <c r="EI8" i="335"/>
  <c r="HH38" i="335"/>
  <c r="H39" i="335"/>
  <c r="HE38" i="335"/>
  <c r="D39" i="335"/>
  <c r="HJ30" i="335"/>
  <c r="HL30" i="335" s="1"/>
  <c r="C41" i="335"/>
  <c r="B37" i="335"/>
  <c r="E36" i="335"/>
  <c r="F36" i="335" s="1"/>
  <c r="HK30" i="334"/>
  <c r="AM9" i="334"/>
  <c r="AN8" i="334"/>
  <c r="HF27" i="334"/>
  <c r="HC28" i="334" s="1"/>
  <c r="HE28" i="334" s="1"/>
  <c r="HL36" i="334"/>
  <c r="HH37" i="334"/>
  <c r="C38" i="334"/>
  <c r="E37" i="334"/>
  <c r="F37" i="334" s="1"/>
  <c r="EI9" i="334"/>
  <c r="EJ8" i="334"/>
  <c r="H38" i="334"/>
  <c r="HE37" i="334"/>
  <c r="D38" i="334"/>
  <c r="EH8" i="333"/>
  <c r="EG9" i="333"/>
  <c r="C38" i="333"/>
  <c r="E37" i="333"/>
  <c r="F37" i="333" s="1"/>
  <c r="H38" i="333"/>
  <c r="HE37" i="333"/>
  <c r="AL9" i="333"/>
  <c r="AM8" i="333"/>
  <c r="HL36" i="333"/>
  <c r="HH37" i="333"/>
  <c r="D38" i="333"/>
  <c r="HJ30" i="333"/>
  <c r="HL30" i="333" s="1"/>
  <c r="HD27" i="333"/>
  <c r="HF27" i="333" s="1"/>
  <c r="HC28" i="333" s="1"/>
  <c r="HE28" i="333" s="1"/>
  <c r="HC27" i="332"/>
  <c r="E37" i="332"/>
  <c r="F37" i="332" s="1"/>
  <c r="C38" i="332"/>
  <c r="HH37" i="332"/>
  <c r="HL36" i="332"/>
  <c r="HE37" i="332"/>
  <c r="H38" i="332"/>
  <c r="D38" i="332"/>
  <c r="EG9" i="332"/>
  <c r="EH8" i="332"/>
  <c r="HM29" i="332"/>
  <c r="HJ30" i="332" s="1"/>
  <c r="HL30" i="332" s="1"/>
  <c r="AM9" i="332"/>
  <c r="AN8" i="332"/>
  <c r="C39" i="331"/>
  <c r="D38" i="331"/>
  <c r="HH37" i="331"/>
  <c r="HL36" i="331"/>
  <c r="EH8" i="331"/>
  <c r="HD26" i="331"/>
  <c r="HF26" i="331" s="1"/>
  <c r="HM30" i="331"/>
  <c r="HJ31" i="331" s="1"/>
  <c r="AM8" i="331"/>
  <c r="B37" i="331"/>
  <c r="E36" i="331"/>
  <c r="F36" i="331" s="1"/>
  <c r="H39" i="331"/>
  <c r="HE38" i="331"/>
  <c r="D38" i="330"/>
  <c r="HK30" i="330"/>
  <c r="AL9" i="330"/>
  <c r="AM8" i="330"/>
  <c r="HH37" i="330"/>
  <c r="HL36" i="330"/>
  <c r="HF26" i="330"/>
  <c r="HC27" i="330" s="1"/>
  <c r="E37" i="330"/>
  <c r="F37" i="330" s="1"/>
  <c r="C38" i="330"/>
  <c r="HE37" i="330"/>
  <c r="H38" i="330"/>
  <c r="EI8" i="330"/>
  <c r="EH9" i="330"/>
  <c r="HE38" i="329"/>
  <c r="H39" i="329"/>
  <c r="EG9" i="329"/>
  <c r="EH8" i="329"/>
  <c r="D38" i="329"/>
  <c r="HH37" i="329"/>
  <c r="HL36" i="329"/>
  <c r="HD27" i="329"/>
  <c r="HF27" i="329" s="1"/>
  <c r="HC28" i="329" s="1"/>
  <c r="C38" i="329"/>
  <c r="E37" i="329"/>
  <c r="F37" i="329" s="1"/>
  <c r="AK9" i="329" s="1"/>
  <c r="AM8" i="329"/>
  <c r="HK29" i="329"/>
  <c r="HM29" i="329" s="1"/>
  <c r="HK29" i="328"/>
  <c r="HD28" i="328"/>
  <c r="HF28" i="328" s="1"/>
  <c r="D38" i="328"/>
  <c r="C40" i="328"/>
  <c r="AM8" i="328"/>
  <c r="EH8" i="328"/>
  <c r="HH37" i="328"/>
  <c r="HL36" i="328"/>
  <c r="H39" i="328"/>
  <c r="HE38" i="328"/>
  <c r="B37" i="328"/>
  <c r="E36" i="328"/>
  <c r="F36" i="328" s="1"/>
  <c r="HD27" i="327"/>
  <c r="B37" i="327"/>
  <c r="E36" i="327"/>
  <c r="F36" i="327" s="1"/>
  <c r="EI8" i="327"/>
  <c r="HE38" i="327"/>
  <c r="H39" i="327"/>
  <c r="C41" i="327"/>
  <c r="D39" i="327"/>
  <c r="AM8" i="327"/>
  <c r="HJ31" i="327"/>
  <c r="HH38" i="327"/>
  <c r="HL37" i="327"/>
  <c r="HD27" i="326"/>
  <c r="D38" i="326"/>
  <c r="H38" i="326"/>
  <c r="HE37" i="326"/>
  <c r="C39" i="326"/>
  <c r="HK31" i="326"/>
  <c r="HM31" i="326" s="1"/>
  <c r="B37" i="326"/>
  <c r="E36" i="326"/>
  <c r="F36" i="326" s="1"/>
  <c r="HL36" i="326"/>
  <c r="HH37" i="326"/>
  <c r="AM8" i="326"/>
  <c r="EI8" i="326"/>
  <c r="HK30" i="325"/>
  <c r="HD25" i="325"/>
  <c r="AL9" i="325"/>
  <c r="AM8" i="325"/>
  <c r="HE37" i="325"/>
  <c r="H38" i="325"/>
  <c r="D38" i="325"/>
  <c r="E37" i="325"/>
  <c r="F37" i="325" s="1"/>
  <c r="C38" i="325"/>
  <c r="EG9" i="325"/>
  <c r="EH8" i="325"/>
  <c r="HH38" i="325"/>
  <c r="HL37" i="325"/>
  <c r="C38" i="324"/>
  <c r="E37" i="324"/>
  <c r="F37" i="324" s="1"/>
  <c r="D38" i="324"/>
  <c r="HM30" i="324"/>
  <c r="HJ31" i="324" s="1"/>
  <c r="HH37" i="324"/>
  <c r="HL36" i="324"/>
  <c r="AN9" i="324"/>
  <c r="AO8" i="324"/>
  <c r="HE37" i="324"/>
  <c r="H38" i="324"/>
  <c r="HC29" i="324"/>
  <c r="EG9" i="324"/>
  <c r="EH8" i="324"/>
  <c r="E39" i="340" l="1"/>
  <c r="F39" i="340" s="1"/>
  <c r="C40" i="340"/>
  <c r="D40" i="340"/>
  <c r="D40" i="339"/>
  <c r="E39" i="339"/>
  <c r="F39" i="339" s="1"/>
  <c r="C40" i="339"/>
  <c r="E39" i="338"/>
  <c r="F39" i="338" s="1"/>
  <c r="C40" i="338"/>
  <c r="D40" i="338"/>
  <c r="E39" i="337"/>
  <c r="F39" i="337" s="1"/>
  <c r="C40" i="337"/>
  <c r="D40" i="337"/>
  <c r="D40" i="336"/>
  <c r="E39" i="336"/>
  <c r="F39" i="336" s="1"/>
  <c r="C40" i="336"/>
  <c r="HK30" i="335"/>
  <c r="HL38" i="335"/>
  <c r="HH39" i="335"/>
  <c r="B38" i="335"/>
  <c r="E37" i="335"/>
  <c r="F37" i="335" s="1"/>
  <c r="H40" i="335"/>
  <c r="HE39" i="335"/>
  <c r="EJ8" i="335"/>
  <c r="D40" i="335"/>
  <c r="HC28" i="335"/>
  <c r="HE28" i="335" s="1"/>
  <c r="C42" i="335"/>
  <c r="AN8" i="335"/>
  <c r="HD28" i="334"/>
  <c r="EJ9" i="334"/>
  <c r="EK8" i="334"/>
  <c r="AN9" i="334"/>
  <c r="AO8" i="334"/>
  <c r="HH38" i="334"/>
  <c r="HL37" i="334"/>
  <c r="HM30" i="334"/>
  <c r="HJ31" i="334" s="1"/>
  <c r="HL31" i="334" s="1"/>
  <c r="D39" i="334"/>
  <c r="HE38" i="334"/>
  <c r="H39" i="334"/>
  <c r="C39" i="334"/>
  <c r="E38" i="334"/>
  <c r="F38" i="334" s="1"/>
  <c r="HD28" i="333"/>
  <c r="HF28" i="333" s="1"/>
  <c r="HC29" i="333" s="1"/>
  <c r="HE29" i="333" s="1"/>
  <c r="HK30" i="333"/>
  <c r="HM30" i="333" s="1"/>
  <c r="D39" i="333"/>
  <c r="E38" i="333"/>
  <c r="F38" i="333" s="1"/>
  <c r="C39" i="333"/>
  <c r="AM9" i="333"/>
  <c r="AN8" i="333"/>
  <c r="HH38" i="333"/>
  <c r="HL37" i="333"/>
  <c r="HE38" i="333"/>
  <c r="H39" i="333"/>
  <c r="EH9" i="333"/>
  <c r="EI8" i="333"/>
  <c r="HK30" i="332"/>
  <c r="HM30" i="332" s="1"/>
  <c r="D39" i="332"/>
  <c r="C39" i="332"/>
  <c r="E38" i="332"/>
  <c r="F38" i="332" s="1"/>
  <c r="EH9" i="332"/>
  <c r="EI8" i="332"/>
  <c r="HL37" i="332"/>
  <c r="HH38" i="332"/>
  <c r="AO8" i="332"/>
  <c r="AN9" i="332"/>
  <c r="H39" i="332"/>
  <c r="HE38" i="332"/>
  <c r="HD27" i="332"/>
  <c r="HK31" i="331"/>
  <c r="HM31" i="331" s="1"/>
  <c r="D39" i="331"/>
  <c r="B38" i="331"/>
  <c r="E37" i="331"/>
  <c r="F37" i="331" s="1"/>
  <c r="AN8" i="331"/>
  <c r="HC27" i="331"/>
  <c r="EI8" i="331"/>
  <c r="HL37" i="331"/>
  <c r="HH38" i="331"/>
  <c r="C40" i="331"/>
  <c r="HE39" i="331"/>
  <c r="H40" i="331"/>
  <c r="HD27" i="330"/>
  <c r="HF27" i="330" s="1"/>
  <c r="EI9" i="330"/>
  <c r="EJ8" i="330"/>
  <c r="C39" i="330"/>
  <c r="E38" i="330"/>
  <c r="F38" i="330" s="1"/>
  <c r="HL37" i="330"/>
  <c r="HH38" i="330"/>
  <c r="HM30" i="330"/>
  <c r="HJ31" i="330" s="1"/>
  <c r="H39" i="330"/>
  <c r="HE38" i="330"/>
  <c r="AM9" i="330"/>
  <c r="AN8" i="330"/>
  <c r="D39" i="330"/>
  <c r="HD28" i="329"/>
  <c r="HJ30" i="329"/>
  <c r="E38" i="329"/>
  <c r="F38" i="329" s="1"/>
  <c r="AL9" i="329" s="1"/>
  <c r="C39" i="329"/>
  <c r="AN8" i="329"/>
  <c r="D39" i="329"/>
  <c r="H40" i="329"/>
  <c r="HE39" i="329"/>
  <c r="HH38" i="329"/>
  <c r="HL37" i="329"/>
  <c r="EH9" i="329"/>
  <c r="EI8" i="329"/>
  <c r="HL37" i="328"/>
  <c r="HH38" i="328"/>
  <c r="D39" i="328"/>
  <c r="HC29" i="328"/>
  <c r="C41" i="328"/>
  <c r="B38" i="328"/>
  <c r="E37" i="328"/>
  <c r="F37" i="328" s="1"/>
  <c r="EI8" i="328"/>
  <c r="HM29" i="328"/>
  <c r="HJ30" i="328" s="1"/>
  <c r="HE39" i="328"/>
  <c r="H40" i="328"/>
  <c r="AN8" i="328"/>
  <c r="HH39" i="327"/>
  <c r="HL38" i="327"/>
  <c r="AN8" i="327"/>
  <c r="C42" i="327"/>
  <c r="B38" i="327"/>
  <c r="E37" i="327"/>
  <c r="F37" i="327" s="1"/>
  <c r="EJ8" i="327"/>
  <c r="D40" i="327"/>
  <c r="HF27" i="327"/>
  <c r="HC28" i="327" s="1"/>
  <c r="HK31" i="327"/>
  <c r="H40" i="327"/>
  <c r="HE39" i="327"/>
  <c r="HJ32" i="326"/>
  <c r="EJ8" i="326"/>
  <c r="HH38" i="326"/>
  <c r="HL37" i="326"/>
  <c r="B38" i="326"/>
  <c r="E37" i="326"/>
  <c r="F37" i="326" s="1"/>
  <c r="C40" i="326"/>
  <c r="HE38" i="326"/>
  <c r="H39" i="326"/>
  <c r="HF27" i="326"/>
  <c r="HC28" i="326" s="1"/>
  <c r="AN8" i="326"/>
  <c r="D39" i="326"/>
  <c r="HF25" i="325"/>
  <c r="HC26" i="325" s="1"/>
  <c r="HE26" i="325" s="1"/>
  <c r="HD26" i="325"/>
  <c r="EH9" i="325"/>
  <c r="EI8" i="325"/>
  <c r="D39" i="325"/>
  <c r="AM9" i="325"/>
  <c r="AN8" i="325"/>
  <c r="E38" i="325"/>
  <c r="F38" i="325" s="1"/>
  <c r="C39" i="325"/>
  <c r="H39" i="325"/>
  <c r="HE38" i="325"/>
  <c r="HH39" i="325"/>
  <c r="HL38" i="325"/>
  <c r="HM30" i="325"/>
  <c r="HJ31" i="325" s="1"/>
  <c r="HL31" i="325" s="1"/>
  <c r="HK31" i="324"/>
  <c r="AO9" i="324"/>
  <c r="AP8" i="324"/>
  <c r="E38" i="324"/>
  <c r="F38" i="324" s="1"/>
  <c r="C39" i="324"/>
  <c r="EH9" i="324"/>
  <c r="EI8" i="324"/>
  <c r="H39" i="324"/>
  <c r="HE38" i="324"/>
  <c r="HD29" i="324"/>
  <c r="HH38" i="324"/>
  <c r="HL37" i="324"/>
  <c r="D39" i="324"/>
  <c r="D41" i="340" l="1"/>
  <c r="E40" i="340"/>
  <c r="F40" i="340" s="1"/>
  <c r="C41" i="340"/>
  <c r="E40" i="339"/>
  <c r="F40" i="339" s="1"/>
  <c r="C41" i="339"/>
  <c r="D41" i="339"/>
  <c r="D41" i="338"/>
  <c r="E40" i="338"/>
  <c r="F40" i="338" s="1"/>
  <c r="C41" i="338"/>
  <c r="D41" i="337"/>
  <c r="E40" i="337"/>
  <c r="F40" i="337" s="1"/>
  <c r="C41" i="337"/>
  <c r="E40" i="336"/>
  <c r="F40" i="336" s="1"/>
  <c r="C41" i="336"/>
  <c r="D41" i="336"/>
  <c r="AO8" i="335"/>
  <c r="HD28" i="335"/>
  <c r="HF28" i="335" s="1"/>
  <c r="D41" i="335"/>
  <c r="B39" i="335"/>
  <c r="E38" i="335"/>
  <c r="F38" i="335" s="1"/>
  <c r="HM30" i="335"/>
  <c r="HJ31" i="335" s="1"/>
  <c r="HL31" i="335" s="1"/>
  <c r="C43" i="335"/>
  <c r="EK8" i="335"/>
  <c r="HE40" i="335"/>
  <c r="H41" i="335"/>
  <c r="HH40" i="335"/>
  <c r="HL39" i="335"/>
  <c r="HK31" i="334"/>
  <c r="HM31" i="334" s="1"/>
  <c r="H40" i="334"/>
  <c r="HE39" i="334"/>
  <c r="AO9" i="334"/>
  <c r="AP8" i="334"/>
  <c r="C40" i="334"/>
  <c r="E39" i="334"/>
  <c r="F39" i="334" s="1"/>
  <c r="D40" i="334"/>
  <c r="HH39" i="334"/>
  <c r="HL38" i="334"/>
  <c r="EK9" i="334"/>
  <c r="EL8" i="334"/>
  <c r="HF28" i="334"/>
  <c r="HC29" i="334" s="1"/>
  <c r="HE29" i="334" s="1"/>
  <c r="HD29" i="333"/>
  <c r="HF29" i="333" s="1"/>
  <c r="HC30" i="333" s="1"/>
  <c r="EI9" i="333"/>
  <c r="EJ8" i="333"/>
  <c r="AN9" i="333"/>
  <c r="AO8" i="333"/>
  <c r="D40" i="333"/>
  <c r="HJ31" i="333"/>
  <c r="HL31" i="333" s="1"/>
  <c r="H40" i="333"/>
  <c r="HE39" i="333"/>
  <c r="HH39" i="333"/>
  <c r="HL38" i="333"/>
  <c r="E39" i="333"/>
  <c r="F39" i="333" s="1"/>
  <c r="C40" i="333"/>
  <c r="HF27" i="332"/>
  <c r="HC28" i="332" s="1"/>
  <c r="HD28" i="332" s="1"/>
  <c r="HF28" i="332" s="1"/>
  <c r="HE39" i="332"/>
  <c r="H40" i="332"/>
  <c r="HH39" i="332"/>
  <c r="HL38" i="332"/>
  <c r="E39" i="332"/>
  <c r="C40" i="332"/>
  <c r="HJ31" i="332"/>
  <c r="HL31" i="332" s="1"/>
  <c r="AO9" i="332"/>
  <c r="AP8" i="332"/>
  <c r="EI9" i="332"/>
  <c r="EJ8" i="332"/>
  <c r="D40" i="332"/>
  <c r="F39" i="332"/>
  <c r="C41" i="331"/>
  <c r="H41" i="331"/>
  <c r="HE40" i="331"/>
  <c r="EJ8" i="331"/>
  <c r="AO8" i="331"/>
  <c r="HH39" i="331"/>
  <c r="HL38" i="331"/>
  <c r="HD27" i="331"/>
  <c r="B39" i="331"/>
  <c r="E38" i="331"/>
  <c r="F38" i="331" s="1"/>
  <c r="HJ32" i="331"/>
  <c r="D40" i="331"/>
  <c r="HK31" i="330"/>
  <c r="D40" i="330"/>
  <c r="E39" i="330"/>
  <c r="F39" i="330" s="1"/>
  <c r="C40" i="330"/>
  <c r="H40" i="330"/>
  <c r="HE39" i="330"/>
  <c r="HH39" i="330"/>
  <c r="HL38" i="330"/>
  <c r="EK8" i="330"/>
  <c r="EJ9" i="330"/>
  <c r="HC28" i="330"/>
  <c r="AN9" i="330"/>
  <c r="AO8" i="330"/>
  <c r="AO8" i="329"/>
  <c r="HK30" i="329"/>
  <c r="HM30" i="329" s="1"/>
  <c r="H41" i="329"/>
  <c r="HE40" i="329"/>
  <c r="EI9" i="329"/>
  <c r="EJ8" i="329"/>
  <c r="HH39" i="329"/>
  <c r="HL38" i="329"/>
  <c r="D40" i="329"/>
  <c r="E39" i="329"/>
  <c r="F39" i="329" s="1"/>
  <c r="AM9" i="329" s="1"/>
  <c r="C40" i="329"/>
  <c r="HF28" i="329"/>
  <c r="HC29" i="329" s="1"/>
  <c r="HK30" i="328"/>
  <c r="EJ8" i="328"/>
  <c r="C42" i="328"/>
  <c r="HH39" i="328"/>
  <c r="HL38" i="328"/>
  <c r="HD29" i="328"/>
  <c r="HF29" i="328" s="1"/>
  <c r="AO8" i="328"/>
  <c r="B39" i="328"/>
  <c r="E38" i="328"/>
  <c r="F38" i="328" s="1"/>
  <c r="H41" i="328"/>
  <c r="HE40" i="328"/>
  <c r="D40" i="328"/>
  <c r="HD28" i="327"/>
  <c r="HF28" i="327" s="1"/>
  <c r="HM31" i="327"/>
  <c r="HJ32" i="327" s="1"/>
  <c r="EK8" i="327"/>
  <c r="C43" i="327"/>
  <c r="D41" i="327"/>
  <c r="AO8" i="327"/>
  <c r="HH40" i="327"/>
  <c r="HL39" i="327"/>
  <c r="HE40" i="327"/>
  <c r="H41" i="327"/>
  <c r="B39" i="327"/>
  <c r="E38" i="327"/>
  <c r="F38" i="327" s="1"/>
  <c r="HD28" i="326"/>
  <c r="HF28" i="326" s="1"/>
  <c r="AO8" i="326"/>
  <c r="B39" i="326"/>
  <c r="E38" i="326"/>
  <c r="F38" i="326" s="1"/>
  <c r="EK8" i="326"/>
  <c r="D40" i="326"/>
  <c r="H40" i="326"/>
  <c r="HE39" i="326"/>
  <c r="C41" i="326"/>
  <c r="HL38" i="326"/>
  <c r="HH39" i="326"/>
  <c r="HK32" i="326"/>
  <c r="HF26" i="325"/>
  <c r="HC27" i="325" s="1"/>
  <c r="HE27" i="325" s="1"/>
  <c r="HK31" i="325"/>
  <c r="D40" i="325"/>
  <c r="HL39" i="325"/>
  <c r="HH40" i="325"/>
  <c r="E39" i="325"/>
  <c r="F39" i="325" s="1"/>
  <c r="C40" i="325"/>
  <c r="H40" i="325"/>
  <c r="HE39" i="325"/>
  <c r="AN9" i="325"/>
  <c r="AO8" i="325"/>
  <c r="EI9" i="325"/>
  <c r="EJ8" i="325"/>
  <c r="D40" i="324"/>
  <c r="HH39" i="324"/>
  <c r="HL38" i="324"/>
  <c r="HM31" i="324"/>
  <c r="HJ32" i="324" s="1"/>
  <c r="H40" i="324"/>
  <c r="HE39" i="324"/>
  <c r="E39" i="324"/>
  <c r="F39" i="324" s="1"/>
  <c r="C40" i="324"/>
  <c r="HF29" i="324"/>
  <c r="HC30" i="324" s="1"/>
  <c r="EJ8" i="324"/>
  <c r="EI9" i="324"/>
  <c r="AP9" i="324"/>
  <c r="AQ8" i="324"/>
  <c r="C42" i="340" l="1"/>
  <c r="E41" i="340"/>
  <c r="F41" i="340" s="1"/>
  <c r="D42" i="340"/>
  <c r="D42" i="339"/>
  <c r="C42" i="339"/>
  <c r="E41" i="339"/>
  <c r="F41" i="339" s="1"/>
  <c r="C42" i="338"/>
  <c r="E41" i="338"/>
  <c r="F41" i="338" s="1"/>
  <c r="D42" i="338"/>
  <c r="E41" i="337"/>
  <c r="F41" i="337" s="1"/>
  <c r="C42" i="337"/>
  <c r="D42" i="337"/>
  <c r="D42" i="336"/>
  <c r="C42" i="336"/>
  <c r="E41" i="336"/>
  <c r="F41" i="336" s="1"/>
  <c r="HK31" i="335"/>
  <c r="HH41" i="335"/>
  <c r="HL40" i="335"/>
  <c r="D42" i="335"/>
  <c r="HC29" i="335"/>
  <c r="HE29" i="335" s="1"/>
  <c r="EL8" i="335"/>
  <c r="AP8" i="335"/>
  <c r="H42" i="335"/>
  <c r="HE41" i="335"/>
  <c r="C44" i="335"/>
  <c r="B40" i="335"/>
  <c r="E39" i="335"/>
  <c r="F39" i="335" s="1"/>
  <c r="HD29" i="334"/>
  <c r="HF29" i="334" s="1"/>
  <c r="EM8" i="334"/>
  <c r="EL9" i="334"/>
  <c r="HH40" i="334"/>
  <c r="HL39" i="334"/>
  <c r="E40" i="334"/>
  <c r="F40" i="334" s="1"/>
  <c r="C41" i="334"/>
  <c r="H41" i="334"/>
  <c r="HE40" i="334"/>
  <c r="HJ32" i="334"/>
  <c r="HL32" i="334" s="1"/>
  <c r="D41" i="334"/>
  <c r="AP9" i="334"/>
  <c r="AQ8" i="334"/>
  <c r="HD30" i="333"/>
  <c r="HF30" i="333" s="1"/>
  <c r="E40" i="333"/>
  <c r="C41" i="333"/>
  <c r="H41" i="333"/>
  <c r="HE40" i="333"/>
  <c r="HH40" i="333"/>
  <c r="HL39" i="333"/>
  <c r="HK31" i="333"/>
  <c r="HM31" i="333" s="1"/>
  <c r="HJ32" i="333" s="1"/>
  <c r="HL32" i="333" s="1"/>
  <c r="D41" i="333"/>
  <c r="F40" i="333"/>
  <c r="EJ9" i="333"/>
  <c r="EK8" i="333"/>
  <c r="AO9" i="333"/>
  <c r="AP8" i="333"/>
  <c r="EJ9" i="332"/>
  <c r="EK8" i="332"/>
  <c r="HK31" i="332"/>
  <c r="HM31" i="332" s="1"/>
  <c r="C41" i="332"/>
  <c r="E40" i="332"/>
  <c r="F40" i="332" s="1"/>
  <c r="HL39" i="332"/>
  <c r="HH40" i="332"/>
  <c r="AP9" i="332"/>
  <c r="AQ8" i="332"/>
  <c r="H41" i="332"/>
  <c r="HE40" i="332"/>
  <c r="HC29" i="332"/>
  <c r="D41" i="332"/>
  <c r="B40" i="331"/>
  <c r="E39" i="331"/>
  <c r="F39" i="331" s="1"/>
  <c r="HE41" i="331"/>
  <c r="H42" i="331"/>
  <c r="D41" i="331"/>
  <c r="HL39" i="331"/>
  <c r="HH40" i="331"/>
  <c r="HK32" i="331"/>
  <c r="HF27" i="331"/>
  <c r="HC28" i="331" s="1"/>
  <c r="EK8" i="331"/>
  <c r="AP8" i="331"/>
  <c r="C42" i="331"/>
  <c r="HD28" i="330"/>
  <c r="HF28" i="330" s="1"/>
  <c r="HE40" i="330"/>
  <c r="H41" i="330"/>
  <c r="D41" i="330"/>
  <c r="HH40" i="330"/>
  <c r="HL39" i="330"/>
  <c r="E40" i="330"/>
  <c r="F40" i="330" s="1"/>
  <c r="C41" i="330"/>
  <c r="AO9" i="330"/>
  <c r="AP8" i="330"/>
  <c r="EK9" i="330"/>
  <c r="EL8" i="330"/>
  <c r="HM31" i="330"/>
  <c r="HJ32" i="330" s="1"/>
  <c r="HD29" i="329"/>
  <c r="HF29" i="329" s="1"/>
  <c r="HL39" i="329"/>
  <c r="HH40" i="329"/>
  <c r="HJ31" i="329"/>
  <c r="D41" i="329"/>
  <c r="EK8" i="329"/>
  <c r="EJ9" i="329"/>
  <c r="HE41" i="329"/>
  <c r="H42" i="329"/>
  <c r="AP8" i="329"/>
  <c r="C41" i="329"/>
  <c r="E40" i="329"/>
  <c r="F40" i="329" s="1"/>
  <c r="AN9" i="329" s="1"/>
  <c r="B40" i="328"/>
  <c r="E39" i="328"/>
  <c r="F39" i="328" s="1"/>
  <c r="HC30" i="328"/>
  <c r="EK8" i="328"/>
  <c r="H42" i="328"/>
  <c r="HE41" i="328"/>
  <c r="AP8" i="328"/>
  <c r="C43" i="328"/>
  <c r="D41" i="328"/>
  <c r="HM30" i="328"/>
  <c r="HJ31" i="328" s="1"/>
  <c r="HH40" i="328"/>
  <c r="HL39" i="328"/>
  <c r="HK32" i="327"/>
  <c r="HM32" i="327" s="1"/>
  <c r="HJ33" i="327" s="1"/>
  <c r="B40" i="327"/>
  <c r="E39" i="327"/>
  <c r="F39" i="327" s="1"/>
  <c r="D42" i="327"/>
  <c r="EL8" i="327"/>
  <c r="H42" i="327"/>
  <c r="HE41" i="327"/>
  <c r="HH41" i="327"/>
  <c r="HL40" i="327"/>
  <c r="HC29" i="327"/>
  <c r="AP8" i="327"/>
  <c r="C44" i="327"/>
  <c r="HC29" i="326"/>
  <c r="HD29" i="326"/>
  <c r="HF29" i="326" s="1"/>
  <c r="HM32" i="326"/>
  <c r="HJ33" i="326" s="1"/>
  <c r="HE40" i="326"/>
  <c r="H41" i="326"/>
  <c r="EL8" i="326"/>
  <c r="AP8" i="326"/>
  <c r="C42" i="326"/>
  <c r="HH40" i="326"/>
  <c r="HL39" i="326"/>
  <c r="B40" i="326"/>
  <c r="E39" i="326"/>
  <c r="F39" i="326" s="1"/>
  <c r="D41" i="326"/>
  <c r="AO9" i="325"/>
  <c r="AP8" i="325"/>
  <c r="H41" i="325"/>
  <c r="HE40" i="325"/>
  <c r="D41" i="325"/>
  <c r="C41" i="325"/>
  <c r="E40" i="325"/>
  <c r="F40" i="325" s="1"/>
  <c r="EJ9" i="325"/>
  <c r="EK8" i="325"/>
  <c r="HD27" i="325"/>
  <c r="HF27" i="325" s="1"/>
  <c r="HM31" i="325"/>
  <c r="HJ32" i="325" s="1"/>
  <c r="HL32" i="325" s="1"/>
  <c r="HH41" i="325"/>
  <c r="HL40" i="325"/>
  <c r="HK32" i="324"/>
  <c r="HD30" i="324"/>
  <c r="HF30" i="324" s="1"/>
  <c r="D41" i="324"/>
  <c r="EJ9" i="324"/>
  <c r="EK8" i="324"/>
  <c r="AR8" i="324"/>
  <c r="AQ9" i="324"/>
  <c r="C41" i="324"/>
  <c r="E40" i="324"/>
  <c r="F40" i="324" s="1"/>
  <c r="H41" i="324"/>
  <c r="HE40" i="324"/>
  <c r="HL39" i="324"/>
  <c r="HH40" i="324"/>
  <c r="D43" i="340" l="1"/>
  <c r="E42" i="340"/>
  <c r="F42" i="340" s="1"/>
  <c r="C43" i="340"/>
  <c r="D43" i="339"/>
  <c r="E42" i="339"/>
  <c r="F42" i="339" s="1"/>
  <c r="C43" i="339"/>
  <c r="D43" i="338"/>
  <c r="C43" i="338"/>
  <c r="E42" i="338"/>
  <c r="F42" i="338" s="1"/>
  <c r="D43" i="337"/>
  <c r="C43" i="337"/>
  <c r="E42" i="337"/>
  <c r="F42" i="337" s="1"/>
  <c r="E42" i="336"/>
  <c r="C43" i="336"/>
  <c r="F42" i="336"/>
  <c r="D43" i="336"/>
  <c r="AQ8" i="335"/>
  <c r="D43" i="335"/>
  <c r="HH42" i="335"/>
  <c r="HL41" i="335"/>
  <c r="B41" i="335"/>
  <c r="E40" i="335"/>
  <c r="F40" i="335" s="1"/>
  <c r="H43" i="335"/>
  <c r="HE42" i="335"/>
  <c r="EM8" i="335"/>
  <c r="HM31" i="335"/>
  <c r="HJ32" i="335" s="1"/>
  <c r="HL32" i="335" s="1"/>
  <c r="C45" i="335"/>
  <c r="HF29" i="335"/>
  <c r="HD29" i="335"/>
  <c r="EM9" i="334"/>
  <c r="EN8" i="334"/>
  <c r="D42" i="334"/>
  <c r="H42" i="334"/>
  <c r="HE41" i="334"/>
  <c r="AQ9" i="334"/>
  <c r="AR8" i="334"/>
  <c r="HK32" i="334"/>
  <c r="HM32" i="334" s="1"/>
  <c r="C42" i="334"/>
  <c r="E41" i="334"/>
  <c r="F41" i="334" s="1"/>
  <c r="HL40" i="334"/>
  <c r="HH41" i="334"/>
  <c r="HC30" i="334"/>
  <c r="HE30" i="334" s="1"/>
  <c r="HK32" i="333"/>
  <c r="AP9" i="333"/>
  <c r="AQ8" i="333"/>
  <c r="D42" i="333"/>
  <c r="EK9" i="333"/>
  <c r="EL8" i="333"/>
  <c r="H42" i="333"/>
  <c r="HE41" i="333"/>
  <c r="HC31" i="333"/>
  <c r="HL40" i="333"/>
  <c r="HH41" i="333"/>
  <c r="C42" i="333"/>
  <c r="E41" i="333"/>
  <c r="F41" i="333" s="1"/>
  <c r="HD29" i="332"/>
  <c r="HF29" i="332" s="1"/>
  <c r="AQ9" i="332"/>
  <c r="AR8" i="332"/>
  <c r="HJ32" i="332"/>
  <c r="HL32" i="332" s="1"/>
  <c r="D42" i="332"/>
  <c r="E41" i="332"/>
  <c r="F41" i="332" s="1"/>
  <c r="C42" i="332"/>
  <c r="EK9" i="332"/>
  <c r="EL8" i="332"/>
  <c r="HE41" i="332"/>
  <c r="H42" i="332"/>
  <c r="HH41" i="332"/>
  <c r="HL40" i="332"/>
  <c r="HM32" i="331"/>
  <c r="HJ33" i="331" s="1"/>
  <c r="HD28" i="331"/>
  <c r="D42" i="331"/>
  <c r="AQ8" i="331"/>
  <c r="HH41" i="331"/>
  <c r="HL40" i="331"/>
  <c r="B41" i="331"/>
  <c r="E40" i="331"/>
  <c r="F40" i="331" s="1"/>
  <c r="C43" i="331"/>
  <c r="EL8" i="331"/>
  <c r="H43" i="331"/>
  <c r="HE42" i="331"/>
  <c r="HK32" i="330"/>
  <c r="D42" i="330"/>
  <c r="AQ8" i="330"/>
  <c r="AP9" i="330"/>
  <c r="HC29" i="330"/>
  <c r="EL9" i="330"/>
  <c r="EM8" i="330"/>
  <c r="C42" i="330"/>
  <c r="E41" i="330"/>
  <c r="F41" i="330" s="1"/>
  <c r="HL40" i="330"/>
  <c r="HH41" i="330"/>
  <c r="H42" i="330"/>
  <c r="HE41" i="330"/>
  <c r="D42" i="329"/>
  <c r="AQ8" i="329"/>
  <c r="HK31" i="329"/>
  <c r="HM31" i="329" s="1"/>
  <c r="H43" i="329"/>
  <c r="HE42" i="329"/>
  <c r="EK9" i="329"/>
  <c r="EL8" i="329"/>
  <c r="HH41" i="329"/>
  <c r="HL40" i="329"/>
  <c r="HC30" i="329"/>
  <c r="E41" i="329"/>
  <c r="F41" i="329" s="1"/>
  <c r="AO9" i="329" s="1"/>
  <c r="C42" i="329"/>
  <c r="HK31" i="328"/>
  <c r="C44" i="328"/>
  <c r="HD30" i="328"/>
  <c r="HF30" i="328" s="1"/>
  <c r="HC31" i="328" s="1"/>
  <c r="D42" i="328"/>
  <c r="H43" i="328"/>
  <c r="HE42" i="328"/>
  <c r="AQ8" i="328"/>
  <c r="EL8" i="328"/>
  <c r="B41" i="328"/>
  <c r="E40" i="328"/>
  <c r="F40" i="328" s="1"/>
  <c r="HH41" i="328"/>
  <c r="HL40" i="328"/>
  <c r="HK33" i="327"/>
  <c r="AQ8" i="327"/>
  <c r="HH42" i="327"/>
  <c r="HL41" i="327"/>
  <c r="EM8" i="327"/>
  <c r="HD29" i="327"/>
  <c r="HF29" i="327" s="1"/>
  <c r="B41" i="327"/>
  <c r="E40" i="327"/>
  <c r="F40" i="327" s="1"/>
  <c r="C45" i="327"/>
  <c r="H43" i="327"/>
  <c r="HE42" i="327"/>
  <c r="D43" i="327"/>
  <c r="HK33" i="326"/>
  <c r="D42" i="326"/>
  <c r="AQ8" i="326"/>
  <c r="H42" i="326"/>
  <c r="HE41" i="326"/>
  <c r="HC30" i="326"/>
  <c r="HL40" i="326"/>
  <c r="HH41" i="326"/>
  <c r="B41" i="326"/>
  <c r="E40" i="326"/>
  <c r="F40" i="326" s="1"/>
  <c r="C43" i="326"/>
  <c r="EM8" i="326"/>
  <c r="HK32" i="325"/>
  <c r="HM32" i="325" s="1"/>
  <c r="D42" i="325"/>
  <c r="HE41" i="325"/>
  <c r="H42" i="325"/>
  <c r="AP9" i="325"/>
  <c r="AQ8" i="325"/>
  <c r="EK9" i="325"/>
  <c r="EL8" i="325"/>
  <c r="HH42" i="325"/>
  <c r="HL41" i="325"/>
  <c r="HC28" i="325"/>
  <c r="HE28" i="325" s="1"/>
  <c r="E41" i="325"/>
  <c r="F41" i="325" s="1"/>
  <c r="C42" i="325"/>
  <c r="HH41" i="324"/>
  <c r="HL40" i="324"/>
  <c r="HC31" i="324"/>
  <c r="D42" i="324"/>
  <c r="AR9" i="324"/>
  <c r="AS8" i="324"/>
  <c r="EK9" i="324"/>
  <c r="EL8" i="324"/>
  <c r="HM32" i="324"/>
  <c r="HJ33" i="324" s="1"/>
  <c r="HE41" i="324"/>
  <c r="H42" i="324"/>
  <c r="E41" i="324"/>
  <c r="F41" i="324" s="1"/>
  <c r="C42" i="324"/>
  <c r="E43" i="340" l="1"/>
  <c r="F43" i="340" s="1"/>
  <c r="C44" i="340"/>
  <c r="D44" i="340"/>
  <c r="E43" i="339"/>
  <c r="F43" i="339" s="1"/>
  <c r="C44" i="339"/>
  <c r="D44" i="339"/>
  <c r="E43" i="338"/>
  <c r="F43" i="338" s="1"/>
  <c r="C44" i="338"/>
  <c r="D44" i="338"/>
  <c r="E43" i="337"/>
  <c r="F43" i="337" s="1"/>
  <c r="C44" i="337"/>
  <c r="D44" i="337"/>
  <c r="D44" i="336"/>
  <c r="E43" i="336"/>
  <c r="F43" i="336" s="1"/>
  <c r="C44" i="336"/>
  <c r="HC30" i="335"/>
  <c r="HE30" i="335" s="1"/>
  <c r="HK32" i="335"/>
  <c r="HD30" i="335"/>
  <c r="D44" i="335"/>
  <c r="EN8" i="335"/>
  <c r="H44" i="335"/>
  <c r="HE43" i="335"/>
  <c r="AR8" i="335"/>
  <c r="HL42" i="335"/>
  <c r="HH43" i="335"/>
  <c r="C46" i="335"/>
  <c r="B42" i="335"/>
  <c r="E41" i="335"/>
  <c r="F41" i="335" s="1"/>
  <c r="HJ33" i="334"/>
  <c r="HL33" i="334" s="1"/>
  <c r="HK33" i="334"/>
  <c r="HH42" i="334"/>
  <c r="HL41" i="334"/>
  <c r="D43" i="334"/>
  <c r="HD30" i="334"/>
  <c r="EN9" i="334"/>
  <c r="EO8" i="334"/>
  <c r="C43" i="334"/>
  <c r="E42" i="334"/>
  <c r="F42" i="334" s="1"/>
  <c r="AR9" i="334"/>
  <c r="AS8" i="334"/>
  <c r="HE42" i="334"/>
  <c r="H43" i="334"/>
  <c r="HH42" i="333"/>
  <c r="HL41" i="333"/>
  <c r="D43" i="333"/>
  <c r="HE42" i="333"/>
  <c r="H43" i="333"/>
  <c r="HM32" i="333"/>
  <c r="HJ33" i="333" s="1"/>
  <c r="E42" i="333"/>
  <c r="F42" i="333" s="1"/>
  <c r="C43" i="333"/>
  <c r="HD31" i="333"/>
  <c r="HF31" i="333" s="1"/>
  <c r="EL9" i="333"/>
  <c r="EM8" i="333"/>
  <c r="AR8" i="333"/>
  <c r="AQ9" i="333"/>
  <c r="HL41" i="332"/>
  <c r="HH42" i="332"/>
  <c r="EM8" i="332"/>
  <c r="EL9" i="332"/>
  <c r="D43" i="332"/>
  <c r="H43" i="332"/>
  <c r="HE42" i="332"/>
  <c r="C43" i="332"/>
  <c r="E42" i="332"/>
  <c r="F42" i="332" s="1"/>
  <c r="HK32" i="332"/>
  <c r="HC30" i="332"/>
  <c r="AR9" i="332"/>
  <c r="AS8" i="332"/>
  <c r="HK33" i="331"/>
  <c r="HM33" i="331" s="1"/>
  <c r="HE43" i="331"/>
  <c r="H44" i="331"/>
  <c r="C44" i="331"/>
  <c r="HL41" i="331"/>
  <c r="HH42" i="331"/>
  <c r="D43" i="331"/>
  <c r="EM8" i="331"/>
  <c r="B42" i="331"/>
  <c r="E41" i="331"/>
  <c r="F41" i="331" s="1"/>
  <c r="AR8" i="331"/>
  <c r="HF28" i="331"/>
  <c r="HC29" i="331" s="1"/>
  <c r="HE42" i="330"/>
  <c r="H43" i="330"/>
  <c r="HD29" i="330"/>
  <c r="HH42" i="330"/>
  <c r="HL41" i="330"/>
  <c r="E42" i="330"/>
  <c r="C43" i="330"/>
  <c r="EM9" i="330"/>
  <c r="EN8" i="330"/>
  <c r="AQ9" i="330"/>
  <c r="AR8" i="330"/>
  <c r="HM32" i="330"/>
  <c r="HJ33" i="330" s="1"/>
  <c r="D43" i="330"/>
  <c r="F42" i="330"/>
  <c r="HD30" i="329"/>
  <c r="HF30" i="329" s="1"/>
  <c r="EL9" i="329"/>
  <c r="EM8" i="329"/>
  <c r="AR8" i="329"/>
  <c r="E42" i="329"/>
  <c r="F42" i="329" s="1"/>
  <c r="AP9" i="329" s="1"/>
  <c r="C43" i="329"/>
  <c r="HH42" i="329"/>
  <c r="HL41" i="329"/>
  <c r="HJ32" i="329"/>
  <c r="D43" i="329"/>
  <c r="H44" i="329"/>
  <c r="HE43" i="329"/>
  <c r="HD31" i="328"/>
  <c r="HF31" i="328" s="1"/>
  <c r="HC32" i="328" s="1"/>
  <c r="HL41" i="328"/>
  <c r="HH42" i="328"/>
  <c r="EM8" i="328"/>
  <c r="C45" i="328"/>
  <c r="AR8" i="328"/>
  <c r="HE43" i="328"/>
  <c r="H44" i="328"/>
  <c r="B42" i="328"/>
  <c r="E41" i="328"/>
  <c r="F41" i="328" s="1"/>
  <c r="HM31" i="328"/>
  <c r="HJ32" i="328" s="1"/>
  <c r="D43" i="328"/>
  <c r="C46" i="327"/>
  <c r="HC30" i="327"/>
  <c r="H44" i="327"/>
  <c r="HE43" i="327"/>
  <c r="B42" i="327"/>
  <c r="E41" i="327"/>
  <c r="F41" i="327" s="1"/>
  <c r="EN8" i="327"/>
  <c r="HL42" i="327"/>
  <c r="HH43" i="327"/>
  <c r="HM33" i="327"/>
  <c r="HJ34" i="327" s="1"/>
  <c r="D44" i="327"/>
  <c r="AR8" i="327"/>
  <c r="HE42" i="326"/>
  <c r="H43" i="326"/>
  <c r="HD30" i="326"/>
  <c r="AR8" i="326"/>
  <c r="EN8" i="326"/>
  <c r="B42" i="326"/>
  <c r="E41" i="326"/>
  <c r="F41" i="326" s="1"/>
  <c r="C44" i="326"/>
  <c r="HH42" i="326"/>
  <c r="HL41" i="326"/>
  <c r="HM33" i="326"/>
  <c r="HJ34" i="326" s="1"/>
  <c r="D43" i="326"/>
  <c r="HH43" i="325"/>
  <c r="HL42" i="325"/>
  <c r="D43" i="325"/>
  <c r="HF28" i="325"/>
  <c r="HD28" i="325"/>
  <c r="EL9" i="325"/>
  <c r="EM8" i="325"/>
  <c r="H43" i="325"/>
  <c r="HE42" i="325"/>
  <c r="E42" i="325"/>
  <c r="F42" i="325" s="1"/>
  <c r="C43" i="325"/>
  <c r="AQ9" i="325"/>
  <c r="AR8" i="325"/>
  <c r="HJ33" i="325"/>
  <c r="HL33" i="325" s="1"/>
  <c r="HK33" i="324"/>
  <c r="HM33" i="324" s="1"/>
  <c r="D43" i="324"/>
  <c r="HH42" i="324"/>
  <c r="HL41" i="324"/>
  <c r="H43" i="324"/>
  <c r="HE42" i="324"/>
  <c r="EM8" i="324"/>
  <c r="EL9" i="324"/>
  <c r="E42" i="324"/>
  <c r="F42" i="324" s="1"/>
  <c r="C43" i="324"/>
  <c r="AS9" i="324"/>
  <c r="AT8" i="324"/>
  <c r="HD31" i="324"/>
  <c r="HF31" i="324" s="1"/>
  <c r="D45" i="340" l="1"/>
  <c r="E44" i="340"/>
  <c r="F44" i="340" s="1"/>
  <c r="C45" i="340"/>
  <c r="D45" i="339"/>
  <c r="E44" i="339"/>
  <c r="F44" i="339" s="1"/>
  <c r="C45" i="339"/>
  <c r="D45" i="338"/>
  <c r="C45" i="338"/>
  <c r="E44" i="338"/>
  <c r="F44" i="338" s="1"/>
  <c r="D45" i="337"/>
  <c r="C45" i="337"/>
  <c r="E44" i="337"/>
  <c r="F44" i="337" s="1"/>
  <c r="E44" i="336"/>
  <c r="F44" i="336" s="1"/>
  <c r="C45" i="336"/>
  <c r="D45" i="336"/>
  <c r="HF30" i="335"/>
  <c r="HC31" i="335" s="1"/>
  <c r="HE31" i="335" s="1"/>
  <c r="C47" i="335"/>
  <c r="AS8" i="335"/>
  <c r="HE44" i="335"/>
  <c r="H45" i="335"/>
  <c r="D45" i="335"/>
  <c r="EO8" i="335"/>
  <c r="HM32" i="335"/>
  <c r="HJ33" i="335" s="1"/>
  <c r="HL33" i="335" s="1"/>
  <c r="B43" i="335"/>
  <c r="E42" i="335"/>
  <c r="F42" i="335" s="1"/>
  <c r="HH44" i="335"/>
  <c r="HL43" i="335"/>
  <c r="D44" i="334"/>
  <c r="H44" i="334"/>
  <c r="HE43" i="334"/>
  <c r="C44" i="334"/>
  <c r="E43" i="334"/>
  <c r="F43" i="334" s="1"/>
  <c r="HF30" i="334"/>
  <c r="HC31" i="334" s="1"/>
  <c r="HE31" i="334" s="1"/>
  <c r="HM33" i="334"/>
  <c r="HJ34" i="334" s="1"/>
  <c r="HL34" i="334" s="1"/>
  <c r="AS9" i="334"/>
  <c r="AT8" i="334"/>
  <c r="EO9" i="334"/>
  <c r="EP8" i="334"/>
  <c r="HH43" i="334"/>
  <c r="HL42" i="334"/>
  <c r="HK33" i="333"/>
  <c r="E43" i="333"/>
  <c r="F43" i="333" s="1"/>
  <c r="C44" i="333"/>
  <c r="HH43" i="333"/>
  <c r="HL42" i="333"/>
  <c r="AR9" i="333"/>
  <c r="AS8" i="333"/>
  <c r="HC32" i="333"/>
  <c r="D44" i="333"/>
  <c r="EM9" i="333"/>
  <c r="EN8" i="333"/>
  <c r="H44" i="333"/>
  <c r="HE43" i="333"/>
  <c r="HD30" i="332"/>
  <c r="EM9" i="332"/>
  <c r="EN8" i="332"/>
  <c r="E43" i="332"/>
  <c r="F43" i="332" s="1"/>
  <c r="C44" i="332"/>
  <c r="D44" i="332"/>
  <c r="HH43" i="332"/>
  <c r="HL42" i="332"/>
  <c r="AS9" i="332"/>
  <c r="AT8" i="332"/>
  <c r="HM32" i="332"/>
  <c r="HJ33" i="332" s="1"/>
  <c r="HL33" i="332" s="1"/>
  <c r="HE43" i="332"/>
  <c r="H44" i="332"/>
  <c r="HJ34" i="331"/>
  <c r="HK34" i="331" s="1"/>
  <c r="HD29" i="331"/>
  <c r="HF29" i="331" s="1"/>
  <c r="EN8" i="331"/>
  <c r="HH43" i="331"/>
  <c r="HL42" i="331"/>
  <c r="AS8" i="331"/>
  <c r="H45" i="331"/>
  <c r="HE44" i="331"/>
  <c r="HM34" i="331"/>
  <c r="HJ35" i="331" s="1"/>
  <c r="D44" i="331"/>
  <c r="B43" i="331"/>
  <c r="E42" i="331"/>
  <c r="F42" i="331" s="1"/>
  <c r="C45" i="331"/>
  <c r="HK33" i="330"/>
  <c r="HM33" i="330" s="1"/>
  <c r="AS8" i="330"/>
  <c r="AR9" i="330"/>
  <c r="C44" i="330"/>
  <c r="E43" i="330"/>
  <c r="F43" i="330" s="1"/>
  <c r="H44" i="330"/>
  <c r="HE43" i="330"/>
  <c r="D44" i="330"/>
  <c r="EN9" i="330"/>
  <c r="EO8" i="330"/>
  <c r="HF29" i="330"/>
  <c r="HC30" i="330" s="1"/>
  <c r="HL42" i="330"/>
  <c r="HH43" i="330"/>
  <c r="H45" i="329"/>
  <c r="HE44" i="329"/>
  <c r="AS8" i="329"/>
  <c r="D44" i="329"/>
  <c r="HH43" i="329"/>
  <c r="HL42" i="329"/>
  <c r="HC31" i="329"/>
  <c r="HK32" i="329"/>
  <c r="E43" i="329"/>
  <c r="F43" i="329" s="1"/>
  <c r="AQ9" i="329" s="1"/>
  <c r="C44" i="329"/>
  <c r="EM9" i="329"/>
  <c r="EN8" i="329"/>
  <c r="HD32" i="328"/>
  <c r="HF32" i="328" s="1"/>
  <c r="HC33" i="328" s="1"/>
  <c r="HK32" i="328"/>
  <c r="HM32" i="328" s="1"/>
  <c r="H45" i="328"/>
  <c r="HE44" i="328"/>
  <c r="AS8" i="328"/>
  <c r="D44" i="328"/>
  <c r="B43" i="328"/>
  <c r="E42" i="328"/>
  <c r="F42" i="328" s="1"/>
  <c r="EN8" i="328"/>
  <c r="C46" i="328"/>
  <c r="HH43" i="328"/>
  <c r="HL42" i="328"/>
  <c r="HK34" i="327"/>
  <c r="HM34" i="327" s="1"/>
  <c r="D45" i="327"/>
  <c r="B43" i="327"/>
  <c r="E42" i="327"/>
  <c r="F42" i="327" s="1"/>
  <c r="HF30" i="327"/>
  <c r="HD30" i="327"/>
  <c r="EO8" i="327"/>
  <c r="C47" i="327"/>
  <c r="AS8" i="327"/>
  <c r="HH44" i="327"/>
  <c r="HL43" i="327"/>
  <c r="H45" i="327"/>
  <c r="HE44" i="327"/>
  <c r="HK34" i="326"/>
  <c r="HM34" i="326" s="1"/>
  <c r="D44" i="326"/>
  <c r="B43" i="326"/>
  <c r="E42" i="326"/>
  <c r="F42" i="326" s="1"/>
  <c r="AS8" i="326"/>
  <c r="H44" i="326"/>
  <c r="HE43" i="326"/>
  <c r="C45" i="326"/>
  <c r="EO8" i="326"/>
  <c r="HF30" i="326"/>
  <c r="HC31" i="326" s="1"/>
  <c r="HL42" i="326"/>
  <c r="HH43" i="326"/>
  <c r="HC29" i="325"/>
  <c r="HE29" i="325" s="1"/>
  <c r="HD29" i="325"/>
  <c r="H44" i="325"/>
  <c r="HE43" i="325"/>
  <c r="AR9" i="325"/>
  <c r="AS8" i="325"/>
  <c r="E43" i="325"/>
  <c r="F43" i="325" s="1"/>
  <c r="C44" i="325"/>
  <c r="HK33" i="325"/>
  <c r="HM33" i="325" s="1"/>
  <c r="EM9" i="325"/>
  <c r="EN8" i="325"/>
  <c r="D44" i="325"/>
  <c r="HL43" i="325"/>
  <c r="HH44" i="325"/>
  <c r="AU8" i="324"/>
  <c r="AT9" i="324"/>
  <c r="EM9" i="324"/>
  <c r="EN8" i="324"/>
  <c r="E43" i="324"/>
  <c r="F43" i="324" s="1"/>
  <c r="C44" i="324"/>
  <c r="HC32" i="324"/>
  <c r="H44" i="324"/>
  <c r="HE43" i="324"/>
  <c r="HH43" i="324"/>
  <c r="HL42" i="324"/>
  <c r="HJ34" i="324"/>
  <c r="D44" i="324"/>
  <c r="C46" i="340" l="1"/>
  <c r="E45" i="340"/>
  <c r="F45" i="340" s="1"/>
  <c r="D46" i="340"/>
  <c r="C46" i="339"/>
  <c r="E45" i="339"/>
  <c r="F45" i="339" s="1"/>
  <c r="D46" i="339"/>
  <c r="E45" i="338"/>
  <c r="F45" i="338" s="1"/>
  <c r="C46" i="338"/>
  <c r="D46" i="338"/>
  <c r="E45" i="337"/>
  <c r="F45" i="337" s="1"/>
  <c r="C46" i="337"/>
  <c r="D46" i="337"/>
  <c r="D46" i="336"/>
  <c r="C46" i="336"/>
  <c r="E45" i="336"/>
  <c r="F45" i="336" s="1"/>
  <c r="HK33" i="335"/>
  <c r="HM33" i="335" s="1"/>
  <c r="H46" i="335"/>
  <c r="HE45" i="335"/>
  <c r="C48" i="335"/>
  <c r="B44" i="335"/>
  <c r="E43" i="335"/>
  <c r="F43" i="335" s="1"/>
  <c r="HH45" i="335"/>
  <c r="HL44" i="335"/>
  <c r="D46" i="335"/>
  <c r="AT8" i="335"/>
  <c r="HD31" i="335"/>
  <c r="HF31" i="335" s="1"/>
  <c r="HC32" i="335" s="1"/>
  <c r="HE32" i="335" s="1"/>
  <c r="EP8" i="335"/>
  <c r="HF31" i="334"/>
  <c r="HC32" i="334" s="1"/>
  <c r="HE32" i="334" s="1"/>
  <c r="HD31" i="334"/>
  <c r="H45" i="334"/>
  <c r="HE44" i="334"/>
  <c r="HK34" i="334"/>
  <c r="HH44" i="334"/>
  <c r="HL43" i="334"/>
  <c r="E44" i="334"/>
  <c r="F44" i="334" s="1"/>
  <c r="C45" i="334"/>
  <c r="D45" i="334"/>
  <c r="AU8" i="334"/>
  <c r="AT9" i="334"/>
  <c r="EP9" i="334"/>
  <c r="EQ8" i="334"/>
  <c r="EN9" i="333"/>
  <c r="EO8" i="333"/>
  <c r="HD32" i="333"/>
  <c r="HF32" i="333" s="1"/>
  <c r="AS9" i="333"/>
  <c r="AT8" i="333"/>
  <c r="HH44" i="333"/>
  <c r="HL43" i="333"/>
  <c r="HM33" i="333"/>
  <c r="HJ34" i="333" s="1"/>
  <c r="H45" i="333"/>
  <c r="HE44" i="333"/>
  <c r="D45" i="333"/>
  <c r="C45" i="333"/>
  <c r="E44" i="333"/>
  <c r="F44" i="333" s="1"/>
  <c r="HK33" i="332"/>
  <c r="C45" i="332"/>
  <c r="E44" i="332"/>
  <c r="F44" i="332" s="1"/>
  <c r="AU8" i="332"/>
  <c r="AT9" i="332"/>
  <c r="HL43" i="332"/>
  <c r="HH44" i="332"/>
  <c r="HF30" i="332"/>
  <c r="HC31" i="332" s="1"/>
  <c r="H45" i="332"/>
  <c r="HE44" i="332"/>
  <c r="EO8" i="332"/>
  <c r="EN9" i="332"/>
  <c r="D45" i="332"/>
  <c r="HK35" i="331"/>
  <c r="HM35" i="331" s="1"/>
  <c r="C46" i="331"/>
  <c r="D45" i="331"/>
  <c r="HL43" i="331"/>
  <c r="HH44" i="331"/>
  <c r="AT8" i="331"/>
  <c r="B44" i="331"/>
  <c r="E43" i="331"/>
  <c r="F43" i="331" s="1"/>
  <c r="HC30" i="331"/>
  <c r="HE45" i="331"/>
  <c r="H46" i="331"/>
  <c r="EO8" i="331"/>
  <c r="HD30" i="330"/>
  <c r="EO9" i="330"/>
  <c r="EP8" i="330"/>
  <c r="E44" i="330"/>
  <c r="C45" i="330"/>
  <c r="HH44" i="330"/>
  <c r="HL43" i="330"/>
  <c r="HE44" i="330"/>
  <c r="H45" i="330"/>
  <c r="HJ34" i="330"/>
  <c r="D45" i="330"/>
  <c r="F44" i="330"/>
  <c r="AS9" i="330"/>
  <c r="AT8" i="330"/>
  <c r="C45" i="329"/>
  <c r="E44" i="329"/>
  <c r="F44" i="329" s="1"/>
  <c r="AR9" i="329" s="1"/>
  <c r="HM32" i="329"/>
  <c r="HJ33" i="329" s="1"/>
  <c r="HL43" i="329"/>
  <c r="HH44" i="329"/>
  <c r="HD31" i="329"/>
  <c r="HF31" i="329" s="1"/>
  <c r="HC32" i="329" s="1"/>
  <c r="EN9" i="329"/>
  <c r="EO8" i="329"/>
  <c r="D45" i="329"/>
  <c r="AT8" i="329"/>
  <c r="HE45" i="329"/>
  <c r="H46" i="329"/>
  <c r="HD33" i="328"/>
  <c r="HF33" i="328" s="1"/>
  <c r="D45" i="328"/>
  <c r="HJ33" i="328"/>
  <c r="H46" i="328"/>
  <c r="HE45" i="328"/>
  <c r="B44" i="328"/>
  <c r="E43" i="328"/>
  <c r="F43" i="328" s="1"/>
  <c r="HH44" i="328"/>
  <c r="HL43" i="328"/>
  <c r="EO8" i="328"/>
  <c r="C47" i="328"/>
  <c r="AT8" i="328"/>
  <c r="HC31" i="327"/>
  <c r="HD31" i="327" s="1"/>
  <c r="HH45" i="327"/>
  <c r="HL44" i="327"/>
  <c r="C48" i="327"/>
  <c r="AT8" i="327"/>
  <c r="EP8" i="327"/>
  <c r="B44" i="327"/>
  <c r="E43" i="327"/>
  <c r="F43" i="327" s="1"/>
  <c r="HJ35" i="327"/>
  <c r="H46" i="327"/>
  <c r="HE45" i="327"/>
  <c r="D46" i="327"/>
  <c r="HD31" i="326"/>
  <c r="HE44" i="326"/>
  <c r="H45" i="326"/>
  <c r="HH44" i="326"/>
  <c r="HL43" i="326"/>
  <c r="C46" i="326"/>
  <c r="B44" i="326"/>
  <c r="E43" i="326"/>
  <c r="F43" i="326" s="1"/>
  <c r="AT8" i="326"/>
  <c r="D45" i="326"/>
  <c r="HJ35" i="326"/>
  <c r="EP8" i="326"/>
  <c r="HF29" i="325"/>
  <c r="HC30" i="325" s="1"/>
  <c r="HE30" i="325" s="1"/>
  <c r="HD30" i="325"/>
  <c r="C45" i="325"/>
  <c r="E44" i="325"/>
  <c r="F44" i="325" s="1"/>
  <c r="HH45" i="325"/>
  <c r="HL44" i="325"/>
  <c r="D45" i="325"/>
  <c r="HJ34" i="325"/>
  <c r="AS9" i="325"/>
  <c r="AT8" i="325"/>
  <c r="H45" i="325"/>
  <c r="HE44" i="325"/>
  <c r="EN9" i="325"/>
  <c r="EO8" i="325"/>
  <c r="AU9" i="324"/>
  <c r="AV8" i="324"/>
  <c r="H45" i="324"/>
  <c r="HE44" i="324"/>
  <c r="EN9" i="324"/>
  <c r="EO8" i="324"/>
  <c r="D45" i="324"/>
  <c r="HL43" i="324"/>
  <c r="HH44" i="324"/>
  <c r="HD32" i="324"/>
  <c r="HF32" i="324" s="1"/>
  <c r="HK34" i="324"/>
  <c r="HM34" i="324" s="1"/>
  <c r="HJ35" i="324" s="1"/>
  <c r="C45" i="324"/>
  <c r="E44" i="324"/>
  <c r="F44" i="324" s="1"/>
  <c r="D47" i="340" l="1"/>
  <c r="C47" i="340"/>
  <c r="E46" i="340"/>
  <c r="F46" i="340" s="1"/>
  <c r="D47" i="339"/>
  <c r="C47" i="339"/>
  <c r="E46" i="339"/>
  <c r="F46" i="339" s="1"/>
  <c r="D47" i="338"/>
  <c r="C47" i="338"/>
  <c r="E46" i="338"/>
  <c r="F46" i="338" s="1"/>
  <c r="D47" i="337"/>
  <c r="C47" i="337"/>
  <c r="E46" i="337"/>
  <c r="F46" i="337" s="1"/>
  <c r="C47" i="336"/>
  <c r="E46" i="336"/>
  <c r="F46" i="336" s="1"/>
  <c r="D47" i="336"/>
  <c r="HD32" i="335"/>
  <c r="AU8" i="335"/>
  <c r="D47" i="335"/>
  <c r="HH46" i="335"/>
  <c r="HL45" i="335"/>
  <c r="C49" i="335"/>
  <c r="HJ34" i="335"/>
  <c r="HL34" i="335" s="1"/>
  <c r="EQ8" i="335"/>
  <c r="B45" i="335"/>
  <c r="E44" i="335"/>
  <c r="F44" i="335" s="1"/>
  <c r="H47" i="335"/>
  <c r="HE46" i="335"/>
  <c r="HD32" i="334"/>
  <c r="C46" i="334"/>
  <c r="E45" i="334"/>
  <c r="F45" i="334" s="1"/>
  <c r="HL44" i="334"/>
  <c r="HH45" i="334"/>
  <c r="H46" i="334"/>
  <c r="HE45" i="334"/>
  <c r="EQ9" i="334"/>
  <c r="ER8" i="334"/>
  <c r="HM34" i="334"/>
  <c r="HJ35" i="334" s="1"/>
  <c r="HL35" i="334" s="1"/>
  <c r="AU9" i="334"/>
  <c r="AV8" i="334"/>
  <c r="D46" i="334"/>
  <c r="HK34" i="333"/>
  <c r="D46" i="333"/>
  <c r="AT9" i="333"/>
  <c r="AU8" i="333"/>
  <c r="HC33" i="333"/>
  <c r="EP8" i="333"/>
  <c r="EO9" i="333"/>
  <c r="C46" i="333"/>
  <c r="E45" i="333"/>
  <c r="F45" i="333" s="1"/>
  <c r="H46" i="333"/>
  <c r="HE45" i="333"/>
  <c r="HH45" i="333"/>
  <c r="HL44" i="333"/>
  <c r="HD31" i="332"/>
  <c r="EO9" i="332"/>
  <c r="EP8" i="332"/>
  <c r="D46" i="332"/>
  <c r="AU9" i="332"/>
  <c r="AV8" i="332"/>
  <c r="HH45" i="332"/>
  <c r="HL44" i="332"/>
  <c r="HM33" i="332"/>
  <c r="HJ34" i="332" s="1"/>
  <c r="HL34" i="332" s="1"/>
  <c r="HE45" i="332"/>
  <c r="H46" i="332"/>
  <c r="E45" i="332"/>
  <c r="F45" i="332" s="1"/>
  <c r="C46" i="332"/>
  <c r="EP8" i="331"/>
  <c r="HD30" i="331"/>
  <c r="HF30" i="331" s="1"/>
  <c r="AU8" i="331"/>
  <c r="D46" i="331"/>
  <c r="HJ36" i="331"/>
  <c r="H47" i="331"/>
  <c r="HE46" i="331"/>
  <c r="B45" i="331"/>
  <c r="E44" i="331"/>
  <c r="F44" i="331" s="1"/>
  <c r="HH45" i="331"/>
  <c r="HL44" i="331"/>
  <c r="C47" i="331"/>
  <c r="H46" i="330"/>
  <c r="HE45" i="330"/>
  <c r="HL44" i="330"/>
  <c r="HH45" i="330"/>
  <c r="D46" i="330"/>
  <c r="C46" i="330"/>
  <c r="E45" i="330"/>
  <c r="F45" i="330" s="1"/>
  <c r="AT9" i="330"/>
  <c r="AU8" i="330"/>
  <c r="HK34" i="330"/>
  <c r="HM34" i="330" s="1"/>
  <c r="HF30" i="330"/>
  <c r="HC31" i="330" s="1"/>
  <c r="EQ8" i="330"/>
  <c r="EP9" i="330"/>
  <c r="HK33" i="329"/>
  <c r="HD32" i="329"/>
  <c r="HF32" i="329" s="1"/>
  <c r="AU8" i="329"/>
  <c r="EO9" i="329"/>
  <c r="EP8" i="329"/>
  <c r="HH45" i="329"/>
  <c r="HL44" i="329"/>
  <c r="D46" i="329"/>
  <c r="E45" i="329"/>
  <c r="F45" i="329" s="1"/>
  <c r="AS9" i="329" s="1"/>
  <c r="C46" i="329"/>
  <c r="H47" i="329"/>
  <c r="HE46" i="329"/>
  <c r="HC34" i="328"/>
  <c r="HK33" i="328"/>
  <c r="D46" i="328"/>
  <c r="EP8" i="328"/>
  <c r="HH45" i="328"/>
  <c r="HL44" i="328"/>
  <c r="B45" i="328"/>
  <c r="E44" i="328"/>
  <c r="F44" i="328" s="1"/>
  <c r="HD34" i="328"/>
  <c r="HF34" i="328" s="1"/>
  <c r="C48" i="328"/>
  <c r="AU8" i="328"/>
  <c r="H47" i="328"/>
  <c r="HE46" i="328"/>
  <c r="D47" i="327"/>
  <c r="H47" i="327"/>
  <c r="HE46" i="327"/>
  <c r="EQ8" i="327"/>
  <c r="HL45" i="327"/>
  <c r="HH46" i="327"/>
  <c r="HK35" i="327"/>
  <c r="HM35" i="327" s="1"/>
  <c r="C49" i="327"/>
  <c r="AU8" i="327"/>
  <c r="HF31" i="327"/>
  <c r="HC32" i="327" s="1"/>
  <c r="B45" i="327"/>
  <c r="E44" i="327"/>
  <c r="F44" i="327" s="1"/>
  <c r="D46" i="326"/>
  <c r="B45" i="326"/>
  <c r="E44" i="326"/>
  <c r="F44" i="326" s="1"/>
  <c r="HL44" i="326"/>
  <c r="HH45" i="326"/>
  <c r="HK35" i="326"/>
  <c r="HM35" i="326" s="1"/>
  <c r="AU8" i="326"/>
  <c r="C47" i="326"/>
  <c r="HF31" i="326"/>
  <c r="HC32" i="326" s="1"/>
  <c r="EQ8" i="326"/>
  <c r="H46" i="326"/>
  <c r="HE45" i="326"/>
  <c r="HF30" i="325"/>
  <c r="E45" i="325"/>
  <c r="F45" i="325" s="1"/>
  <c r="C46" i="325"/>
  <c r="HK34" i="325"/>
  <c r="HH46" i="325"/>
  <c r="HL45" i="325"/>
  <c r="EO9" i="325"/>
  <c r="EP8" i="325"/>
  <c r="HE45" i="325"/>
  <c r="H46" i="325"/>
  <c r="D46" i="325"/>
  <c r="HC31" i="325"/>
  <c r="HE31" i="325" s="1"/>
  <c r="AT9" i="325"/>
  <c r="AU8" i="325"/>
  <c r="HC33" i="324"/>
  <c r="HK35" i="324"/>
  <c r="HD33" i="324"/>
  <c r="HF33" i="324" s="1"/>
  <c r="HH45" i="324"/>
  <c r="HL44" i="324"/>
  <c r="C46" i="324"/>
  <c r="E45" i="324"/>
  <c r="F45" i="324" s="1"/>
  <c r="EO9" i="324"/>
  <c r="EP8" i="324"/>
  <c r="HE45" i="324"/>
  <c r="H46" i="324"/>
  <c r="AV9" i="324"/>
  <c r="AW8" i="324"/>
  <c r="D46" i="324"/>
  <c r="E47" i="340" l="1"/>
  <c r="F47" i="340" s="1"/>
  <c r="C48" i="340"/>
  <c r="D48" i="340"/>
  <c r="E47" i="339"/>
  <c r="F47" i="339" s="1"/>
  <c r="C48" i="339"/>
  <c r="D48" i="339"/>
  <c r="D48" i="338"/>
  <c r="E47" i="338"/>
  <c r="F47" i="338" s="1"/>
  <c r="C48" i="338"/>
  <c r="E47" i="337"/>
  <c r="F47" i="337" s="1"/>
  <c r="C48" i="337"/>
  <c r="D48" i="337"/>
  <c r="D48" i="336"/>
  <c r="E47" i="336"/>
  <c r="F47" i="336" s="1"/>
  <c r="C48" i="336"/>
  <c r="B46" i="335"/>
  <c r="E45" i="335"/>
  <c r="F45" i="335" s="1"/>
  <c r="C50" i="335"/>
  <c r="HL46" i="335"/>
  <c r="HH47" i="335"/>
  <c r="H48" i="335"/>
  <c r="HE47" i="335"/>
  <c r="ER8" i="335"/>
  <c r="D48" i="335"/>
  <c r="HF32" i="335"/>
  <c r="HC33" i="335" s="1"/>
  <c r="HE33" i="335" s="1"/>
  <c r="HK34" i="335"/>
  <c r="AV8" i="335"/>
  <c r="HK35" i="334"/>
  <c r="HM35" i="334" s="1"/>
  <c r="HH46" i="334"/>
  <c r="HL45" i="334"/>
  <c r="HF32" i="334"/>
  <c r="HC33" i="334" s="1"/>
  <c r="HE33" i="334" s="1"/>
  <c r="D47" i="334"/>
  <c r="ER9" i="334"/>
  <c r="ES8" i="334"/>
  <c r="HE46" i="334"/>
  <c r="H47" i="334"/>
  <c r="AV9" i="334"/>
  <c r="AW8" i="334"/>
  <c r="E46" i="334"/>
  <c r="F46" i="334" s="1"/>
  <c r="C47" i="334"/>
  <c r="HD33" i="333"/>
  <c r="HF33" i="333" s="1"/>
  <c r="E46" i="333"/>
  <c r="F46" i="333" s="1"/>
  <c r="C47" i="333"/>
  <c r="AU9" i="333"/>
  <c r="AV8" i="333"/>
  <c r="HM34" i="333"/>
  <c r="HJ35" i="333" s="1"/>
  <c r="HH46" i="333"/>
  <c r="HL45" i="333"/>
  <c r="HE46" i="333"/>
  <c r="H47" i="333"/>
  <c r="EP9" i="333"/>
  <c r="EQ8" i="333"/>
  <c r="D47" i="333"/>
  <c r="HK34" i="332"/>
  <c r="HM34" i="332" s="1"/>
  <c r="H47" i="332"/>
  <c r="HE46" i="332"/>
  <c r="HL45" i="332"/>
  <c r="HH46" i="332"/>
  <c r="C47" i="332"/>
  <c r="E46" i="332"/>
  <c r="F46" i="332" s="1"/>
  <c r="D47" i="332"/>
  <c r="AW8" i="332"/>
  <c r="AV9" i="332"/>
  <c r="EP9" i="332"/>
  <c r="EQ8" i="332"/>
  <c r="HF31" i="332"/>
  <c r="HC32" i="332" s="1"/>
  <c r="HL45" i="331"/>
  <c r="HH46" i="331"/>
  <c r="D47" i="331"/>
  <c r="HC31" i="331"/>
  <c r="C48" i="331"/>
  <c r="H48" i="331"/>
  <c r="HE47" i="331"/>
  <c r="AV8" i="331"/>
  <c r="B46" i="331"/>
  <c r="E45" i="331"/>
  <c r="F45" i="331" s="1"/>
  <c r="HK36" i="331"/>
  <c r="EQ8" i="331"/>
  <c r="HD31" i="330"/>
  <c r="HF31" i="330" s="1"/>
  <c r="HJ35" i="330"/>
  <c r="HH46" i="330"/>
  <c r="HL45" i="330"/>
  <c r="EQ9" i="330"/>
  <c r="ER8" i="330"/>
  <c r="E46" i="330"/>
  <c r="F46" i="330" s="1"/>
  <c r="C47" i="330"/>
  <c r="HE46" i="330"/>
  <c r="H47" i="330"/>
  <c r="AU9" i="330"/>
  <c r="AV8" i="330"/>
  <c r="D47" i="330"/>
  <c r="HH46" i="329"/>
  <c r="HL45" i="329"/>
  <c r="AV8" i="329"/>
  <c r="HC33" i="329"/>
  <c r="D47" i="329"/>
  <c r="EP9" i="329"/>
  <c r="EQ8" i="329"/>
  <c r="HM33" i="329"/>
  <c r="HJ34" i="329" s="1"/>
  <c r="H48" i="329"/>
  <c r="HE47" i="329"/>
  <c r="E46" i="329"/>
  <c r="F46" i="329" s="1"/>
  <c r="AT9" i="329" s="1"/>
  <c r="C47" i="329"/>
  <c r="HL45" i="328"/>
  <c r="HH46" i="328"/>
  <c r="D47" i="328"/>
  <c r="HE47" i="328"/>
  <c r="H48" i="328"/>
  <c r="AV8" i="328"/>
  <c r="HC35" i="328"/>
  <c r="EQ8" i="328"/>
  <c r="HM33" i="328"/>
  <c r="HJ34" i="328" s="1"/>
  <c r="HH4" i="328" s="1"/>
  <c r="B46" i="328"/>
  <c r="E45" i="328"/>
  <c r="F45" i="328" s="1"/>
  <c r="C49" i="328"/>
  <c r="HD32" i="327"/>
  <c r="HF32" i="327" s="1"/>
  <c r="HJ36" i="327"/>
  <c r="B46" i="327"/>
  <c r="E45" i="327"/>
  <c r="F45" i="327" s="1"/>
  <c r="ER8" i="327"/>
  <c r="HE47" i="327"/>
  <c r="H48" i="327"/>
  <c r="C50" i="327"/>
  <c r="AV8" i="327"/>
  <c r="HH47" i="327"/>
  <c r="HL46" i="327"/>
  <c r="D48" i="327"/>
  <c r="HD32" i="326"/>
  <c r="HF32" i="326" s="1"/>
  <c r="HH46" i="326"/>
  <c r="HL45" i="326"/>
  <c r="B46" i="326"/>
  <c r="E45" i="326"/>
  <c r="F45" i="326" s="1"/>
  <c r="HE46" i="326"/>
  <c r="H47" i="326"/>
  <c r="C48" i="326"/>
  <c r="D47" i="326"/>
  <c r="ER8" i="326"/>
  <c r="HJ36" i="326"/>
  <c r="AV8" i="326"/>
  <c r="HD31" i="325"/>
  <c r="HF31" i="325" s="1"/>
  <c r="HM34" i="325"/>
  <c r="HJ35" i="325" s="1"/>
  <c r="H47" i="325"/>
  <c r="HE46" i="325"/>
  <c r="D47" i="325"/>
  <c r="AU9" i="325"/>
  <c r="AV8" i="325"/>
  <c r="EP9" i="325"/>
  <c r="EQ8" i="325"/>
  <c r="HH47" i="325"/>
  <c r="HL46" i="325"/>
  <c r="E46" i="325"/>
  <c r="F46" i="325" s="1"/>
  <c r="C47" i="325"/>
  <c r="D47" i="324"/>
  <c r="H47" i="324"/>
  <c r="HE46" i="324"/>
  <c r="HH46" i="324"/>
  <c r="HL45" i="324"/>
  <c r="HC34" i="324"/>
  <c r="E46" i="324"/>
  <c r="F46" i="324" s="1"/>
  <c r="C47" i="324"/>
  <c r="HM35" i="324"/>
  <c r="HJ36" i="324" s="1"/>
  <c r="AW9" i="324"/>
  <c r="AX8" i="324"/>
  <c r="EP9" i="324"/>
  <c r="EQ8" i="324"/>
  <c r="D49" i="340" l="1"/>
  <c r="E48" i="340"/>
  <c r="F48" i="340" s="1"/>
  <c r="C49" i="340"/>
  <c r="D49" i="339"/>
  <c r="E48" i="339"/>
  <c r="F48" i="339" s="1"/>
  <c r="C49" i="339"/>
  <c r="D49" i="338"/>
  <c r="C49" i="338"/>
  <c r="E48" i="338"/>
  <c r="F48" i="338" s="1"/>
  <c r="D49" i="337"/>
  <c r="C49" i="337"/>
  <c r="E48" i="337"/>
  <c r="F48" i="337" s="1"/>
  <c r="E48" i="336"/>
  <c r="F48" i="336" s="1"/>
  <c r="C49" i="336"/>
  <c r="D49" i="336"/>
  <c r="HD33" i="335"/>
  <c r="AW8" i="335"/>
  <c r="HH48" i="335"/>
  <c r="HL47" i="335"/>
  <c r="HM34" i="335"/>
  <c r="HJ35" i="335" s="1"/>
  <c r="HL35" i="335" s="1"/>
  <c r="D49" i="335"/>
  <c r="B47" i="335"/>
  <c r="E46" i="335"/>
  <c r="F46" i="335" s="1"/>
  <c r="ES8" i="335"/>
  <c r="HE48" i="335"/>
  <c r="H49" i="335"/>
  <c r="C51" i="335"/>
  <c r="HD33" i="334"/>
  <c r="HF33" i="334" s="1"/>
  <c r="ES9" i="334"/>
  <c r="ET8" i="334"/>
  <c r="E47" i="334"/>
  <c r="F47" i="334" s="1"/>
  <c r="C48" i="334"/>
  <c r="HE47" i="334"/>
  <c r="H48" i="334"/>
  <c r="HH47" i="334"/>
  <c r="HL46" i="334"/>
  <c r="HJ36" i="334"/>
  <c r="AW9" i="334"/>
  <c r="AX8" i="334"/>
  <c r="D48" i="334"/>
  <c r="HK35" i="333"/>
  <c r="HM35" i="333" s="1"/>
  <c r="AV9" i="333"/>
  <c r="AW8" i="333"/>
  <c r="D48" i="333"/>
  <c r="H48" i="333"/>
  <c r="HE47" i="333"/>
  <c r="HC34" i="333"/>
  <c r="HH47" i="333"/>
  <c r="HL46" i="333"/>
  <c r="E47" i="333"/>
  <c r="F47" i="333" s="1"/>
  <c r="C48" i="333"/>
  <c r="EQ9" i="333"/>
  <c r="ER8" i="333"/>
  <c r="HD32" i="332"/>
  <c r="HF32" i="332" s="1"/>
  <c r="AW9" i="332"/>
  <c r="AX8" i="332"/>
  <c r="E47" i="332"/>
  <c r="F47" i="332" s="1"/>
  <c r="C48" i="332"/>
  <c r="EQ9" i="332"/>
  <c r="ER8" i="332"/>
  <c r="D48" i="332"/>
  <c r="H48" i="332"/>
  <c r="HE47" i="332"/>
  <c r="HJ35" i="332"/>
  <c r="HL35" i="332" s="1"/>
  <c r="HH47" i="332"/>
  <c r="HL46" i="332"/>
  <c r="ER8" i="331"/>
  <c r="HM36" i="331"/>
  <c r="HJ37" i="331" s="1"/>
  <c r="AW8" i="331"/>
  <c r="C49" i="331"/>
  <c r="HH47" i="331"/>
  <c r="HL46" i="331"/>
  <c r="B47" i="331"/>
  <c r="E46" i="331"/>
  <c r="F46" i="331" s="1"/>
  <c r="HD31" i="331"/>
  <c r="HE48" i="331"/>
  <c r="H49" i="331"/>
  <c r="D48" i="331"/>
  <c r="AV9" i="330"/>
  <c r="AW8" i="330"/>
  <c r="HK35" i="330"/>
  <c r="C48" i="330"/>
  <c r="E47" i="330"/>
  <c r="F47" i="330" s="1"/>
  <c r="H48" i="330"/>
  <c r="HE47" i="330"/>
  <c r="HL46" i="330"/>
  <c r="HH47" i="330"/>
  <c r="HC32" i="330"/>
  <c r="D48" i="330"/>
  <c r="ES8" i="330"/>
  <c r="ER9" i="330"/>
  <c r="HK34" i="329"/>
  <c r="EQ9" i="329"/>
  <c r="ER8" i="329"/>
  <c r="HD33" i="329"/>
  <c r="HF33" i="329" s="1"/>
  <c r="AW8" i="329"/>
  <c r="HH47" i="329"/>
  <c r="HL46" i="329"/>
  <c r="E47" i="329"/>
  <c r="F47" i="329" s="1"/>
  <c r="AU9" i="329" s="1"/>
  <c r="C48" i="329"/>
  <c r="H49" i="329"/>
  <c r="HE48" i="329"/>
  <c r="D48" i="329"/>
  <c r="HH6" i="328"/>
  <c r="HH5" i="328"/>
  <c r="HK34" i="328"/>
  <c r="B47" i="328"/>
  <c r="E46" i="328"/>
  <c r="F46" i="328" s="1"/>
  <c r="HD35" i="328"/>
  <c r="HH47" i="328"/>
  <c r="HL46" i="328"/>
  <c r="AW8" i="328"/>
  <c r="C50" i="328"/>
  <c r="ER8" i="328"/>
  <c r="H49" i="328"/>
  <c r="HE48" i="328"/>
  <c r="D48" i="328"/>
  <c r="ES8" i="327"/>
  <c r="HK36" i="327"/>
  <c r="AW8" i="327"/>
  <c r="D49" i="327"/>
  <c r="HC33" i="327"/>
  <c r="H49" i="327"/>
  <c r="HE48" i="327"/>
  <c r="HH48" i="327"/>
  <c r="HL47" i="327"/>
  <c r="C51" i="327"/>
  <c r="B47" i="327"/>
  <c r="E46" i="327"/>
  <c r="F46" i="327" s="1"/>
  <c r="AW8" i="326"/>
  <c r="H48" i="326"/>
  <c r="HE47" i="326"/>
  <c r="B47" i="326"/>
  <c r="E46" i="326"/>
  <c r="F46" i="326" s="1"/>
  <c r="ES8" i="326"/>
  <c r="D48" i="326"/>
  <c r="HC33" i="326"/>
  <c r="C49" i="326"/>
  <c r="HK36" i="326"/>
  <c r="HM36" i="326" s="1"/>
  <c r="HJ37" i="326" s="1"/>
  <c r="HL46" i="326"/>
  <c r="HH47" i="326"/>
  <c r="HK35" i="325"/>
  <c r="AV9" i="325"/>
  <c r="AW8" i="325"/>
  <c r="E47" i="325"/>
  <c r="F47" i="325" s="1"/>
  <c r="C48" i="325"/>
  <c r="HL47" i="325"/>
  <c r="HH48" i="325"/>
  <c r="H48" i="325"/>
  <c r="HE47" i="325"/>
  <c r="HC32" i="325"/>
  <c r="EQ9" i="325"/>
  <c r="ER8" i="325"/>
  <c r="D48" i="325"/>
  <c r="HK36" i="324"/>
  <c r="E47" i="324"/>
  <c r="F47" i="324" s="1"/>
  <c r="C48" i="324"/>
  <c r="D48" i="324"/>
  <c r="HH47" i="324"/>
  <c r="HL46" i="324"/>
  <c r="HD34" i="324"/>
  <c r="HF34" i="324" s="1"/>
  <c r="HC35" i="324" s="1"/>
  <c r="AX9" i="324"/>
  <c r="AY8" i="324"/>
  <c r="ER8" i="324"/>
  <c r="EQ9" i="324"/>
  <c r="HE47" i="324"/>
  <c r="H48" i="324"/>
  <c r="C50" i="340" l="1"/>
  <c r="E49" i="340"/>
  <c r="F49" i="340" s="1"/>
  <c r="D50" i="340"/>
  <c r="C50" i="339"/>
  <c r="E49" i="339"/>
  <c r="F49" i="339" s="1"/>
  <c r="D50" i="339"/>
  <c r="D50" i="338"/>
  <c r="E49" i="338"/>
  <c r="F49" i="338" s="1"/>
  <c r="C50" i="338"/>
  <c r="E49" i="337"/>
  <c r="F49" i="337" s="1"/>
  <c r="C50" i="337"/>
  <c r="D50" i="337"/>
  <c r="D50" i="336"/>
  <c r="C50" i="336"/>
  <c r="E49" i="336"/>
  <c r="F49" i="336" s="1"/>
  <c r="HK35" i="335"/>
  <c r="ET8" i="335"/>
  <c r="HH49" i="335"/>
  <c r="HL48" i="335"/>
  <c r="HE49" i="335"/>
  <c r="H50" i="335"/>
  <c r="D50" i="335"/>
  <c r="HF33" i="335"/>
  <c r="HC34" i="335" s="1"/>
  <c r="HE34" i="335" s="1"/>
  <c r="AX8" i="335"/>
  <c r="C52" i="335"/>
  <c r="B48" i="335"/>
  <c r="E47" i="335"/>
  <c r="F47" i="335" s="1"/>
  <c r="AX9" i="334"/>
  <c r="AY8" i="334"/>
  <c r="HH48" i="334"/>
  <c r="HL47" i="334"/>
  <c r="E48" i="334"/>
  <c r="F48" i="334" s="1"/>
  <c r="C49" i="334"/>
  <c r="D49" i="334"/>
  <c r="HK36" i="334"/>
  <c r="HM36" i="334" s="1"/>
  <c r="H49" i="334"/>
  <c r="HE48" i="334"/>
  <c r="HC34" i="334"/>
  <c r="HE34" i="334" s="1"/>
  <c r="EU8" i="334"/>
  <c r="ET9" i="334"/>
  <c r="E48" i="333"/>
  <c r="F48" i="333" s="1"/>
  <c r="C49" i="333"/>
  <c r="HH48" i="333"/>
  <c r="HL47" i="333"/>
  <c r="HD34" i="333"/>
  <c r="HF34" i="333" s="1"/>
  <c r="D49" i="333"/>
  <c r="ER9" i="333"/>
  <c r="ES8" i="333"/>
  <c r="HJ36" i="333"/>
  <c r="H49" i="333"/>
  <c r="HE48" i="333"/>
  <c r="AW9" i="333"/>
  <c r="AX8" i="333"/>
  <c r="HC33" i="332"/>
  <c r="HH48" i="332"/>
  <c r="HL47" i="332"/>
  <c r="HE48" i="332"/>
  <c r="H49" i="332"/>
  <c r="D49" i="332"/>
  <c r="HD33" i="332"/>
  <c r="HF33" i="332" s="1"/>
  <c r="HC34" i="332" s="1"/>
  <c r="ER9" i="332"/>
  <c r="ES8" i="332"/>
  <c r="AX9" i="332"/>
  <c r="AY8" i="332"/>
  <c r="HK35" i="332"/>
  <c r="E48" i="332"/>
  <c r="F48" i="332" s="1"/>
  <c r="C49" i="332"/>
  <c r="HK37" i="331"/>
  <c r="D49" i="331"/>
  <c r="B48" i="331"/>
  <c r="E47" i="331"/>
  <c r="F47" i="331" s="1"/>
  <c r="HE49" i="331"/>
  <c r="H50" i="331"/>
  <c r="HF31" i="331"/>
  <c r="HC32" i="331" s="1"/>
  <c r="C50" i="331"/>
  <c r="HL47" i="331"/>
  <c r="HH48" i="331"/>
  <c r="AX8" i="331"/>
  <c r="ES8" i="331"/>
  <c r="D49" i="330"/>
  <c r="HH48" i="330"/>
  <c r="HL47" i="330"/>
  <c r="HE48" i="330"/>
  <c r="H49" i="330"/>
  <c r="HM35" i="330"/>
  <c r="HJ36" i="330" s="1"/>
  <c r="HD32" i="330"/>
  <c r="E48" i="330"/>
  <c r="F48" i="330" s="1"/>
  <c r="C49" i="330"/>
  <c r="AW9" i="330"/>
  <c r="AX8" i="330"/>
  <c r="ES9" i="330"/>
  <c r="ET8" i="330"/>
  <c r="HE49" i="329"/>
  <c r="H50" i="329"/>
  <c r="D49" i="329"/>
  <c r="C49" i="329"/>
  <c r="E48" i="329"/>
  <c r="F48" i="329" s="1"/>
  <c r="AV9" i="329" s="1"/>
  <c r="HL47" i="329"/>
  <c r="HH48" i="329"/>
  <c r="HC34" i="329"/>
  <c r="AX8" i="329"/>
  <c r="HM34" i="329"/>
  <c r="HJ35" i="329" s="1"/>
  <c r="ES8" i="329"/>
  <c r="ER9" i="329"/>
  <c r="ES8" i="328"/>
  <c r="B48" i="328"/>
  <c r="E47" i="328"/>
  <c r="F47" i="328" s="1"/>
  <c r="H50" i="328"/>
  <c r="HE49" i="328"/>
  <c r="C51" i="328"/>
  <c r="HF35" i="328"/>
  <c r="HC36" i="328" s="1"/>
  <c r="D49" i="328"/>
  <c r="HH48" i="328"/>
  <c r="HL47" i="328"/>
  <c r="HM34" i="328"/>
  <c r="HJ35" i="328" s="1"/>
  <c r="AX8" i="328"/>
  <c r="H50" i="327"/>
  <c r="HE49" i="327"/>
  <c r="HM36" i="327"/>
  <c r="HJ37" i="327" s="1"/>
  <c r="B48" i="327"/>
  <c r="E47" i="327"/>
  <c r="F47" i="327" s="1"/>
  <c r="AX8" i="327"/>
  <c r="HH49" i="327"/>
  <c r="HL48" i="327"/>
  <c r="HD33" i="327"/>
  <c r="HF33" i="327" s="1"/>
  <c r="ET8" i="327"/>
  <c r="C52" i="327"/>
  <c r="D50" i="327"/>
  <c r="HK37" i="326"/>
  <c r="HD33" i="326"/>
  <c r="HE48" i="326"/>
  <c r="H49" i="326"/>
  <c r="D49" i="326"/>
  <c r="C50" i="326"/>
  <c r="B48" i="326"/>
  <c r="E47" i="326"/>
  <c r="F47" i="326" s="1"/>
  <c r="AX8" i="326"/>
  <c r="HH48" i="326"/>
  <c r="HL47" i="326"/>
  <c r="ET8" i="326"/>
  <c r="ER9" i="325"/>
  <c r="ES8" i="325"/>
  <c r="C49" i="325"/>
  <c r="E48" i="325"/>
  <c r="F48" i="325" s="1"/>
  <c r="HD32" i="325"/>
  <c r="HH49" i="325"/>
  <c r="HL48" i="325"/>
  <c r="HM35" i="325"/>
  <c r="HJ36" i="325" s="1"/>
  <c r="H49" i="325"/>
  <c r="HE48" i="325"/>
  <c r="D49" i="325"/>
  <c r="AW9" i="325"/>
  <c r="AX8" i="325"/>
  <c r="HD35" i="324"/>
  <c r="HF35" i="324" s="1"/>
  <c r="HH48" i="324"/>
  <c r="HL47" i="324"/>
  <c r="AZ8" i="324"/>
  <c r="AY9" i="324"/>
  <c r="D49" i="324"/>
  <c r="HM36" i="324"/>
  <c r="HJ37" i="324" s="1"/>
  <c r="ER9" i="324"/>
  <c r="ES8" i="324"/>
  <c r="H49" i="324"/>
  <c r="HE48" i="324"/>
  <c r="E48" i="324"/>
  <c r="F48" i="324" s="1"/>
  <c r="C49" i="324"/>
  <c r="D51" i="340" l="1"/>
  <c r="E50" i="340"/>
  <c r="F50" i="340" s="1"/>
  <c r="C51" i="340"/>
  <c r="D51" i="339"/>
  <c r="E50" i="339"/>
  <c r="F50" i="339" s="1"/>
  <c r="C51" i="339"/>
  <c r="C51" i="338"/>
  <c r="E50" i="338"/>
  <c r="F50" i="338" s="1"/>
  <c r="D51" i="338"/>
  <c r="D51" i="337"/>
  <c r="C51" i="337"/>
  <c r="E50" i="337"/>
  <c r="F50" i="337" s="1"/>
  <c r="E50" i="336"/>
  <c r="F50" i="336" s="1"/>
  <c r="C51" i="336"/>
  <c r="D51" i="336"/>
  <c r="HD34" i="335"/>
  <c r="B49" i="335"/>
  <c r="E48" i="335"/>
  <c r="F48" i="335" s="1"/>
  <c r="HE50" i="335"/>
  <c r="H51" i="335"/>
  <c r="HH50" i="335"/>
  <c r="HL49" i="335"/>
  <c r="C53" i="335"/>
  <c r="D51" i="335"/>
  <c r="EU8" i="335"/>
  <c r="HM35" i="335"/>
  <c r="HJ36" i="335" s="1"/>
  <c r="HL36" i="335" s="1"/>
  <c r="AY8" i="335"/>
  <c r="HD34" i="334"/>
  <c r="HF34" i="334" s="1"/>
  <c r="D50" i="334"/>
  <c r="EU9" i="334"/>
  <c r="EV8" i="334"/>
  <c r="HJ37" i="334"/>
  <c r="E49" i="334"/>
  <c r="F49" i="334" s="1"/>
  <c r="C50" i="334"/>
  <c r="HH49" i="334"/>
  <c r="HL48" i="334"/>
  <c r="AY9" i="334"/>
  <c r="AZ8" i="334"/>
  <c r="HE49" i="334"/>
  <c r="H50" i="334"/>
  <c r="ES9" i="333"/>
  <c r="ET8" i="333"/>
  <c r="HC35" i="333"/>
  <c r="HL48" i="333"/>
  <c r="HH49" i="333"/>
  <c r="AX9" i="333"/>
  <c r="AY8" i="333"/>
  <c r="H50" i="333"/>
  <c r="HE49" i="333"/>
  <c r="C50" i="333"/>
  <c r="E49" i="333"/>
  <c r="F49" i="333" s="1"/>
  <c r="HK36" i="333"/>
  <c r="HM36" i="333" s="1"/>
  <c r="D50" i="333"/>
  <c r="HD34" i="332"/>
  <c r="HF34" i="332" s="1"/>
  <c r="HC35" i="332" s="1"/>
  <c r="HM35" i="332"/>
  <c r="HJ36" i="332" s="1"/>
  <c r="HH49" i="332"/>
  <c r="HL48" i="332"/>
  <c r="E49" i="332"/>
  <c r="F49" i="332" s="1"/>
  <c r="C50" i="332"/>
  <c r="D50" i="332"/>
  <c r="H50" i="332"/>
  <c r="HE49" i="332"/>
  <c r="ES9" i="332"/>
  <c r="ET8" i="332"/>
  <c r="AY9" i="332"/>
  <c r="AZ8" i="332"/>
  <c r="HD32" i="331"/>
  <c r="HH49" i="331"/>
  <c r="HL48" i="331"/>
  <c r="AY8" i="331"/>
  <c r="H51" i="331"/>
  <c r="HE50" i="331"/>
  <c r="B49" i="331"/>
  <c r="E48" i="331"/>
  <c r="F48" i="331" s="1"/>
  <c r="C51" i="331"/>
  <c r="D50" i="331"/>
  <c r="HM37" i="331"/>
  <c r="HJ38" i="331" s="1"/>
  <c r="ET8" i="331"/>
  <c r="HF32" i="330"/>
  <c r="HC33" i="330" s="1"/>
  <c r="HD33" i="330" s="1"/>
  <c r="HK36" i="330"/>
  <c r="HM36" i="330" s="1"/>
  <c r="HH49" i="330"/>
  <c r="HL48" i="330"/>
  <c r="ET9" i="330"/>
  <c r="EU8" i="330"/>
  <c r="E49" i="330"/>
  <c r="F49" i="330" s="1"/>
  <c r="C50" i="330"/>
  <c r="D50" i="330"/>
  <c r="AY8" i="330"/>
  <c r="AX9" i="330"/>
  <c r="H50" i="330"/>
  <c r="HE49" i="330"/>
  <c r="HK35" i="329"/>
  <c r="HM35" i="329" s="1"/>
  <c r="ES9" i="329"/>
  <c r="ET8" i="329"/>
  <c r="HD34" i="329"/>
  <c r="HF34" i="329" s="1"/>
  <c r="H51" i="329"/>
  <c r="HE50" i="329"/>
  <c r="HH49" i="329"/>
  <c r="HL48" i="329"/>
  <c r="E49" i="329"/>
  <c r="F49" i="329" s="1"/>
  <c r="AW9" i="329" s="1"/>
  <c r="C50" i="329"/>
  <c r="AY8" i="329"/>
  <c r="D50" i="329"/>
  <c r="HK35" i="328"/>
  <c r="HM35" i="328" s="1"/>
  <c r="HD36" i="328"/>
  <c r="HF36" i="328" s="1"/>
  <c r="ET8" i="328"/>
  <c r="AY8" i="328"/>
  <c r="HH49" i="328"/>
  <c r="HL48" i="328"/>
  <c r="H51" i="328"/>
  <c r="HE50" i="328"/>
  <c r="D50" i="328"/>
  <c r="C52" i="328"/>
  <c r="B49" i="328"/>
  <c r="E48" i="328"/>
  <c r="F48" i="328" s="1"/>
  <c r="HK37" i="327"/>
  <c r="D51" i="327"/>
  <c r="EU8" i="327"/>
  <c r="C53" i="327"/>
  <c r="H51" i="327"/>
  <c r="HE50" i="327"/>
  <c r="HC34" i="327"/>
  <c r="HL49" i="327"/>
  <c r="HH50" i="327"/>
  <c r="B49" i="327"/>
  <c r="E48" i="327"/>
  <c r="F48" i="327" s="1"/>
  <c r="AY8" i="327"/>
  <c r="HF33" i="326"/>
  <c r="HC34" i="326" s="1"/>
  <c r="D50" i="326"/>
  <c r="HH49" i="326"/>
  <c r="HL48" i="326"/>
  <c r="HM37" i="326"/>
  <c r="HJ38" i="326" s="1"/>
  <c r="B49" i="326"/>
  <c r="E48" i="326"/>
  <c r="F48" i="326" s="1"/>
  <c r="EU8" i="326"/>
  <c r="AY8" i="326"/>
  <c r="C51" i="326"/>
  <c r="H50" i="326"/>
  <c r="HE49" i="326"/>
  <c r="HK36" i="325"/>
  <c r="E49" i="325"/>
  <c r="F49" i="325" s="1"/>
  <c r="C50" i="325"/>
  <c r="D50" i="325"/>
  <c r="AX9" i="325"/>
  <c r="AY8" i="325"/>
  <c r="HF32" i="325"/>
  <c r="HC33" i="325" s="1"/>
  <c r="ES9" i="325"/>
  <c r="ET8" i="325"/>
  <c r="HL49" i="325"/>
  <c r="HH50" i="325"/>
  <c r="HE49" i="325"/>
  <c r="H50" i="325"/>
  <c r="HK37" i="324"/>
  <c r="HM37" i="324" s="1"/>
  <c r="AZ9" i="324"/>
  <c r="BA8" i="324"/>
  <c r="D50" i="324"/>
  <c r="HC36" i="324"/>
  <c r="H50" i="324"/>
  <c r="HE49" i="324"/>
  <c r="E49" i="324"/>
  <c r="F49" i="324" s="1"/>
  <c r="C50" i="324"/>
  <c r="ES9" i="324"/>
  <c r="ET8" i="324"/>
  <c r="HH49" i="324"/>
  <c r="HL48" i="324"/>
  <c r="E51" i="340" l="1"/>
  <c r="F51" i="340" s="1"/>
  <c r="C52" i="340"/>
  <c r="D52" i="340"/>
  <c r="E51" i="339"/>
  <c r="F51" i="339" s="1"/>
  <c r="C52" i="339"/>
  <c r="D52" i="339"/>
  <c r="D52" i="338"/>
  <c r="E51" i="338"/>
  <c r="F51" i="338" s="1"/>
  <c r="C52" i="338"/>
  <c r="E51" i="337"/>
  <c r="F51" i="337" s="1"/>
  <c r="C52" i="337"/>
  <c r="D52" i="337"/>
  <c r="D52" i="336"/>
  <c r="E51" i="336"/>
  <c r="F51" i="336" s="1"/>
  <c r="C52" i="336"/>
  <c r="HK36" i="335"/>
  <c r="D52" i="335"/>
  <c r="EV8" i="335"/>
  <c r="HL50" i="335"/>
  <c r="HH51" i="335"/>
  <c r="HF34" i="335"/>
  <c r="HC35" i="335" s="1"/>
  <c r="HE35" i="335" s="1"/>
  <c r="AZ8" i="335"/>
  <c r="C54" i="335"/>
  <c r="H52" i="335"/>
  <c r="HE51" i="335"/>
  <c r="B50" i="335"/>
  <c r="E49" i="335"/>
  <c r="F49" i="335" s="1"/>
  <c r="HK37" i="334"/>
  <c r="AZ9" i="334"/>
  <c r="BA8" i="334"/>
  <c r="HH50" i="334"/>
  <c r="HL49" i="334"/>
  <c r="EV9" i="334"/>
  <c r="EW8" i="334"/>
  <c r="HE50" i="334"/>
  <c r="H51" i="334"/>
  <c r="E50" i="334"/>
  <c r="F50" i="334" s="1"/>
  <c r="C51" i="334"/>
  <c r="HC35" i="334"/>
  <c r="D51" i="334"/>
  <c r="HJ37" i="333"/>
  <c r="HK37" i="333"/>
  <c r="E50" i="333"/>
  <c r="F50" i="333" s="1"/>
  <c r="C51" i="333"/>
  <c r="AY9" i="333"/>
  <c r="AZ8" i="333"/>
  <c r="HD35" i="333"/>
  <c r="HF35" i="333" s="1"/>
  <c r="D51" i="333"/>
  <c r="HH50" i="333"/>
  <c r="HL49" i="333"/>
  <c r="ET9" i="333"/>
  <c r="EU8" i="333"/>
  <c r="HE50" i="333"/>
  <c r="H51" i="333"/>
  <c r="HK36" i="332"/>
  <c r="HD35" i="332"/>
  <c r="HF35" i="332" s="1"/>
  <c r="C51" i="332"/>
  <c r="E50" i="332"/>
  <c r="F50" i="332" s="1"/>
  <c r="HL49" i="332"/>
  <c r="HH50" i="332"/>
  <c r="EU8" i="332"/>
  <c r="ET9" i="332"/>
  <c r="H51" i="332"/>
  <c r="HE50" i="332"/>
  <c r="AZ9" i="332"/>
  <c r="BA8" i="332"/>
  <c r="D51" i="332"/>
  <c r="HK38" i="331"/>
  <c r="EU8" i="331"/>
  <c r="C52" i="331"/>
  <c r="D51" i="331"/>
  <c r="H52" i="331"/>
  <c r="HE51" i="331"/>
  <c r="HF32" i="331"/>
  <c r="HC33" i="331" s="1"/>
  <c r="B50" i="331"/>
  <c r="E49" i="331"/>
  <c r="F49" i="331" s="1"/>
  <c r="AZ8" i="331"/>
  <c r="HH50" i="331"/>
  <c r="HL49" i="331"/>
  <c r="AY9" i="330"/>
  <c r="AZ8" i="330"/>
  <c r="HJ37" i="330"/>
  <c r="EU9" i="330"/>
  <c r="EV8" i="330"/>
  <c r="HL49" i="330"/>
  <c r="HH50" i="330"/>
  <c r="D51" i="330"/>
  <c r="HF33" i="330"/>
  <c r="HC34" i="330" s="1"/>
  <c r="H51" i="330"/>
  <c r="HE50" i="330"/>
  <c r="C51" i="330"/>
  <c r="E50" i="330"/>
  <c r="F50" i="330" s="1"/>
  <c r="D51" i="329"/>
  <c r="E50" i="329"/>
  <c r="F50" i="329" s="1"/>
  <c r="AX9" i="329" s="1"/>
  <c r="C51" i="329"/>
  <c r="HC35" i="329"/>
  <c r="AZ8" i="329"/>
  <c r="H52" i="329"/>
  <c r="HE51" i="329"/>
  <c r="HJ36" i="329"/>
  <c r="HH50" i="329"/>
  <c r="HL49" i="329"/>
  <c r="ET9" i="329"/>
  <c r="EU8" i="329"/>
  <c r="B50" i="328"/>
  <c r="E49" i="328"/>
  <c r="F49" i="328" s="1"/>
  <c r="HC37" i="328"/>
  <c r="C53" i="328"/>
  <c r="HL49" i="328"/>
  <c r="HH50" i="328"/>
  <c r="EU8" i="328"/>
  <c r="HE51" i="328"/>
  <c r="H52" i="328"/>
  <c r="AZ8" i="328"/>
  <c r="HJ36" i="328"/>
  <c r="D51" i="328"/>
  <c r="AZ8" i="327"/>
  <c r="D52" i="327"/>
  <c r="HH51" i="327"/>
  <c r="HL50" i="327"/>
  <c r="EV8" i="327"/>
  <c r="HE51" i="327"/>
  <c r="H52" i="327"/>
  <c r="HM37" i="327"/>
  <c r="HJ38" i="327" s="1"/>
  <c r="B50" i="327"/>
  <c r="E49" i="327"/>
  <c r="F49" i="327" s="1"/>
  <c r="HD34" i="327"/>
  <c r="C54" i="327"/>
  <c r="HK38" i="326"/>
  <c r="HM38" i="326" s="1"/>
  <c r="HD34" i="326"/>
  <c r="HF34" i="326" s="1"/>
  <c r="C52" i="326"/>
  <c r="D51" i="326"/>
  <c r="AZ8" i="326"/>
  <c r="H51" i="326"/>
  <c r="HE50" i="326"/>
  <c r="B50" i="326"/>
  <c r="E49" i="326"/>
  <c r="F49" i="326" s="1"/>
  <c r="HL49" i="326"/>
  <c r="HH50" i="326"/>
  <c r="EV8" i="326"/>
  <c r="HD33" i="325"/>
  <c r="HH51" i="325"/>
  <c r="HL50" i="325"/>
  <c r="D51" i="325"/>
  <c r="HM36" i="325"/>
  <c r="HJ37" i="325" s="1"/>
  <c r="H51" i="325"/>
  <c r="HE50" i="325"/>
  <c r="AY9" i="325"/>
  <c r="AZ8" i="325"/>
  <c r="C51" i="325"/>
  <c r="E50" i="325"/>
  <c r="F50" i="325" s="1"/>
  <c r="ET9" i="325"/>
  <c r="EU8" i="325"/>
  <c r="HD36" i="324"/>
  <c r="HF36" i="324" s="1"/>
  <c r="D51" i="324"/>
  <c r="HJ38" i="324"/>
  <c r="HL49" i="324"/>
  <c r="HH50" i="324"/>
  <c r="EU8" i="324"/>
  <c r="ET9" i="324"/>
  <c r="C51" i="324"/>
  <c r="E50" i="324"/>
  <c r="F50" i="324" s="1"/>
  <c r="H51" i="324"/>
  <c r="HE50" i="324"/>
  <c r="BA9" i="324"/>
  <c r="BB8" i="324"/>
  <c r="D53" i="340" l="1"/>
  <c r="E52" i="340"/>
  <c r="F52" i="340" s="1"/>
  <c r="C53" i="340"/>
  <c r="D53" i="339"/>
  <c r="E52" i="339"/>
  <c r="F52" i="339" s="1"/>
  <c r="C53" i="339"/>
  <c r="C53" i="338"/>
  <c r="E52" i="338"/>
  <c r="F52" i="338" s="1"/>
  <c r="D53" i="338"/>
  <c r="D53" i="337"/>
  <c r="C53" i="337"/>
  <c r="E52" i="337"/>
  <c r="F52" i="337" s="1"/>
  <c r="E52" i="336"/>
  <c r="F52" i="336" s="1"/>
  <c r="C53" i="336"/>
  <c r="D53" i="336"/>
  <c r="HD35" i="335"/>
  <c r="HF35" i="335" s="1"/>
  <c r="B51" i="335"/>
  <c r="E50" i="335"/>
  <c r="F50" i="335" s="1"/>
  <c r="EW8" i="335"/>
  <c r="C55" i="335"/>
  <c r="HH52" i="335"/>
  <c r="HL51" i="335"/>
  <c r="HM36" i="335"/>
  <c r="HJ37" i="335" s="1"/>
  <c r="HL37" i="335" s="1"/>
  <c r="HE52" i="335"/>
  <c r="H53" i="335"/>
  <c r="BA8" i="335"/>
  <c r="D53" i="335"/>
  <c r="HD35" i="334"/>
  <c r="C52" i="334"/>
  <c r="E51" i="334"/>
  <c r="F51" i="334" s="1"/>
  <c r="EW9" i="334"/>
  <c r="EX8" i="334"/>
  <c r="HL50" i="334"/>
  <c r="HH51" i="334"/>
  <c r="HM37" i="334"/>
  <c r="HJ38" i="334" s="1"/>
  <c r="D52" i="334"/>
  <c r="H52" i="334"/>
  <c r="HE51" i="334"/>
  <c r="BA9" i="334"/>
  <c r="BB8" i="334"/>
  <c r="H52" i="333"/>
  <c r="HE51" i="333"/>
  <c r="D52" i="333"/>
  <c r="HC36" i="333"/>
  <c r="AZ9" i="333"/>
  <c r="BA8" i="333"/>
  <c r="HH51" i="333"/>
  <c r="HL50" i="333"/>
  <c r="HM37" i="333"/>
  <c r="HJ38" i="333" s="1"/>
  <c r="EU9" i="333"/>
  <c r="EV8" i="333"/>
  <c r="E51" i="333"/>
  <c r="F51" i="333" s="1"/>
  <c r="C52" i="333"/>
  <c r="EU9" i="332"/>
  <c r="EV8" i="332"/>
  <c r="HC36" i="332"/>
  <c r="D52" i="332"/>
  <c r="HL50" i="332"/>
  <c r="HH51" i="332"/>
  <c r="C52" i="332"/>
  <c r="E51" i="332"/>
  <c r="F51" i="332" s="1"/>
  <c r="BA9" i="332"/>
  <c r="BB8" i="332"/>
  <c r="HE51" i="332"/>
  <c r="H52" i="332"/>
  <c r="HM36" i="332"/>
  <c r="HJ37" i="332" s="1"/>
  <c r="HD33" i="331"/>
  <c r="HF33" i="331" s="1"/>
  <c r="HL50" i="331"/>
  <c r="HH51" i="331"/>
  <c r="B51" i="331"/>
  <c r="E50" i="331"/>
  <c r="F50" i="331" s="1"/>
  <c r="HE52" i="331"/>
  <c r="H53" i="331"/>
  <c r="C53" i="331"/>
  <c r="EV8" i="331"/>
  <c r="HM38" i="331"/>
  <c r="HJ39" i="331" s="1"/>
  <c r="BA8" i="331"/>
  <c r="D52" i="331"/>
  <c r="HD34" i="330"/>
  <c r="C52" i="330"/>
  <c r="E51" i="330"/>
  <c r="HK37" i="330"/>
  <c r="HM37" i="330" s="1"/>
  <c r="HJ38" i="330" s="1"/>
  <c r="BA8" i="330"/>
  <c r="AZ9" i="330"/>
  <c r="F51" i="330"/>
  <c r="D52" i="330"/>
  <c r="EV9" i="330"/>
  <c r="EW8" i="330"/>
  <c r="HE51" i="330"/>
  <c r="H52" i="330"/>
  <c r="HL50" i="330"/>
  <c r="HH51" i="330"/>
  <c r="EU9" i="329"/>
  <c r="EV8" i="329"/>
  <c r="HH51" i="329"/>
  <c r="HL50" i="329"/>
  <c r="H53" i="329"/>
  <c r="HE52" i="329"/>
  <c r="E51" i="329"/>
  <c r="F51" i="329" s="1"/>
  <c r="AY9" i="329" s="1"/>
  <c r="C52" i="329"/>
  <c r="HK36" i="329"/>
  <c r="BA8" i="329"/>
  <c r="D52" i="329"/>
  <c r="HD35" i="329"/>
  <c r="HK36" i="328"/>
  <c r="HM36" i="328" s="1"/>
  <c r="HH51" i="328"/>
  <c r="HL50" i="328"/>
  <c r="HD37" i="328"/>
  <c r="HF37" i="328" s="1"/>
  <c r="D52" i="328"/>
  <c r="BA8" i="328"/>
  <c r="EV8" i="328"/>
  <c r="H53" i="328"/>
  <c r="HE52" i="328"/>
  <c r="C54" i="328"/>
  <c r="B51" i="328"/>
  <c r="E50" i="328"/>
  <c r="F50" i="328" s="1"/>
  <c r="HF34" i="327"/>
  <c r="HC35" i="327" s="1"/>
  <c r="HD35" i="327" s="1"/>
  <c r="HF35" i="327" s="1"/>
  <c r="HK38" i="327"/>
  <c r="HM38" i="327" s="1"/>
  <c r="D53" i="327"/>
  <c r="B51" i="327"/>
  <c r="E50" i="327"/>
  <c r="F50" i="327" s="1"/>
  <c r="HH52" i="327"/>
  <c r="HL51" i="327"/>
  <c r="BA8" i="327"/>
  <c r="EW8" i="327"/>
  <c r="C55" i="327"/>
  <c r="HE52" i="327"/>
  <c r="H53" i="327"/>
  <c r="EW8" i="326"/>
  <c r="HL50" i="326"/>
  <c r="HH51" i="326"/>
  <c r="B51" i="326"/>
  <c r="E50" i="326"/>
  <c r="F50" i="326" s="1"/>
  <c r="HC35" i="326"/>
  <c r="BA8" i="326"/>
  <c r="C53" i="326"/>
  <c r="HJ39" i="326"/>
  <c r="HE51" i="326"/>
  <c r="H52" i="326"/>
  <c r="D52" i="326"/>
  <c r="HK37" i="325"/>
  <c r="HM37" i="325" s="1"/>
  <c r="E51" i="325"/>
  <c r="C52" i="325"/>
  <c r="HE51" i="325"/>
  <c r="H52" i="325"/>
  <c r="EU9" i="325"/>
  <c r="EV8" i="325"/>
  <c r="AZ9" i="325"/>
  <c r="BA8" i="325"/>
  <c r="HF33" i="325"/>
  <c r="HC34" i="325" s="1"/>
  <c r="D52" i="325"/>
  <c r="F51" i="325"/>
  <c r="HL51" i="325"/>
  <c r="HH52" i="325"/>
  <c r="D52" i="324"/>
  <c r="E51" i="324"/>
  <c r="F51" i="324" s="1"/>
  <c r="C52" i="324"/>
  <c r="BC8" i="324"/>
  <c r="BB9" i="324"/>
  <c r="HE51" i="324"/>
  <c r="H52" i="324"/>
  <c r="EU9" i="324"/>
  <c r="EV8" i="324"/>
  <c r="HK38" i="324"/>
  <c r="HC37" i="324"/>
  <c r="HH51" i="324"/>
  <c r="HL50" i="324"/>
  <c r="C54" i="340" l="1"/>
  <c r="E53" i="340"/>
  <c r="F53" i="340" s="1"/>
  <c r="D54" i="340"/>
  <c r="C54" i="339"/>
  <c r="E53" i="339"/>
  <c r="F53" i="339" s="1"/>
  <c r="D54" i="339"/>
  <c r="D54" i="338"/>
  <c r="E53" i="338"/>
  <c r="F53" i="338" s="1"/>
  <c r="C54" i="338"/>
  <c r="E53" i="337"/>
  <c r="F53" i="337" s="1"/>
  <c r="C54" i="337"/>
  <c r="D54" i="337"/>
  <c r="D54" i="336"/>
  <c r="C54" i="336"/>
  <c r="E53" i="336"/>
  <c r="F53" i="336" s="1"/>
  <c r="HK37" i="335"/>
  <c r="HM37" i="335" s="1"/>
  <c r="D54" i="335"/>
  <c r="EX8" i="335"/>
  <c r="HL52" i="335"/>
  <c r="HH53" i="335"/>
  <c r="C56" i="335"/>
  <c r="HC36" i="335"/>
  <c r="HE36" i="335" s="1"/>
  <c r="BB8" i="335"/>
  <c r="H54" i="335"/>
  <c r="HE53" i="335"/>
  <c r="B52" i="335"/>
  <c r="E51" i="335"/>
  <c r="F51" i="335" s="1"/>
  <c r="HK38" i="334"/>
  <c r="HM38" i="334" s="1"/>
  <c r="EX9" i="334"/>
  <c r="EY8" i="334"/>
  <c r="BC8" i="334"/>
  <c r="BB9" i="334"/>
  <c r="H53" i="334"/>
  <c r="HE52" i="334"/>
  <c r="HH52" i="334"/>
  <c r="HL51" i="334"/>
  <c r="HF35" i="334"/>
  <c r="HC36" i="334" s="1"/>
  <c r="D53" i="334"/>
  <c r="C53" i="334"/>
  <c r="E52" i="334"/>
  <c r="F52" i="334" s="1"/>
  <c r="HK38" i="333"/>
  <c r="HM38" i="333" s="1"/>
  <c r="EV9" i="333"/>
  <c r="EW8" i="333"/>
  <c r="HD36" i="333"/>
  <c r="HF36" i="333" s="1"/>
  <c r="H53" i="333"/>
  <c r="HE52" i="333"/>
  <c r="HH52" i="333"/>
  <c r="HL51" i="333"/>
  <c r="D53" i="333"/>
  <c r="E52" i="333"/>
  <c r="F52" i="333" s="1"/>
  <c r="C53" i="333"/>
  <c r="BA9" i="333"/>
  <c r="BB8" i="333"/>
  <c r="HK37" i="332"/>
  <c r="HE52" i="332"/>
  <c r="H53" i="332"/>
  <c r="HD36" i="332"/>
  <c r="HF36" i="332" s="1"/>
  <c r="EW8" i="332"/>
  <c r="EV9" i="332"/>
  <c r="E52" i="332"/>
  <c r="F52" i="332" s="1"/>
  <c r="C53" i="332"/>
  <c r="D53" i="332"/>
  <c r="BC8" i="332"/>
  <c r="BB9" i="332"/>
  <c r="HH52" i="332"/>
  <c r="HL51" i="332"/>
  <c r="HK39" i="331"/>
  <c r="HM39" i="331" s="1"/>
  <c r="D53" i="331"/>
  <c r="HE53" i="331"/>
  <c r="H54" i="331"/>
  <c r="B52" i="331"/>
  <c r="E51" i="331"/>
  <c r="F51" i="331" s="1"/>
  <c r="BB8" i="331"/>
  <c r="EW8" i="331"/>
  <c r="HL51" i="331"/>
  <c r="HH52" i="331"/>
  <c r="HC34" i="331"/>
  <c r="C54" i="331"/>
  <c r="HK38" i="330"/>
  <c r="HM38" i="330" s="1"/>
  <c r="D53" i="330"/>
  <c r="E52" i="330"/>
  <c r="F52" i="330" s="1"/>
  <c r="C53" i="330"/>
  <c r="EW9" i="330"/>
  <c r="EX8" i="330"/>
  <c r="HF34" i="330"/>
  <c r="HC35" i="330" s="1"/>
  <c r="HH52" i="330"/>
  <c r="HL51" i="330"/>
  <c r="HE52" i="330"/>
  <c r="H53" i="330"/>
  <c r="BA9" i="330"/>
  <c r="BB8" i="330"/>
  <c r="D53" i="329"/>
  <c r="HM36" i="329"/>
  <c r="HJ37" i="329" s="1"/>
  <c r="HF35" i="329"/>
  <c r="HC36" i="329" s="1"/>
  <c r="BB8" i="329"/>
  <c r="HL51" i="329"/>
  <c r="HH52" i="329"/>
  <c r="C53" i="329"/>
  <c r="E52" i="329"/>
  <c r="F52" i="329" s="1"/>
  <c r="AZ9" i="329" s="1"/>
  <c r="HE53" i="329"/>
  <c r="H54" i="329"/>
  <c r="EV9" i="329"/>
  <c r="EW8" i="329"/>
  <c r="HC38" i="328"/>
  <c r="HD38" i="328"/>
  <c r="HF38" i="328" s="1"/>
  <c r="C55" i="328"/>
  <c r="D53" i="328"/>
  <c r="HJ37" i="328"/>
  <c r="EW8" i="328"/>
  <c r="B52" i="328"/>
  <c r="E51" i="328"/>
  <c r="F51" i="328" s="1"/>
  <c r="H54" i="328"/>
  <c r="HE53" i="328"/>
  <c r="BB8" i="328"/>
  <c r="HH52" i="328"/>
  <c r="HL51" i="328"/>
  <c r="HH53" i="327"/>
  <c r="HL52" i="327"/>
  <c r="D54" i="327"/>
  <c r="HC36" i="327"/>
  <c r="BB8" i="327"/>
  <c r="HE53" i="327"/>
  <c r="H54" i="327"/>
  <c r="C56" i="327"/>
  <c r="HJ39" i="327"/>
  <c r="EX8" i="327"/>
  <c r="B52" i="327"/>
  <c r="E51" i="327"/>
  <c r="F51" i="327" s="1"/>
  <c r="HE52" i="326"/>
  <c r="H53" i="326"/>
  <c r="C54" i="326"/>
  <c r="HD35" i="326"/>
  <c r="D53" i="326"/>
  <c r="BB8" i="326"/>
  <c r="B52" i="326"/>
  <c r="E51" i="326"/>
  <c r="F51" i="326" s="1"/>
  <c r="EX8" i="326"/>
  <c r="HK39" i="326"/>
  <c r="HM39" i="326" s="1"/>
  <c r="HH52" i="326"/>
  <c r="HL51" i="326"/>
  <c r="HD34" i="325"/>
  <c r="HF34" i="325" s="1"/>
  <c r="D53" i="325"/>
  <c r="EV9" i="325"/>
  <c r="EW8" i="325"/>
  <c r="C53" i="325"/>
  <c r="E52" i="325"/>
  <c r="F52" i="325" s="1"/>
  <c r="HJ38" i="325"/>
  <c r="HH53" i="325"/>
  <c r="HL52" i="325"/>
  <c r="BA9" i="325"/>
  <c r="BB8" i="325"/>
  <c r="H53" i="325"/>
  <c r="HE52" i="325"/>
  <c r="HM38" i="324"/>
  <c r="HJ39" i="324" s="1"/>
  <c r="E52" i="324"/>
  <c r="F52" i="324" s="1"/>
  <c r="C53" i="324"/>
  <c r="HD37" i="324"/>
  <c r="EV9" i="324"/>
  <c r="EW8" i="324"/>
  <c r="D53" i="324"/>
  <c r="HH52" i="324"/>
  <c r="HL51" i="324"/>
  <c r="H53" i="324"/>
  <c r="HE52" i="324"/>
  <c r="BC9" i="324"/>
  <c r="BD8" i="324"/>
  <c r="D55" i="340" l="1"/>
  <c r="C55" i="340"/>
  <c r="E54" i="340"/>
  <c r="F54" i="340" s="1"/>
  <c r="D55" i="339"/>
  <c r="C55" i="339"/>
  <c r="E54" i="339"/>
  <c r="F54" i="339" s="1"/>
  <c r="C55" i="338"/>
  <c r="E54" i="338"/>
  <c r="F54" i="338" s="1"/>
  <c r="D55" i="338"/>
  <c r="D55" i="337"/>
  <c r="C55" i="337"/>
  <c r="E54" i="337"/>
  <c r="F54" i="337" s="1"/>
  <c r="C55" i="336"/>
  <c r="E54" i="336"/>
  <c r="F54" i="336" s="1"/>
  <c r="D55" i="336"/>
  <c r="HE54" i="335"/>
  <c r="H55" i="335"/>
  <c r="B53" i="335"/>
  <c r="E52" i="335"/>
  <c r="F52" i="335" s="1"/>
  <c r="BC8" i="335"/>
  <c r="C57" i="335"/>
  <c r="EY8" i="335"/>
  <c r="HJ38" i="335"/>
  <c r="HF36" i="335"/>
  <c r="HC37" i="335" s="1"/>
  <c r="HE37" i="335" s="1"/>
  <c r="HD36" i="335"/>
  <c r="HH54" i="335"/>
  <c r="HL53" i="335"/>
  <c r="D55" i="335"/>
  <c r="HD36" i="334"/>
  <c r="HF36" i="334" s="1"/>
  <c r="D54" i="334"/>
  <c r="HL52" i="334"/>
  <c r="HH53" i="334"/>
  <c r="BC9" i="334"/>
  <c r="BD8" i="334"/>
  <c r="C54" i="334"/>
  <c r="E53" i="334"/>
  <c r="F53" i="334" s="1"/>
  <c r="EY9" i="334"/>
  <c r="EZ8" i="334"/>
  <c r="HJ39" i="334"/>
  <c r="H54" i="334"/>
  <c r="HE53" i="334"/>
  <c r="BB9" i="333"/>
  <c r="BC8" i="333"/>
  <c r="HL52" i="333"/>
  <c r="HH53" i="333"/>
  <c r="D54" i="333"/>
  <c r="HC37" i="333"/>
  <c r="C54" i="333"/>
  <c r="E53" i="333"/>
  <c r="F53" i="333" s="1"/>
  <c r="HJ39" i="333"/>
  <c r="H54" i="333"/>
  <c r="HE53" i="333"/>
  <c r="EX8" i="333"/>
  <c r="EW9" i="333"/>
  <c r="BC9" i="332"/>
  <c r="BD8" i="332"/>
  <c r="HC37" i="332"/>
  <c r="D54" i="332"/>
  <c r="HH53" i="332"/>
  <c r="HL52" i="332"/>
  <c r="EW9" i="332"/>
  <c r="EX8" i="332"/>
  <c r="H54" i="332"/>
  <c r="HE53" i="332"/>
  <c r="HM37" i="332"/>
  <c r="HJ38" i="332" s="1"/>
  <c r="E53" i="332"/>
  <c r="F53" i="332" s="1"/>
  <c r="C54" i="332"/>
  <c r="C55" i="331"/>
  <c r="H55" i="331"/>
  <c r="HE54" i="331"/>
  <c r="BC8" i="331"/>
  <c r="HD34" i="331"/>
  <c r="EX8" i="331"/>
  <c r="HJ40" i="331"/>
  <c r="HH53" i="331"/>
  <c r="HL52" i="331"/>
  <c r="B53" i="331"/>
  <c r="E52" i="331"/>
  <c r="F52" i="331" s="1"/>
  <c r="D54" i="331"/>
  <c r="HD35" i="330"/>
  <c r="HF35" i="330" s="1"/>
  <c r="HH53" i="330"/>
  <c r="HL52" i="330"/>
  <c r="E53" i="330"/>
  <c r="F53" i="330" s="1"/>
  <c r="C54" i="330"/>
  <c r="EY8" i="330"/>
  <c r="EX9" i="330"/>
  <c r="D54" i="330"/>
  <c r="HJ39" i="330"/>
  <c r="BB9" i="330"/>
  <c r="BC8" i="330"/>
  <c r="H54" i="330"/>
  <c r="HE53" i="330"/>
  <c r="HD36" i="329"/>
  <c r="HK37" i="329"/>
  <c r="H55" i="329"/>
  <c r="HE54" i="329"/>
  <c r="C54" i="329"/>
  <c r="E53" i="329"/>
  <c r="F53" i="329" s="1"/>
  <c r="BA9" i="329" s="1"/>
  <c r="BC8" i="329"/>
  <c r="D54" i="329"/>
  <c r="HH53" i="329"/>
  <c r="HL52" i="329"/>
  <c r="EW9" i="329"/>
  <c r="EX8" i="329"/>
  <c r="HK37" i="328"/>
  <c r="C56" i="328"/>
  <c r="D54" i="328"/>
  <c r="HH53" i="328"/>
  <c r="HL52" i="328"/>
  <c r="EX8" i="328"/>
  <c r="HC39" i="328"/>
  <c r="BC8" i="328"/>
  <c r="B53" i="328"/>
  <c r="E52" i="328"/>
  <c r="F52" i="328" s="1"/>
  <c r="H55" i="328"/>
  <c r="HE54" i="328"/>
  <c r="BC8" i="327"/>
  <c r="D55" i="327"/>
  <c r="EY8" i="327"/>
  <c r="H55" i="327"/>
  <c r="HE54" i="327"/>
  <c r="HK39" i="327"/>
  <c r="HD36" i="327"/>
  <c r="HF36" i="327" s="1"/>
  <c r="B53" i="327"/>
  <c r="E52" i="327"/>
  <c r="F52" i="327" s="1"/>
  <c r="C57" i="327"/>
  <c r="HL53" i="327"/>
  <c r="HH54" i="327"/>
  <c r="HH53" i="326"/>
  <c r="HL52" i="326"/>
  <c r="EY8" i="326"/>
  <c r="BC8" i="326"/>
  <c r="HF35" i="326"/>
  <c r="HC36" i="326" s="1"/>
  <c r="H54" i="326"/>
  <c r="HE53" i="326"/>
  <c r="D54" i="326"/>
  <c r="HJ40" i="326"/>
  <c r="B53" i="326"/>
  <c r="E52" i="326"/>
  <c r="F52" i="326" s="1"/>
  <c r="C55" i="326"/>
  <c r="HE53" i="325"/>
  <c r="H54" i="325"/>
  <c r="HH54" i="325"/>
  <c r="HL53" i="325"/>
  <c r="E53" i="325"/>
  <c r="F53" i="325" s="1"/>
  <c r="C54" i="325"/>
  <c r="BB9" i="325"/>
  <c r="BC8" i="325"/>
  <c r="EW9" i="325"/>
  <c r="EX8" i="325"/>
  <c r="HK38" i="325"/>
  <c r="HM38" i="325" s="1"/>
  <c r="HC35" i="325"/>
  <c r="D54" i="325"/>
  <c r="HK39" i="324"/>
  <c r="H54" i="324"/>
  <c r="HE53" i="324"/>
  <c r="HH53" i="324"/>
  <c r="HL52" i="324"/>
  <c r="E53" i="324"/>
  <c r="F53" i="324" s="1"/>
  <c r="C54" i="324"/>
  <c r="D54" i="324"/>
  <c r="BD9" i="324"/>
  <c r="BE8" i="324"/>
  <c r="HF37" i="324"/>
  <c r="HC38" i="324" s="1"/>
  <c r="EW9" i="324"/>
  <c r="EX8" i="324"/>
  <c r="E55" i="340" l="1"/>
  <c r="F55" i="340" s="1"/>
  <c r="C56" i="340"/>
  <c r="D56" i="340"/>
  <c r="E55" i="339"/>
  <c r="F55" i="339" s="1"/>
  <c r="C56" i="339"/>
  <c r="D56" i="339"/>
  <c r="D56" i="338"/>
  <c r="E55" i="338"/>
  <c r="F55" i="338" s="1"/>
  <c r="C56" i="338"/>
  <c r="E55" i="337"/>
  <c r="F55" i="337" s="1"/>
  <c r="C56" i="337"/>
  <c r="D56" i="337"/>
  <c r="D56" i="336"/>
  <c r="E55" i="336"/>
  <c r="F55" i="336" s="1"/>
  <c r="C56" i="336"/>
  <c r="HD37" i="335"/>
  <c r="HL54" i="335"/>
  <c r="HH55" i="335"/>
  <c r="HK38" i="335"/>
  <c r="HM38" i="335" s="1"/>
  <c r="C58" i="335"/>
  <c r="B54" i="335"/>
  <c r="E53" i="335"/>
  <c r="F53" i="335" s="1"/>
  <c r="D56" i="335"/>
  <c r="EZ8" i="335"/>
  <c r="BD8" i="335"/>
  <c r="H56" i="335"/>
  <c r="HE55" i="335"/>
  <c r="HE54" i="334"/>
  <c r="H55" i="334"/>
  <c r="HH54" i="334"/>
  <c r="HL53" i="334"/>
  <c r="HK39" i="334"/>
  <c r="HM39" i="334" s="1"/>
  <c r="E54" i="334"/>
  <c r="F54" i="334" s="1"/>
  <c r="C55" i="334"/>
  <c r="EZ9" i="334"/>
  <c r="FA8" i="334"/>
  <c r="BD9" i="334"/>
  <c r="BE8" i="334"/>
  <c r="HC37" i="334"/>
  <c r="D55" i="334"/>
  <c r="HE54" i="333"/>
  <c r="H55" i="333"/>
  <c r="HD37" i="333"/>
  <c r="EX9" i="333"/>
  <c r="EY8" i="333"/>
  <c r="HK39" i="333"/>
  <c r="HM39" i="333" s="1"/>
  <c r="D55" i="333"/>
  <c r="BC9" i="333"/>
  <c r="BD8" i="333"/>
  <c r="E54" i="333"/>
  <c r="F54" i="333" s="1"/>
  <c r="C55" i="333"/>
  <c r="HH54" i="333"/>
  <c r="HL53" i="333"/>
  <c r="HK38" i="332"/>
  <c r="HM38" i="332" s="1"/>
  <c r="H55" i="332"/>
  <c r="HE54" i="332"/>
  <c r="HD37" i="332"/>
  <c r="HF37" i="332" s="1"/>
  <c r="EX9" i="332"/>
  <c r="EY8" i="332"/>
  <c r="HL53" i="332"/>
  <c r="HH54" i="332"/>
  <c r="BE8" i="332"/>
  <c r="BD9" i="332"/>
  <c r="C55" i="332"/>
  <c r="E54" i="332"/>
  <c r="F54" i="332" s="1"/>
  <c r="D55" i="332"/>
  <c r="D55" i="331"/>
  <c r="EY8" i="331"/>
  <c r="HF34" i="331"/>
  <c r="HC35" i="331" s="1"/>
  <c r="BD8" i="331"/>
  <c r="H56" i="331"/>
  <c r="HE55" i="331"/>
  <c r="HH54" i="331"/>
  <c r="HL53" i="331"/>
  <c r="C56" i="331"/>
  <c r="B54" i="331"/>
  <c r="E53" i="331"/>
  <c r="F53" i="331" s="1"/>
  <c r="HK40" i="331"/>
  <c r="HM40" i="331" s="1"/>
  <c r="H55" i="330"/>
  <c r="HE54" i="330"/>
  <c r="C55" i="330"/>
  <c r="E54" i="330"/>
  <c r="HL53" i="330"/>
  <c r="HH54" i="330"/>
  <c r="D55" i="330"/>
  <c r="F54" i="330"/>
  <c r="HC36" i="330"/>
  <c r="BC9" i="330"/>
  <c r="BD8" i="330"/>
  <c r="HK39" i="330"/>
  <c r="EY9" i="330"/>
  <c r="EZ8" i="330"/>
  <c r="EX9" i="329"/>
  <c r="EY8" i="329"/>
  <c r="H56" i="329"/>
  <c r="HE55" i="329"/>
  <c r="HM37" i="329"/>
  <c r="HJ38" i="329" s="1"/>
  <c r="D55" i="329"/>
  <c r="E54" i="329"/>
  <c r="F54" i="329" s="1"/>
  <c r="BB9" i="329" s="1"/>
  <c r="C55" i="329"/>
  <c r="HF36" i="329"/>
  <c r="HC37" i="329" s="1"/>
  <c r="HH54" i="329"/>
  <c r="HL53" i="329"/>
  <c r="BD8" i="329"/>
  <c r="B54" i="328"/>
  <c r="E53" i="328"/>
  <c r="F53" i="328" s="1"/>
  <c r="HL53" i="328"/>
  <c r="HH54" i="328"/>
  <c r="BD8" i="328"/>
  <c r="EY8" i="328"/>
  <c r="H56" i="328"/>
  <c r="HE55" i="328"/>
  <c r="D55" i="328"/>
  <c r="HM37" i="328"/>
  <c r="HJ38" i="328" s="1"/>
  <c r="HD39" i="328"/>
  <c r="C57" i="328"/>
  <c r="D56" i="327"/>
  <c r="HM39" i="327"/>
  <c r="HJ40" i="327" s="1"/>
  <c r="HE55" i="327"/>
  <c r="H56" i="327"/>
  <c r="B54" i="327"/>
  <c r="E53" i="327"/>
  <c r="F53" i="327" s="1"/>
  <c r="HL54" i="327"/>
  <c r="HH55" i="327"/>
  <c r="C58" i="327"/>
  <c r="HC37" i="327"/>
  <c r="EZ8" i="327"/>
  <c r="BD8" i="327"/>
  <c r="HD36" i="326"/>
  <c r="HF36" i="326" s="1"/>
  <c r="B54" i="326"/>
  <c r="E53" i="326"/>
  <c r="F53" i="326" s="1"/>
  <c r="BD8" i="326"/>
  <c r="HK40" i="326"/>
  <c r="HM40" i="326" s="1"/>
  <c r="C56" i="326"/>
  <c r="H55" i="326"/>
  <c r="HE54" i="326"/>
  <c r="EZ8" i="326"/>
  <c r="HL53" i="326"/>
  <c r="HH54" i="326"/>
  <c r="D55" i="326"/>
  <c r="HD35" i="325"/>
  <c r="HF35" i="325" s="1"/>
  <c r="EX9" i="325"/>
  <c r="EY8" i="325"/>
  <c r="E54" i="325"/>
  <c r="F54" i="325" s="1"/>
  <c r="C55" i="325"/>
  <c r="HH55" i="325"/>
  <c r="HL54" i="325"/>
  <c r="H55" i="325"/>
  <c r="HE54" i="325"/>
  <c r="D55" i="325"/>
  <c r="HJ39" i="325"/>
  <c r="BC9" i="325"/>
  <c r="BD8" i="325"/>
  <c r="HD38" i="324"/>
  <c r="BE9" i="324"/>
  <c r="BF8" i="324"/>
  <c r="C55" i="324"/>
  <c r="E54" i="324"/>
  <c r="F54" i="324" s="1"/>
  <c r="HL53" i="324"/>
  <c r="HH54" i="324"/>
  <c r="EX9" i="324"/>
  <c r="EY8" i="324"/>
  <c r="HM39" i="324"/>
  <c r="HJ40" i="324" s="1"/>
  <c r="D55" i="324"/>
  <c r="H55" i="324"/>
  <c r="HE54" i="324"/>
  <c r="D57" i="340" l="1"/>
  <c r="E56" i="340"/>
  <c r="F56" i="340" s="1"/>
  <c r="C57" i="340"/>
  <c r="D57" i="339"/>
  <c r="E56" i="339"/>
  <c r="F56" i="339" s="1"/>
  <c r="C57" i="339"/>
  <c r="C57" i="338"/>
  <c r="E56" i="338"/>
  <c r="F56" i="338" s="1"/>
  <c r="D57" i="338"/>
  <c r="D57" i="337"/>
  <c r="C57" i="337"/>
  <c r="E56" i="337"/>
  <c r="F56" i="337" s="1"/>
  <c r="E56" i="336"/>
  <c r="F56" i="336" s="1"/>
  <c r="C57" i="336"/>
  <c r="D57" i="336"/>
  <c r="HJ39" i="335"/>
  <c r="HK39" i="335"/>
  <c r="B55" i="335"/>
  <c r="E54" i="335"/>
  <c r="F54" i="335" s="1"/>
  <c r="BE8" i="335"/>
  <c r="D57" i="335"/>
  <c r="C59" i="335"/>
  <c r="HF37" i="335"/>
  <c r="HC38" i="335" s="1"/>
  <c r="H57" i="335"/>
  <c r="HE56" i="335"/>
  <c r="FA8" i="335"/>
  <c r="HH56" i="335"/>
  <c r="HL55" i="335"/>
  <c r="HD37" i="334"/>
  <c r="HF37" i="334" s="1"/>
  <c r="HJ40" i="334"/>
  <c r="BE9" i="334"/>
  <c r="BF8" i="334"/>
  <c r="E55" i="334"/>
  <c r="F55" i="334" s="1"/>
  <c r="C56" i="334"/>
  <c r="H56" i="334"/>
  <c r="HE55" i="334"/>
  <c r="D56" i="334"/>
  <c r="FA9" i="334"/>
  <c r="FB8" i="334"/>
  <c r="HH55" i="334"/>
  <c r="HL54" i="334"/>
  <c r="EY9" i="333"/>
  <c r="EZ8" i="333"/>
  <c r="HF37" i="333"/>
  <c r="HC38" i="333" s="1"/>
  <c r="HH55" i="333"/>
  <c r="HL54" i="333"/>
  <c r="BD9" i="333"/>
  <c r="BE8" i="333"/>
  <c r="H56" i="333"/>
  <c r="HE55" i="333"/>
  <c r="HJ40" i="333"/>
  <c r="E55" i="333"/>
  <c r="F55" i="333" s="1"/>
  <c r="C56" i="333"/>
  <c r="D56" i="333"/>
  <c r="HC38" i="332"/>
  <c r="HD38" i="332"/>
  <c r="H56" i="332"/>
  <c r="HE55" i="332"/>
  <c r="D56" i="332"/>
  <c r="BE9" i="332"/>
  <c r="BF8" i="332"/>
  <c r="EY9" i="332"/>
  <c r="EZ8" i="332"/>
  <c r="HL54" i="332"/>
  <c r="HH55" i="332"/>
  <c r="HJ39" i="332"/>
  <c r="C56" i="332"/>
  <c r="E55" i="332"/>
  <c r="F55" i="332" s="1"/>
  <c r="HD35" i="331"/>
  <c r="HJ41" i="331"/>
  <c r="HL54" i="331"/>
  <c r="HH55" i="331"/>
  <c r="C57" i="331"/>
  <c r="BE8" i="331"/>
  <c r="D56" i="331"/>
  <c r="B55" i="331"/>
  <c r="E54" i="331"/>
  <c r="F54" i="331" s="1"/>
  <c r="HE56" i="331"/>
  <c r="H57" i="331"/>
  <c r="EZ8" i="331"/>
  <c r="HL54" i="330"/>
  <c r="HH55" i="330"/>
  <c r="C56" i="330"/>
  <c r="E55" i="330"/>
  <c r="F55" i="330" s="1"/>
  <c r="HM39" i="330"/>
  <c r="HJ40" i="330" s="1"/>
  <c r="HD36" i="330"/>
  <c r="FA8" i="330"/>
  <c r="EZ9" i="330"/>
  <c r="BD9" i="330"/>
  <c r="BE8" i="330"/>
  <c r="D56" i="330"/>
  <c r="H56" i="330"/>
  <c r="HE55" i="330"/>
  <c r="HD37" i="329"/>
  <c r="HK38" i="329"/>
  <c r="E55" i="329"/>
  <c r="F55" i="329" s="1"/>
  <c r="BC9" i="329" s="1"/>
  <c r="C56" i="329"/>
  <c r="EY9" i="329"/>
  <c r="EZ8" i="329"/>
  <c r="BE8" i="329"/>
  <c r="HH55" i="329"/>
  <c r="HL54" i="329"/>
  <c r="D56" i="329"/>
  <c r="HE56" i="329"/>
  <c r="H57" i="329"/>
  <c r="HK38" i="328"/>
  <c r="C58" i="328"/>
  <c r="BE8" i="328"/>
  <c r="H57" i="328"/>
  <c r="HE56" i="328"/>
  <c r="HF39" i="328"/>
  <c r="HC40" i="328" s="1"/>
  <c r="D56" i="328"/>
  <c r="EZ8" i="328"/>
  <c r="HH55" i="328"/>
  <c r="HL54" i="328"/>
  <c r="B55" i="328"/>
  <c r="E54" i="328"/>
  <c r="F54" i="328" s="1"/>
  <c r="HK40" i="327"/>
  <c r="HM40" i="327" s="1"/>
  <c r="FA8" i="327"/>
  <c r="HH56" i="327"/>
  <c r="HL55" i="327"/>
  <c r="B55" i="327"/>
  <c r="E54" i="327"/>
  <c r="F54" i="327" s="1"/>
  <c r="BE8" i="327"/>
  <c r="D57" i="327"/>
  <c r="HD37" i="327"/>
  <c r="HF37" i="327" s="1"/>
  <c r="HC38" i="327" s="1"/>
  <c r="C59" i="327"/>
  <c r="H57" i="327"/>
  <c r="HE56" i="327"/>
  <c r="D56" i="326"/>
  <c r="HL54" i="326"/>
  <c r="HH55" i="326"/>
  <c r="FA8" i="326"/>
  <c r="HJ41" i="326"/>
  <c r="B55" i="326"/>
  <c r="E54" i="326"/>
  <c r="F54" i="326" s="1"/>
  <c r="C57" i="326"/>
  <c r="BE8" i="326"/>
  <c r="HC37" i="326"/>
  <c r="H56" i="326"/>
  <c r="HE55" i="326"/>
  <c r="HK39" i="325"/>
  <c r="HM39" i="325" s="1"/>
  <c r="HJ40" i="325" s="1"/>
  <c r="H56" i="325"/>
  <c r="HE55" i="325"/>
  <c r="HL55" i="325"/>
  <c r="HH56" i="325"/>
  <c r="D56" i="325"/>
  <c r="E55" i="325"/>
  <c r="F55" i="325" s="1"/>
  <c r="C56" i="325"/>
  <c r="HC36" i="325"/>
  <c r="BD9" i="325"/>
  <c r="BE8" i="325"/>
  <c r="EY9" i="325"/>
  <c r="EZ8" i="325"/>
  <c r="HK40" i="324"/>
  <c r="D56" i="324"/>
  <c r="HH55" i="324"/>
  <c r="HL54" i="324"/>
  <c r="C56" i="324"/>
  <c r="E55" i="324"/>
  <c r="F55" i="324" s="1"/>
  <c r="BF9" i="324"/>
  <c r="BG8" i="324"/>
  <c r="HF38" i="324"/>
  <c r="HC39" i="324" s="1"/>
  <c r="H56" i="324"/>
  <c r="HE55" i="324"/>
  <c r="EZ8" i="324"/>
  <c r="EY9" i="324"/>
  <c r="C58" i="340" l="1"/>
  <c r="E57" i="340"/>
  <c r="F57" i="340" s="1"/>
  <c r="D58" i="340"/>
  <c r="C58" i="339"/>
  <c r="E57" i="339"/>
  <c r="F57" i="339" s="1"/>
  <c r="D58" i="339"/>
  <c r="D58" i="338"/>
  <c r="E57" i="338"/>
  <c r="F57" i="338" s="1"/>
  <c r="C58" i="338"/>
  <c r="E57" i="337"/>
  <c r="F57" i="337" s="1"/>
  <c r="C58" i="337"/>
  <c r="D58" i="337"/>
  <c r="D58" i="336"/>
  <c r="C58" i="336"/>
  <c r="E57" i="336"/>
  <c r="F57" i="336" s="1"/>
  <c r="HD38" i="335"/>
  <c r="HF38" i="335" s="1"/>
  <c r="C60" i="335"/>
  <c r="HH57" i="335"/>
  <c r="HL56" i="335"/>
  <c r="BF8" i="335"/>
  <c r="FB8" i="335"/>
  <c r="HE57" i="335"/>
  <c r="H58" i="335"/>
  <c r="HM39" i="335"/>
  <c r="HJ40" i="335" s="1"/>
  <c r="D58" i="335"/>
  <c r="B56" i="335"/>
  <c r="E55" i="335"/>
  <c r="F55" i="335" s="1"/>
  <c r="HL55" i="334"/>
  <c r="HH56" i="334"/>
  <c r="C57" i="334"/>
  <c r="E56" i="334"/>
  <c r="F56" i="334" s="1"/>
  <c r="HK40" i="334"/>
  <c r="HM40" i="334" s="1"/>
  <c r="FC8" i="334"/>
  <c r="FB9" i="334"/>
  <c r="H57" i="334"/>
  <c r="HE56" i="334"/>
  <c r="BF9" i="334"/>
  <c r="BG8" i="334"/>
  <c r="HC38" i="334"/>
  <c r="D57" i="334"/>
  <c r="HD38" i="333"/>
  <c r="C57" i="333"/>
  <c r="E56" i="333"/>
  <c r="F56" i="333" s="1"/>
  <c r="H57" i="333"/>
  <c r="HE56" i="333"/>
  <c r="EZ9" i="333"/>
  <c r="FA8" i="333"/>
  <c r="D57" i="333"/>
  <c r="HK40" i="333"/>
  <c r="HM40" i="333" s="1"/>
  <c r="BE9" i="333"/>
  <c r="BF8" i="333"/>
  <c r="HL55" i="333"/>
  <c r="HH56" i="333"/>
  <c r="HK39" i="332"/>
  <c r="HM39" i="332" s="1"/>
  <c r="EZ9" i="332"/>
  <c r="FA8" i="332"/>
  <c r="D57" i="332"/>
  <c r="HE56" i="332"/>
  <c r="H57" i="332"/>
  <c r="HH56" i="332"/>
  <c r="HL55" i="332"/>
  <c r="BF9" i="332"/>
  <c r="BG8" i="332"/>
  <c r="HF38" i="332"/>
  <c r="HC39" i="332" s="1"/>
  <c r="E56" i="332"/>
  <c r="F56" i="332" s="1"/>
  <c r="C57" i="332"/>
  <c r="D57" i="331"/>
  <c r="C58" i="331"/>
  <c r="HK41" i="331"/>
  <c r="FA8" i="331"/>
  <c r="BF8" i="331"/>
  <c r="HH56" i="331"/>
  <c r="HL55" i="331"/>
  <c r="B56" i="331"/>
  <c r="E55" i="331"/>
  <c r="F55" i="331" s="1"/>
  <c r="HF35" i="331"/>
  <c r="HC36" i="331" s="1"/>
  <c r="H58" i="331"/>
  <c r="HE57" i="331"/>
  <c r="HK40" i="330"/>
  <c r="D57" i="330"/>
  <c r="HF36" i="330"/>
  <c r="HC37" i="330" s="1"/>
  <c r="HH56" i="330"/>
  <c r="HL55" i="330"/>
  <c r="FA9" i="330"/>
  <c r="FB8" i="330"/>
  <c r="BE9" i="330"/>
  <c r="BF8" i="330"/>
  <c r="HE56" i="330"/>
  <c r="H57" i="330"/>
  <c r="E56" i="330"/>
  <c r="F56" i="330" s="1"/>
  <c r="C57" i="330"/>
  <c r="H58" i="329"/>
  <c r="HE57" i="329"/>
  <c r="D57" i="329"/>
  <c r="BF8" i="329"/>
  <c r="C57" i="329"/>
  <c r="E56" i="329"/>
  <c r="F56" i="329" s="1"/>
  <c r="BD9" i="329" s="1"/>
  <c r="HM38" i="329"/>
  <c r="HJ39" i="329" s="1"/>
  <c r="FA8" i="329"/>
  <c r="EZ9" i="329"/>
  <c r="HF37" i="329"/>
  <c r="HC38" i="329" s="1"/>
  <c r="HH56" i="329"/>
  <c r="HL55" i="329"/>
  <c r="HD40" i="328"/>
  <c r="B56" i="328"/>
  <c r="E55" i="328"/>
  <c r="F55" i="328" s="1"/>
  <c r="BF8" i="328"/>
  <c r="FA8" i="328"/>
  <c r="HH56" i="328"/>
  <c r="HL55" i="328"/>
  <c r="D57" i="328"/>
  <c r="HM38" i="328"/>
  <c r="HJ39" i="328" s="1"/>
  <c r="HE57" i="328"/>
  <c r="H58" i="328"/>
  <c r="C59" i="328"/>
  <c r="HD38" i="327"/>
  <c r="BF8" i="327"/>
  <c r="C60" i="327"/>
  <c r="HH57" i="327"/>
  <c r="HL56" i="327"/>
  <c r="HJ41" i="327"/>
  <c r="H58" i="327"/>
  <c r="HE57" i="327"/>
  <c r="D58" i="327"/>
  <c r="B56" i="327"/>
  <c r="E55" i="327"/>
  <c r="F55" i="327" s="1"/>
  <c r="FB8" i="327"/>
  <c r="HE56" i="326"/>
  <c r="H57" i="326"/>
  <c r="C58" i="326"/>
  <c r="HK41" i="326"/>
  <c r="HD37" i="326"/>
  <c r="HF37" i="326" s="1"/>
  <c r="FB8" i="326"/>
  <c r="BF8" i="326"/>
  <c r="D57" i="326"/>
  <c r="B56" i="326"/>
  <c r="E55" i="326"/>
  <c r="F55" i="326" s="1"/>
  <c r="HH56" i="326"/>
  <c r="HL55" i="326"/>
  <c r="HK40" i="325"/>
  <c r="HD36" i="325"/>
  <c r="HF36" i="325" s="1"/>
  <c r="C57" i="325"/>
  <c r="E56" i="325"/>
  <c r="BE9" i="325"/>
  <c r="BF8" i="325"/>
  <c r="H57" i="325"/>
  <c r="HE56" i="325"/>
  <c r="EZ9" i="325"/>
  <c r="FA8" i="325"/>
  <c r="D57" i="325"/>
  <c r="F56" i="325"/>
  <c r="HH57" i="325"/>
  <c r="HL56" i="325"/>
  <c r="HD39" i="324"/>
  <c r="HF39" i="324" s="1"/>
  <c r="HH56" i="324"/>
  <c r="HL55" i="324"/>
  <c r="H57" i="324"/>
  <c r="HE56" i="324"/>
  <c r="EZ9" i="324"/>
  <c r="FA8" i="324"/>
  <c r="D57" i="324"/>
  <c r="HM40" i="324"/>
  <c r="HJ41" i="324" s="1"/>
  <c r="C57" i="324"/>
  <c r="E56" i="324"/>
  <c r="F56" i="324" s="1"/>
  <c r="BH8" i="324"/>
  <c r="BG9" i="324"/>
  <c r="D59" i="340" l="1"/>
  <c r="E58" i="340"/>
  <c r="F58" i="340" s="1"/>
  <c r="C59" i="340"/>
  <c r="D59" i="339"/>
  <c r="E58" i="339"/>
  <c r="F58" i="339" s="1"/>
  <c r="C59" i="339"/>
  <c r="C59" i="338"/>
  <c r="E58" i="338"/>
  <c r="F58" i="338" s="1"/>
  <c r="D59" i="338"/>
  <c r="D59" i="337"/>
  <c r="C59" i="337"/>
  <c r="E58" i="337"/>
  <c r="F58" i="337" s="1"/>
  <c r="E58" i="336"/>
  <c r="F58" i="336" s="1"/>
  <c r="C59" i="336"/>
  <c r="D59" i="336"/>
  <c r="HK40" i="335"/>
  <c r="HM40" i="335" s="1"/>
  <c r="B57" i="335"/>
  <c r="E56" i="335"/>
  <c r="F56" i="335" s="1"/>
  <c r="HE58" i="335"/>
  <c r="H59" i="335"/>
  <c r="HH58" i="335"/>
  <c r="HL57" i="335"/>
  <c r="D59" i="335"/>
  <c r="BG8" i="335"/>
  <c r="C61" i="335"/>
  <c r="HC39" i="335"/>
  <c r="FC8" i="335"/>
  <c r="HD38" i="334"/>
  <c r="HF38" i="334" s="1"/>
  <c r="E57" i="334"/>
  <c r="C58" i="334"/>
  <c r="BG9" i="334"/>
  <c r="BH8" i="334"/>
  <c r="HE57" i="334"/>
  <c r="H58" i="334"/>
  <c r="HJ41" i="334"/>
  <c r="HH57" i="334"/>
  <c r="HL56" i="334"/>
  <c r="D58" i="334"/>
  <c r="F57" i="334"/>
  <c r="FC9" i="334"/>
  <c r="FD8" i="334"/>
  <c r="BF9" i="333"/>
  <c r="BG8" i="333"/>
  <c r="HJ41" i="333"/>
  <c r="HH57" i="333"/>
  <c r="HL56" i="333"/>
  <c r="E57" i="333"/>
  <c r="F57" i="333" s="1"/>
  <c r="C58" i="333"/>
  <c r="D58" i="333"/>
  <c r="H58" i="333"/>
  <c r="HE57" i="333"/>
  <c r="FA9" i="333"/>
  <c r="FB8" i="333"/>
  <c r="HF38" i="333"/>
  <c r="HC39" i="333" s="1"/>
  <c r="HD39" i="332"/>
  <c r="BG9" i="332"/>
  <c r="BH8" i="332"/>
  <c r="HL56" i="332"/>
  <c r="HH57" i="332"/>
  <c r="C58" i="332"/>
  <c r="E57" i="332"/>
  <c r="F57" i="332" s="1"/>
  <c r="D58" i="332"/>
  <c r="HJ40" i="332"/>
  <c r="H58" i="332"/>
  <c r="HE57" i="332"/>
  <c r="FA9" i="332"/>
  <c r="FB8" i="332"/>
  <c r="HD36" i="331"/>
  <c r="B57" i="331"/>
  <c r="E56" i="331"/>
  <c r="F56" i="331" s="1"/>
  <c r="BG8" i="331"/>
  <c r="C59" i="331"/>
  <c r="HE58" i="331"/>
  <c r="H59" i="331"/>
  <c r="HM41" i="331"/>
  <c r="HJ42" i="331" s="1"/>
  <c r="FB8" i="331"/>
  <c r="D58" i="331"/>
  <c r="HL56" i="331"/>
  <c r="HH57" i="331"/>
  <c r="HD37" i="330"/>
  <c r="H58" i="330"/>
  <c r="HE57" i="330"/>
  <c r="FB9" i="330"/>
  <c r="FC8" i="330"/>
  <c r="HL56" i="330"/>
  <c r="HH57" i="330"/>
  <c r="C58" i="330"/>
  <c r="E57" i="330"/>
  <c r="HM40" i="330"/>
  <c r="HJ41" i="330" s="1"/>
  <c r="BG8" i="330"/>
  <c r="BF9" i="330"/>
  <c r="F57" i="330"/>
  <c r="D58" i="330"/>
  <c r="HK39" i="329"/>
  <c r="HD38" i="329"/>
  <c r="HF38" i="329" s="1"/>
  <c r="HL56" i="329"/>
  <c r="HH57" i="329"/>
  <c r="HE58" i="329"/>
  <c r="H59" i="329"/>
  <c r="C58" i="329"/>
  <c r="E57" i="329"/>
  <c r="F57" i="329" s="1"/>
  <c r="BE9" i="329" s="1"/>
  <c r="D58" i="329"/>
  <c r="FA9" i="329"/>
  <c r="FB8" i="329"/>
  <c r="BG8" i="329"/>
  <c r="HK39" i="328"/>
  <c r="HM39" i="328" s="1"/>
  <c r="D58" i="328"/>
  <c r="HH57" i="328"/>
  <c r="HL56" i="328"/>
  <c r="BG8" i="328"/>
  <c r="FB8" i="328"/>
  <c r="HF40" i="328"/>
  <c r="HC41" i="328" s="1"/>
  <c r="H59" i="328"/>
  <c r="HE58" i="328"/>
  <c r="C60" i="328"/>
  <c r="B57" i="328"/>
  <c r="E56" i="328"/>
  <c r="F56" i="328" s="1"/>
  <c r="FC8" i="327"/>
  <c r="H59" i="327"/>
  <c r="HE58" i="327"/>
  <c r="HL57" i="327"/>
  <c r="HH58" i="327"/>
  <c r="D59" i="327"/>
  <c r="HK41" i="327"/>
  <c r="C61" i="327"/>
  <c r="HF38" i="327"/>
  <c r="HC39" i="327" s="1"/>
  <c r="B57" i="327"/>
  <c r="E56" i="327"/>
  <c r="F56" i="327" s="1"/>
  <c r="BG8" i="327"/>
  <c r="D58" i="326"/>
  <c r="FC8" i="326"/>
  <c r="C59" i="326"/>
  <c r="BG8" i="326"/>
  <c r="HM41" i="326"/>
  <c r="HJ42" i="326" s="1"/>
  <c r="B57" i="326"/>
  <c r="E56" i="326"/>
  <c r="F56" i="326" s="1"/>
  <c r="HC38" i="326"/>
  <c r="H58" i="326"/>
  <c r="HE57" i="326"/>
  <c r="HL56" i="326"/>
  <c r="HH57" i="326"/>
  <c r="D58" i="325"/>
  <c r="HC37" i="325"/>
  <c r="HH58" i="325"/>
  <c r="HL57" i="325"/>
  <c r="FA9" i="325"/>
  <c r="FB8" i="325"/>
  <c r="HE57" i="325"/>
  <c r="H58" i="325"/>
  <c r="E57" i="325"/>
  <c r="F57" i="325" s="1"/>
  <c r="C58" i="325"/>
  <c r="BF9" i="325"/>
  <c r="BG8" i="325"/>
  <c r="HM40" i="325"/>
  <c r="HJ41" i="325" s="1"/>
  <c r="HK41" i="324"/>
  <c r="HM41" i="324" s="1"/>
  <c r="C58" i="324"/>
  <c r="E57" i="324"/>
  <c r="FA9" i="324"/>
  <c r="FB8" i="324"/>
  <c r="HE57" i="324"/>
  <c r="H58" i="324"/>
  <c r="F57" i="324"/>
  <c r="D58" i="324"/>
  <c r="HC40" i="324"/>
  <c r="BH9" i="324"/>
  <c r="BI8" i="324"/>
  <c r="HH57" i="324"/>
  <c r="HL56" i="324"/>
  <c r="E59" i="340" l="1"/>
  <c r="F59" i="340" s="1"/>
  <c r="C60" i="340"/>
  <c r="D60" i="340"/>
  <c r="E59" i="339"/>
  <c r="F59" i="339" s="1"/>
  <c r="C60" i="339"/>
  <c r="D60" i="339"/>
  <c r="D60" i="338"/>
  <c r="E59" i="338"/>
  <c r="F59" i="338" s="1"/>
  <c r="C60" i="338"/>
  <c r="D60" i="337"/>
  <c r="E59" i="337"/>
  <c r="F59" i="337" s="1"/>
  <c r="C60" i="337"/>
  <c r="D60" i="336"/>
  <c r="E59" i="336"/>
  <c r="F59" i="336" s="1"/>
  <c r="C60" i="336"/>
  <c r="FD8" i="335"/>
  <c r="C62" i="335"/>
  <c r="HE59" i="335"/>
  <c r="H60" i="335"/>
  <c r="B58" i="335"/>
  <c r="FC9" i="335" s="1"/>
  <c r="E57" i="335"/>
  <c r="F57" i="335" s="1"/>
  <c r="BG9" i="335"/>
  <c r="BH8" i="335"/>
  <c r="HD39" i="335"/>
  <c r="HF39" i="335" s="1"/>
  <c r="HC40" i="335" s="1"/>
  <c r="HH59" i="335"/>
  <c r="HL58" i="335"/>
  <c r="HJ41" i="335"/>
  <c r="D60" i="335"/>
  <c r="HC39" i="334"/>
  <c r="FD9" i="334"/>
  <c r="FE8" i="334"/>
  <c r="HE58" i="334"/>
  <c r="H59" i="334"/>
  <c r="HD39" i="334"/>
  <c r="HF39" i="334" s="1"/>
  <c r="HC40" i="334" s="1"/>
  <c r="HH58" i="334"/>
  <c r="HL57" i="334"/>
  <c r="E58" i="334"/>
  <c r="F58" i="334" s="1"/>
  <c r="C59" i="334"/>
  <c r="D59" i="334"/>
  <c r="HK41" i="334"/>
  <c r="HM41" i="334" s="1"/>
  <c r="BH9" i="334"/>
  <c r="BI8" i="334"/>
  <c r="HD39" i="333"/>
  <c r="FB9" i="333"/>
  <c r="FC8" i="333"/>
  <c r="H59" i="333"/>
  <c r="HE58" i="333"/>
  <c r="HK41" i="333"/>
  <c r="BG9" i="333"/>
  <c r="BH8" i="333"/>
  <c r="D59" i="333"/>
  <c r="C59" i="333"/>
  <c r="E58" i="333"/>
  <c r="F58" i="333" s="1"/>
  <c r="HL57" i="333"/>
  <c r="HH58" i="333"/>
  <c r="D59" i="332"/>
  <c r="HH58" i="332"/>
  <c r="HL57" i="332"/>
  <c r="FC8" i="332"/>
  <c r="FB9" i="332"/>
  <c r="HE58" i="332"/>
  <c r="H59" i="332"/>
  <c r="HF39" i="332"/>
  <c r="HC40" i="332" s="1"/>
  <c r="HK40" i="332"/>
  <c r="E58" i="332"/>
  <c r="F58" i="332" s="1"/>
  <c r="C59" i="332"/>
  <c r="BH9" i="332"/>
  <c r="BI8" i="332"/>
  <c r="HK42" i="331"/>
  <c r="H60" i="331"/>
  <c r="HE59" i="331"/>
  <c r="BH8" i="331"/>
  <c r="FC8" i="331"/>
  <c r="C60" i="331"/>
  <c r="HF36" i="331"/>
  <c r="HC37" i="331" s="1"/>
  <c r="D59" i="331"/>
  <c r="HH58" i="331"/>
  <c r="HL57" i="331"/>
  <c r="B58" i="331"/>
  <c r="BG9" i="331" s="1"/>
  <c r="E57" i="331"/>
  <c r="F57" i="331" s="1"/>
  <c r="HK41" i="330"/>
  <c r="BG9" i="330"/>
  <c r="BH8" i="330"/>
  <c r="HH58" i="330"/>
  <c r="HL57" i="330"/>
  <c r="D59" i="330"/>
  <c r="HF37" i="330"/>
  <c r="HC38" i="330" s="1"/>
  <c r="E58" i="330"/>
  <c r="F58" i="330" s="1"/>
  <c r="C59" i="330"/>
  <c r="FC9" i="330"/>
  <c r="FD8" i="330"/>
  <c r="HE58" i="330"/>
  <c r="H59" i="330"/>
  <c r="BH8" i="329"/>
  <c r="D59" i="329"/>
  <c r="HH58" i="329"/>
  <c r="HL57" i="329"/>
  <c r="HC39" i="329"/>
  <c r="H60" i="329"/>
  <c r="HE59" i="329"/>
  <c r="FB9" i="329"/>
  <c r="FC8" i="329"/>
  <c r="HM39" i="329"/>
  <c r="HJ40" i="329" s="1"/>
  <c r="E58" i="329"/>
  <c r="F58" i="329" s="1"/>
  <c r="BF9" i="329" s="1"/>
  <c r="C59" i="329"/>
  <c r="HD41" i="328"/>
  <c r="HF41" i="328" s="1"/>
  <c r="C61" i="328"/>
  <c r="B58" i="328"/>
  <c r="E57" i="328"/>
  <c r="F57" i="328" s="1"/>
  <c r="H60" i="328"/>
  <c r="HE59" i="328"/>
  <c r="FC8" i="328"/>
  <c r="HH58" i="328"/>
  <c r="HL57" i="328"/>
  <c r="BH8" i="328"/>
  <c r="D59" i="328"/>
  <c r="HJ40" i="328"/>
  <c r="HD39" i="327"/>
  <c r="C62" i="327"/>
  <c r="HM41" i="327"/>
  <c r="HJ42" i="327" s="1"/>
  <c r="HE59" i="327"/>
  <c r="H60" i="327"/>
  <c r="D60" i="327"/>
  <c r="FD8" i="327"/>
  <c r="B58" i="327"/>
  <c r="E57" i="327"/>
  <c r="F57" i="327" s="1"/>
  <c r="BH8" i="327"/>
  <c r="HH59" i="327"/>
  <c r="HL58" i="327"/>
  <c r="HK42" i="326"/>
  <c r="HM42" i="326" s="1"/>
  <c r="D59" i="326"/>
  <c r="HH58" i="326"/>
  <c r="HL57" i="326"/>
  <c r="B58" i="326"/>
  <c r="E57" i="326"/>
  <c r="F57" i="326" s="1"/>
  <c r="C60" i="326"/>
  <c r="HE58" i="326"/>
  <c r="H59" i="326"/>
  <c r="HD38" i="326"/>
  <c r="HF38" i="326" s="1"/>
  <c r="BH8" i="326"/>
  <c r="BG9" i="326"/>
  <c r="FD8" i="326"/>
  <c r="FC9" i="326"/>
  <c r="HK41" i="325"/>
  <c r="HM41" i="325" s="1"/>
  <c r="FB9" i="325"/>
  <c r="FC8" i="325"/>
  <c r="BG9" i="325"/>
  <c r="BH8" i="325"/>
  <c r="H59" i="325"/>
  <c r="HE58" i="325"/>
  <c r="HD37" i="325"/>
  <c r="HF37" i="325" s="1"/>
  <c r="HC38" i="325" s="1"/>
  <c r="D59" i="325"/>
  <c r="E58" i="325"/>
  <c r="F58" i="325" s="1"/>
  <c r="C59" i="325"/>
  <c r="HH59" i="325"/>
  <c r="HL58" i="325"/>
  <c r="D59" i="324"/>
  <c r="E58" i="324"/>
  <c r="F58" i="324" s="1"/>
  <c r="C59" i="324"/>
  <c r="BI9" i="324"/>
  <c r="BJ8" i="324"/>
  <c r="FC8" i="324"/>
  <c r="FB9" i="324"/>
  <c r="H59" i="324"/>
  <c r="HE58" i="324"/>
  <c r="HJ42" i="324"/>
  <c r="HH58" i="324"/>
  <c r="HL57" i="324"/>
  <c r="HD40" i="324"/>
  <c r="D61" i="340" l="1"/>
  <c r="E60" i="340"/>
  <c r="F60" i="340" s="1"/>
  <c r="C61" i="340"/>
  <c r="D61" i="339"/>
  <c r="E60" i="339"/>
  <c r="F60" i="339" s="1"/>
  <c r="C61" i="339"/>
  <c r="C61" i="338"/>
  <c r="E60" i="338"/>
  <c r="F60" i="338" s="1"/>
  <c r="D61" i="338"/>
  <c r="C61" i="337"/>
  <c r="E60" i="337"/>
  <c r="F60" i="337" s="1"/>
  <c r="D61" i="337"/>
  <c r="E60" i="336"/>
  <c r="F60" i="336" s="1"/>
  <c r="C61" i="336"/>
  <c r="D61" i="336"/>
  <c r="HD40" i="335"/>
  <c r="HF40" i="335" s="1"/>
  <c r="B59" i="335"/>
  <c r="O9" i="335"/>
  <c r="DK9" i="335"/>
  <c r="P9" i="335"/>
  <c r="DL9" i="335"/>
  <c r="DM9" i="335"/>
  <c r="Q9" i="335"/>
  <c r="DN9" i="335"/>
  <c r="R9" i="335"/>
  <c r="DO9" i="335"/>
  <c r="S9" i="335"/>
  <c r="DP9" i="335"/>
  <c r="T9" i="335"/>
  <c r="U9" i="335"/>
  <c r="DQ9" i="335"/>
  <c r="DR9" i="335"/>
  <c r="V9" i="335"/>
  <c r="W9" i="335"/>
  <c r="DS9" i="335"/>
  <c r="DT9" i="335"/>
  <c r="X9" i="335"/>
  <c r="Y9" i="335"/>
  <c r="DU9" i="335"/>
  <c r="DV9" i="335"/>
  <c r="Z9" i="335"/>
  <c r="AA9" i="335"/>
  <c r="DW9" i="335"/>
  <c r="DX9" i="335"/>
  <c r="AB9" i="335"/>
  <c r="AC9" i="335"/>
  <c r="DY9" i="335"/>
  <c r="AD9" i="335"/>
  <c r="DZ9" i="335"/>
  <c r="EA9" i="335"/>
  <c r="AE9" i="335"/>
  <c r="EB9" i="335"/>
  <c r="AF9" i="335"/>
  <c r="EC9" i="335"/>
  <c r="AG9" i="335"/>
  <c r="AH9" i="335"/>
  <c r="ED9" i="335"/>
  <c r="EE9" i="335"/>
  <c r="AI9" i="335"/>
  <c r="EF9" i="335"/>
  <c r="AJ9" i="335"/>
  <c r="AK9" i="335"/>
  <c r="EG9" i="335"/>
  <c r="EH9" i="335"/>
  <c r="AL9" i="335"/>
  <c r="AM9" i="335"/>
  <c r="EI9" i="335"/>
  <c r="EJ9" i="335"/>
  <c r="AN9" i="335"/>
  <c r="AO9" i="335"/>
  <c r="EK9" i="335"/>
  <c r="AP9" i="335"/>
  <c r="EL9" i="335"/>
  <c r="EM9" i="335"/>
  <c r="AQ9" i="335"/>
  <c r="AR9" i="335"/>
  <c r="EN9" i="335"/>
  <c r="AS9" i="335"/>
  <c r="EO9" i="335"/>
  <c r="EP9" i="335"/>
  <c r="AT9" i="335"/>
  <c r="AU9" i="335"/>
  <c r="EQ9" i="335"/>
  <c r="AV9" i="335"/>
  <c r="ER9" i="335"/>
  <c r="ES9" i="335"/>
  <c r="AW9" i="335"/>
  <c r="ET9" i="335"/>
  <c r="AX9" i="335"/>
  <c r="AY9" i="335"/>
  <c r="EU9" i="335"/>
  <c r="EV9" i="335"/>
  <c r="AZ9" i="335"/>
  <c r="BA9" i="335"/>
  <c r="EW9" i="335"/>
  <c r="BB9" i="335"/>
  <c r="EX9" i="335"/>
  <c r="BC9" i="335"/>
  <c r="EY9" i="335"/>
  <c r="EZ9" i="335"/>
  <c r="E58" i="335"/>
  <c r="F58" i="335" s="1"/>
  <c r="BD9" i="335"/>
  <c r="BE9" i="335"/>
  <c r="FA9" i="335"/>
  <c r="BF9" i="335"/>
  <c r="FB9" i="335"/>
  <c r="C63" i="335"/>
  <c r="D61" i="335"/>
  <c r="HL59" i="335"/>
  <c r="HH60" i="335"/>
  <c r="BH9" i="335"/>
  <c r="BI8" i="335"/>
  <c r="HE60" i="335"/>
  <c r="HK41" i="335"/>
  <c r="FD9" i="335"/>
  <c r="FE8" i="335"/>
  <c r="HD40" i="334"/>
  <c r="HH59" i="334"/>
  <c r="HL58" i="334"/>
  <c r="FE9" i="334"/>
  <c r="FF8" i="334"/>
  <c r="E59" i="334"/>
  <c r="F59" i="334" s="1"/>
  <c r="C60" i="334"/>
  <c r="BI9" i="334"/>
  <c r="BJ8" i="334"/>
  <c r="HJ42" i="334"/>
  <c r="HE59" i="334"/>
  <c r="H60" i="334"/>
  <c r="D60" i="334"/>
  <c r="E59" i="333"/>
  <c r="F59" i="333" s="1"/>
  <c r="C60" i="333"/>
  <c r="D60" i="333"/>
  <c r="HH59" i="333"/>
  <c r="HL58" i="333"/>
  <c r="HM41" i="333"/>
  <c r="HJ42" i="333" s="1"/>
  <c r="HE59" i="333"/>
  <c r="H60" i="333"/>
  <c r="HF39" i="333"/>
  <c r="HC40" i="333" s="1"/>
  <c r="BH9" i="333"/>
  <c r="BI8" i="333"/>
  <c r="FC9" i="333"/>
  <c r="FD8" i="333"/>
  <c r="HD40" i="332"/>
  <c r="HF40" i="332" s="1"/>
  <c r="BI9" i="332"/>
  <c r="BJ8" i="332"/>
  <c r="FC9" i="332"/>
  <c r="FD8" i="332"/>
  <c r="HM40" i="332"/>
  <c r="HJ41" i="332" s="1"/>
  <c r="H60" i="332"/>
  <c r="HE59" i="332"/>
  <c r="D60" i="332"/>
  <c r="C60" i="332"/>
  <c r="E59" i="332"/>
  <c r="F59" i="332" s="1"/>
  <c r="HL58" i="332"/>
  <c r="HH59" i="332"/>
  <c r="HD37" i="331"/>
  <c r="HF37" i="331" s="1"/>
  <c r="B59" i="331"/>
  <c r="O9" i="331"/>
  <c r="P9" i="331"/>
  <c r="DK9" i="331"/>
  <c r="DL9" i="331"/>
  <c r="Q9" i="331"/>
  <c r="DM9" i="331"/>
  <c r="R9" i="331"/>
  <c r="S9" i="331"/>
  <c r="DN9" i="331"/>
  <c r="DO9" i="331"/>
  <c r="T9" i="331"/>
  <c r="U9" i="331"/>
  <c r="DP9" i="331"/>
  <c r="V9" i="331"/>
  <c r="DQ9" i="331"/>
  <c r="DR9" i="331"/>
  <c r="W9" i="331"/>
  <c r="X9" i="331"/>
  <c r="DS9" i="331"/>
  <c r="Y9" i="331"/>
  <c r="DT9" i="331"/>
  <c r="DU9" i="331"/>
  <c r="Z9" i="331"/>
  <c r="DV9" i="331"/>
  <c r="AA9" i="331"/>
  <c r="DW9" i="331"/>
  <c r="AB9" i="331"/>
  <c r="DX9" i="331"/>
  <c r="AC9" i="331"/>
  <c r="DY9" i="331"/>
  <c r="AD9" i="331"/>
  <c r="DZ9" i="331"/>
  <c r="AE9" i="331"/>
  <c r="EA9" i="331"/>
  <c r="AF9" i="331"/>
  <c r="EB9" i="331"/>
  <c r="AG9" i="331"/>
  <c r="AH9" i="331"/>
  <c r="EC9" i="331"/>
  <c r="AI9" i="331"/>
  <c r="ED9" i="331"/>
  <c r="AJ9" i="331"/>
  <c r="EE9" i="331"/>
  <c r="AK9" i="331"/>
  <c r="EF9" i="331"/>
  <c r="EG9" i="331"/>
  <c r="AL9" i="331"/>
  <c r="EH9" i="331"/>
  <c r="AM9" i="331"/>
  <c r="EI9" i="331"/>
  <c r="AN9" i="331"/>
  <c r="AO9" i="331"/>
  <c r="EJ9" i="331"/>
  <c r="EK9" i="331"/>
  <c r="AP9" i="331"/>
  <c r="EL9" i="331"/>
  <c r="AQ9" i="331"/>
  <c r="EM9" i="331"/>
  <c r="AR9" i="331"/>
  <c r="EN9" i="331"/>
  <c r="AS9" i="331"/>
  <c r="EO9" i="331"/>
  <c r="AT9" i="331"/>
  <c r="AU9" i="331"/>
  <c r="EP9" i="331"/>
  <c r="AV9" i="331"/>
  <c r="EQ9" i="331"/>
  <c r="AW9" i="331"/>
  <c r="ER9" i="331"/>
  <c r="ES9" i="331"/>
  <c r="AX9" i="331"/>
  <c r="ET9" i="331"/>
  <c r="AY9" i="331"/>
  <c r="AZ9" i="331"/>
  <c r="EU9" i="331"/>
  <c r="EV9" i="331"/>
  <c r="BA9" i="331"/>
  <c r="BB9" i="331"/>
  <c r="EW9" i="331"/>
  <c r="EX9" i="331"/>
  <c r="BC9" i="331"/>
  <c r="BD9" i="331"/>
  <c r="EY9" i="331"/>
  <c r="EZ9" i="331"/>
  <c r="BE9" i="331"/>
  <c r="E58" i="331"/>
  <c r="F58" i="331" s="1"/>
  <c r="BF9" i="331"/>
  <c r="FA9" i="331"/>
  <c r="C61" i="331"/>
  <c r="BH9" i="331"/>
  <c r="BI8" i="331"/>
  <c r="D60" i="331"/>
  <c r="FC9" i="331"/>
  <c r="FD8" i="331"/>
  <c r="HL58" i="331"/>
  <c r="HH59" i="331"/>
  <c r="FB9" i="331"/>
  <c r="HE60" i="331"/>
  <c r="HM42" i="331"/>
  <c r="HJ43" i="331" s="1"/>
  <c r="HD38" i="330"/>
  <c r="FD9" i="330"/>
  <c r="FE8" i="330"/>
  <c r="HL58" i="330"/>
  <c r="HH59" i="330"/>
  <c r="H60" i="330"/>
  <c r="HE59" i="330"/>
  <c r="C60" i="330"/>
  <c r="E59" i="330"/>
  <c r="F59" i="330" s="1"/>
  <c r="D60" i="330"/>
  <c r="BI8" i="330"/>
  <c r="BH9" i="330"/>
  <c r="HM41" i="330"/>
  <c r="HJ42" i="330" s="1"/>
  <c r="HK40" i="329"/>
  <c r="D60" i="329"/>
  <c r="HE60" i="329"/>
  <c r="HL58" i="329"/>
  <c r="HH59" i="329"/>
  <c r="BI8" i="329"/>
  <c r="FC9" i="329"/>
  <c r="FD8" i="329"/>
  <c r="C60" i="329"/>
  <c r="E59" i="329"/>
  <c r="F59" i="329" s="1"/>
  <c r="BG9" i="329" s="1"/>
  <c r="HD39" i="329"/>
  <c r="HF39" i="329" s="1"/>
  <c r="J9" i="328"/>
  <c r="DF9" i="328"/>
  <c r="K9" i="328"/>
  <c r="L9" i="328"/>
  <c r="DG9" i="328"/>
  <c r="DH9" i="328"/>
  <c r="M9" i="328"/>
  <c r="N9" i="328"/>
  <c r="DI9" i="328"/>
  <c r="DJ9" i="328"/>
  <c r="D60" i="328"/>
  <c r="HK40" i="328"/>
  <c r="HM40" i="328" s="1"/>
  <c r="BI8" i="328"/>
  <c r="FD8" i="328"/>
  <c r="HE60" i="328"/>
  <c r="C62" i="328"/>
  <c r="B59" i="328"/>
  <c r="O9" i="328"/>
  <c r="P9" i="328"/>
  <c r="DK9" i="328"/>
  <c r="DL9" i="328"/>
  <c r="Q9" i="328"/>
  <c r="DM9" i="328"/>
  <c r="R9" i="328"/>
  <c r="S9" i="328"/>
  <c r="DN9" i="328"/>
  <c r="T9" i="328"/>
  <c r="DO9" i="328"/>
  <c r="DP9" i="328"/>
  <c r="U9" i="328"/>
  <c r="DQ9" i="328"/>
  <c r="V9" i="328"/>
  <c r="DR9" i="328"/>
  <c r="W9" i="328"/>
  <c r="DS9" i="328"/>
  <c r="X9" i="328"/>
  <c r="Y9" i="328"/>
  <c r="DT9" i="328"/>
  <c r="Z9" i="328"/>
  <c r="DU9" i="328"/>
  <c r="DV9" i="328"/>
  <c r="AA9" i="328"/>
  <c r="AB9" i="328"/>
  <c r="DW9" i="328"/>
  <c r="AC9" i="328"/>
  <c r="DX9" i="328"/>
  <c r="DY9" i="328"/>
  <c r="AD9" i="328"/>
  <c r="AE9" i="328"/>
  <c r="DZ9" i="328"/>
  <c r="AF9" i="328"/>
  <c r="EA9" i="328"/>
  <c r="EB9" i="328"/>
  <c r="AG9" i="328"/>
  <c r="AH9" i="328"/>
  <c r="EC9" i="328"/>
  <c r="AI9" i="328"/>
  <c r="ED9" i="328"/>
  <c r="AJ9" i="328"/>
  <c r="EE9" i="328"/>
  <c r="EF9" i="328"/>
  <c r="AK9" i="328"/>
  <c r="EG9" i="328"/>
  <c r="AL9" i="328"/>
  <c r="AM9" i="328"/>
  <c r="EH9" i="328"/>
  <c r="EI9" i="328"/>
  <c r="AN9" i="328"/>
  <c r="EJ9" i="328"/>
  <c r="AO9" i="328"/>
  <c r="AP9" i="328"/>
  <c r="EK9" i="328"/>
  <c r="EL9" i="328"/>
  <c r="AQ9" i="328"/>
  <c r="EM9" i="328"/>
  <c r="AR9" i="328"/>
  <c r="EN9" i="328"/>
  <c r="AS9" i="328"/>
  <c r="AT9" i="328"/>
  <c r="EO9" i="328"/>
  <c r="EP9" i="328"/>
  <c r="AU9" i="328"/>
  <c r="EQ9" i="328"/>
  <c r="AV9" i="328"/>
  <c r="ER9" i="328"/>
  <c r="AW9" i="328"/>
  <c r="AX9" i="328"/>
  <c r="ES9" i="328"/>
  <c r="ET9" i="328"/>
  <c r="AY9" i="328"/>
  <c r="EU9" i="328"/>
  <c r="EV9" i="328"/>
  <c r="E58" i="328"/>
  <c r="F58" i="328" s="1"/>
  <c r="AZ9" i="328" s="1"/>
  <c r="HC42" i="328"/>
  <c r="HH59" i="328"/>
  <c r="HL58" i="328"/>
  <c r="HK42" i="327"/>
  <c r="HH60" i="327"/>
  <c r="HL59" i="327"/>
  <c r="D61" i="327"/>
  <c r="B59" i="327"/>
  <c r="DK9" i="327"/>
  <c r="O9" i="327"/>
  <c r="P9" i="327"/>
  <c r="DL9" i="327"/>
  <c r="DM9" i="327"/>
  <c r="Q9" i="327"/>
  <c r="DN9" i="327"/>
  <c r="R9" i="327"/>
  <c r="S9" i="327"/>
  <c r="DO9" i="327"/>
  <c r="DP9" i="327"/>
  <c r="T9" i="327"/>
  <c r="U9" i="327"/>
  <c r="DQ9" i="327"/>
  <c r="V9" i="327"/>
  <c r="DR9" i="327"/>
  <c r="DS9" i="327"/>
  <c r="W9" i="327"/>
  <c r="DT9" i="327"/>
  <c r="X9" i="327"/>
  <c r="Y9" i="327"/>
  <c r="DU9" i="327"/>
  <c r="DV9" i="327"/>
  <c r="Z9" i="327"/>
  <c r="DW9" i="327"/>
  <c r="AA9" i="327"/>
  <c r="AB9" i="327"/>
  <c r="DX9" i="327"/>
  <c r="DY9" i="327"/>
  <c r="AC9" i="327"/>
  <c r="DZ9" i="327"/>
  <c r="AD9" i="327"/>
  <c r="AE9" i="327"/>
  <c r="EA9" i="327"/>
  <c r="AF9" i="327"/>
  <c r="EB9" i="327"/>
  <c r="AG9" i="327"/>
  <c r="EC9" i="327"/>
  <c r="AH9" i="327"/>
  <c r="ED9" i="327"/>
  <c r="EE9" i="327"/>
  <c r="AI9" i="327"/>
  <c r="AJ9" i="327"/>
  <c r="EF9" i="327"/>
  <c r="AK9" i="327"/>
  <c r="EG9" i="327"/>
  <c r="EH9" i="327"/>
  <c r="AL9" i="327"/>
  <c r="AM9" i="327"/>
  <c r="EI9" i="327"/>
  <c r="EJ9" i="327"/>
  <c r="AN9" i="327"/>
  <c r="EK9" i="327"/>
  <c r="AO9" i="327"/>
  <c r="EL9" i="327"/>
  <c r="AP9" i="327"/>
  <c r="EM9" i="327"/>
  <c r="AQ9" i="327"/>
  <c r="EN9" i="327"/>
  <c r="AR9" i="327"/>
  <c r="AS9" i="327"/>
  <c r="EO9" i="327"/>
  <c r="EP9" i="327"/>
  <c r="AT9" i="327"/>
  <c r="AU9" i="327"/>
  <c r="EQ9" i="327"/>
  <c r="ER9" i="327"/>
  <c r="AV9" i="327"/>
  <c r="ES9" i="327"/>
  <c r="AW9" i="327"/>
  <c r="ET9" i="327"/>
  <c r="AX9" i="327"/>
  <c r="EU9" i="327"/>
  <c r="AY9" i="327"/>
  <c r="AZ9" i="327"/>
  <c r="EV9" i="327"/>
  <c r="EW9" i="327"/>
  <c r="BA9" i="327"/>
  <c r="BB9" i="327"/>
  <c r="EX9" i="327"/>
  <c r="BC9" i="327"/>
  <c r="EY9" i="327"/>
  <c r="E58" i="327"/>
  <c r="F58" i="327" s="1"/>
  <c r="BD9" i="327"/>
  <c r="EZ9" i="327"/>
  <c r="FA9" i="327"/>
  <c r="BE9" i="327"/>
  <c r="FB9" i="327"/>
  <c r="BF9" i="327"/>
  <c r="BH9" i="327"/>
  <c r="BI8" i="327"/>
  <c r="FD9" i="327"/>
  <c r="FE8" i="327"/>
  <c r="HE60" i="327"/>
  <c r="C63" i="327"/>
  <c r="HF39" i="327"/>
  <c r="HC40" i="327" s="1"/>
  <c r="BG9" i="327"/>
  <c r="FC9" i="327"/>
  <c r="HC39" i="326"/>
  <c r="D60" i="326"/>
  <c r="BH9" i="326"/>
  <c r="BI8" i="326"/>
  <c r="C61" i="326"/>
  <c r="HL58" i="326"/>
  <c r="HH59" i="326"/>
  <c r="H60" i="326"/>
  <c r="HE59" i="326"/>
  <c r="HJ43" i="326"/>
  <c r="FD9" i="326"/>
  <c r="FE8" i="326"/>
  <c r="B59" i="326"/>
  <c r="DK9" i="326"/>
  <c r="O9" i="326"/>
  <c r="DL9" i="326"/>
  <c r="P9" i="326"/>
  <c r="Q9" i="326"/>
  <c r="DM9" i="326"/>
  <c r="DN9" i="326"/>
  <c r="R9" i="326"/>
  <c r="DO9" i="326"/>
  <c r="S9" i="326"/>
  <c r="DP9" i="326"/>
  <c r="T9" i="326"/>
  <c r="U9" i="326"/>
  <c r="DQ9" i="326"/>
  <c r="DR9" i="326"/>
  <c r="V9" i="326"/>
  <c r="W9" i="326"/>
  <c r="DS9" i="326"/>
  <c r="DT9" i="326"/>
  <c r="X9" i="326"/>
  <c r="Y9" i="326"/>
  <c r="DU9" i="326"/>
  <c r="Z9" i="326"/>
  <c r="DV9" i="326"/>
  <c r="DW9" i="326"/>
  <c r="AA9" i="326"/>
  <c r="DX9" i="326"/>
  <c r="AB9" i="326"/>
  <c r="AC9" i="326"/>
  <c r="DY9" i="326"/>
  <c r="AD9" i="326"/>
  <c r="DZ9" i="326"/>
  <c r="EA9" i="326"/>
  <c r="AE9" i="326"/>
  <c r="EB9" i="326"/>
  <c r="AF9" i="326"/>
  <c r="AG9" i="326"/>
  <c r="EC9" i="326"/>
  <c r="AH9" i="326"/>
  <c r="ED9" i="326"/>
  <c r="EE9" i="326"/>
  <c r="AI9" i="326"/>
  <c r="EF9" i="326"/>
  <c r="AJ9" i="326"/>
  <c r="AK9" i="326"/>
  <c r="EG9" i="326"/>
  <c r="EH9" i="326"/>
  <c r="AL9" i="326"/>
  <c r="AM9" i="326"/>
  <c r="EI9" i="326"/>
  <c r="AN9" i="326"/>
  <c r="EJ9" i="326"/>
  <c r="EK9" i="326"/>
  <c r="AO9" i="326"/>
  <c r="AP9" i="326"/>
  <c r="EL9" i="326"/>
  <c r="AQ9" i="326"/>
  <c r="EM9" i="326"/>
  <c r="AR9" i="326"/>
  <c r="EN9" i="326"/>
  <c r="EO9" i="326"/>
  <c r="AS9" i="326"/>
  <c r="EP9" i="326"/>
  <c r="AT9" i="326"/>
  <c r="EQ9" i="326"/>
  <c r="AU9" i="326"/>
  <c r="AV9" i="326"/>
  <c r="ER9" i="326"/>
  <c r="ES9" i="326"/>
  <c r="AW9" i="326"/>
  <c r="AX9" i="326"/>
  <c r="ET9" i="326"/>
  <c r="EU9" i="326"/>
  <c r="AY9" i="326"/>
  <c r="EV9" i="326"/>
  <c r="AZ9" i="326"/>
  <c r="EW9" i="326"/>
  <c r="BA9" i="326"/>
  <c r="EX9" i="326"/>
  <c r="BB9" i="326"/>
  <c r="EY9" i="326"/>
  <c r="BC9" i="326"/>
  <c r="BD9" i="326"/>
  <c r="EZ9" i="326"/>
  <c r="FA9" i="326"/>
  <c r="BE9" i="326"/>
  <c r="E58" i="326"/>
  <c r="F58" i="326" s="1"/>
  <c r="FB9" i="326"/>
  <c r="BF9" i="326"/>
  <c r="HD38" i="325"/>
  <c r="HF38" i="325" s="1"/>
  <c r="HC39" i="325" s="1"/>
  <c r="BH9" i="325"/>
  <c r="BI8" i="325"/>
  <c r="HL59" i="325"/>
  <c r="HH60" i="325"/>
  <c r="HJ42" i="325"/>
  <c r="D60" i="325"/>
  <c r="E59" i="325"/>
  <c r="F59" i="325" s="1"/>
  <c r="C60" i="325"/>
  <c r="H60" i="325"/>
  <c r="HE59" i="325"/>
  <c r="FC9" i="325"/>
  <c r="FD8" i="325"/>
  <c r="HF40" i="324"/>
  <c r="HC41" i="324" s="1"/>
  <c r="HK42" i="324"/>
  <c r="HM42" i="324" s="1"/>
  <c r="E59" i="324"/>
  <c r="F59" i="324" s="1"/>
  <c r="C60" i="324"/>
  <c r="FC9" i="324"/>
  <c r="FD8" i="324"/>
  <c r="H60" i="324"/>
  <c r="HE59" i="324"/>
  <c r="BK8" i="324"/>
  <c r="BJ9" i="324"/>
  <c r="D60" i="324"/>
  <c r="HH59" i="324"/>
  <c r="HL58" i="324"/>
  <c r="C62" i="340" l="1"/>
  <c r="E61" i="340"/>
  <c r="F61" i="340" s="1"/>
  <c r="D62" i="340"/>
  <c r="C62" i="339"/>
  <c r="E61" i="339"/>
  <c r="F61" i="339" s="1"/>
  <c r="D62" i="339"/>
  <c r="D62" i="338"/>
  <c r="E61" i="338"/>
  <c r="F61" i="338" s="1"/>
  <c r="C62" i="338"/>
  <c r="D62" i="337"/>
  <c r="E61" i="337"/>
  <c r="F61" i="337" s="1"/>
  <c r="C62" i="337"/>
  <c r="D62" i="336"/>
  <c r="C62" i="336"/>
  <c r="E61" i="336"/>
  <c r="F61" i="336" s="1"/>
  <c r="HM41" i="335"/>
  <c r="HJ42" i="335" s="1"/>
  <c r="HK42" i="335" s="1"/>
  <c r="HM42" i="335" s="1"/>
  <c r="HL60" i="335"/>
  <c r="B60" i="335"/>
  <c r="E59" i="335"/>
  <c r="F59" i="335" s="1"/>
  <c r="C64" i="335"/>
  <c r="BJ8" i="335"/>
  <c r="BI9" i="335"/>
  <c r="HC41" i="335"/>
  <c r="FF8" i="335"/>
  <c r="FE9" i="335"/>
  <c r="D62" i="335"/>
  <c r="HE60" i="334"/>
  <c r="BK8" i="334"/>
  <c r="BJ9" i="334"/>
  <c r="FG8" i="334"/>
  <c r="FF9" i="334"/>
  <c r="HL59" i="334"/>
  <c r="HH60" i="334"/>
  <c r="C61" i="334"/>
  <c r="E60" i="334"/>
  <c r="F60" i="334" s="1"/>
  <c r="HF40" i="334"/>
  <c r="HC41" i="334" s="1"/>
  <c r="D61" i="334"/>
  <c r="HK42" i="334"/>
  <c r="HM42" i="334" s="1"/>
  <c r="HK42" i="333"/>
  <c r="HM42" i="333" s="1"/>
  <c r="HD40" i="333"/>
  <c r="BI9" i="333"/>
  <c r="BJ8" i="333"/>
  <c r="HH60" i="333"/>
  <c r="HL59" i="333"/>
  <c r="E60" i="333"/>
  <c r="F60" i="333" s="1"/>
  <c r="C61" i="333"/>
  <c r="FD9" i="333"/>
  <c r="FE8" i="333"/>
  <c r="D61" i="333"/>
  <c r="HE60" i="333"/>
  <c r="HK41" i="332"/>
  <c r="FE8" i="332"/>
  <c r="FD9" i="332"/>
  <c r="E60" i="332"/>
  <c r="F60" i="332" s="1"/>
  <c r="C61" i="332"/>
  <c r="HE60" i="332"/>
  <c r="HH60" i="332"/>
  <c r="HL59" i="332"/>
  <c r="D61" i="332"/>
  <c r="BK8" i="332"/>
  <c r="BJ9" i="332"/>
  <c r="HC41" i="332"/>
  <c r="HK43" i="331"/>
  <c r="HM43" i="331" s="1"/>
  <c r="HJ44" i="331" s="1"/>
  <c r="HH60" i="331"/>
  <c r="HL59" i="331"/>
  <c r="D61" i="331"/>
  <c r="C62" i="331"/>
  <c r="HC38" i="331"/>
  <c r="FE8" i="331"/>
  <c r="FD9" i="331"/>
  <c r="BJ8" i="331"/>
  <c r="BI9" i="331"/>
  <c r="B60" i="331"/>
  <c r="E59" i="331"/>
  <c r="F59" i="331" s="1"/>
  <c r="HK42" i="330"/>
  <c r="HM42" i="330" s="1"/>
  <c r="D61" i="330"/>
  <c r="HH60" i="330"/>
  <c r="HL59" i="330"/>
  <c r="HE60" i="330"/>
  <c r="FE9" i="330"/>
  <c r="FF8" i="330"/>
  <c r="HF38" i="330"/>
  <c r="HC39" i="330" s="1"/>
  <c r="BI9" i="330"/>
  <c r="BJ8" i="330"/>
  <c r="E60" i="330"/>
  <c r="F60" i="330" s="1"/>
  <c r="C61" i="330"/>
  <c r="BJ8" i="329"/>
  <c r="E60" i="329"/>
  <c r="F60" i="329" s="1"/>
  <c r="BH9" i="329" s="1"/>
  <c r="C61" i="329"/>
  <c r="HC40" i="329"/>
  <c r="FD9" i="329"/>
  <c r="FE8" i="329"/>
  <c r="HH60" i="329"/>
  <c r="HL59" i="329"/>
  <c r="HM40" i="329"/>
  <c r="HJ41" i="329" s="1"/>
  <c r="D61" i="329"/>
  <c r="HL59" i="328"/>
  <c r="HH60" i="328"/>
  <c r="HJ41" i="328"/>
  <c r="HD42" i="328"/>
  <c r="HF42" i="328" s="1"/>
  <c r="BJ8" i="328"/>
  <c r="B60" i="328"/>
  <c r="E59" i="328"/>
  <c r="F59" i="328" s="1"/>
  <c r="C63" i="328"/>
  <c r="FE8" i="328"/>
  <c r="D61" i="328"/>
  <c r="HD40" i="327"/>
  <c r="BI9" i="327"/>
  <c r="BJ8" i="327"/>
  <c r="FE9" i="327"/>
  <c r="FF8" i="327"/>
  <c r="C64" i="327"/>
  <c r="B60" i="327"/>
  <c r="E59" i="327"/>
  <c r="F59" i="327" s="1"/>
  <c r="HM42" i="327"/>
  <c r="HJ43" i="327" s="1"/>
  <c r="D62" i="327"/>
  <c r="HL60" i="327"/>
  <c r="FE9" i="326"/>
  <c r="FF8" i="326"/>
  <c r="HE60" i="326"/>
  <c r="C62" i="326"/>
  <c r="D61" i="326"/>
  <c r="HK43" i="326"/>
  <c r="HM43" i="326" s="1"/>
  <c r="B60" i="326"/>
  <c r="E59" i="326"/>
  <c r="F59" i="326" s="1"/>
  <c r="HH60" i="326"/>
  <c r="HL59" i="326"/>
  <c r="BJ8" i="326"/>
  <c r="BI9" i="326"/>
  <c r="HD39" i="326"/>
  <c r="HD39" i="325"/>
  <c r="HF39" i="325" s="1"/>
  <c r="D61" i="325"/>
  <c r="HL60" i="325"/>
  <c r="FD9" i="325"/>
  <c r="FE8" i="325"/>
  <c r="HE60" i="325"/>
  <c r="C61" i="325"/>
  <c r="E60" i="325"/>
  <c r="F60" i="325" s="1"/>
  <c r="HK42" i="325"/>
  <c r="HM42" i="325" s="1"/>
  <c r="BI9" i="325"/>
  <c r="BJ8" i="325"/>
  <c r="HD41" i="324"/>
  <c r="HJ43" i="324"/>
  <c r="D61" i="324"/>
  <c r="C61" i="324"/>
  <c r="E60" i="324"/>
  <c r="F60" i="324" s="1"/>
  <c r="HE60" i="324"/>
  <c r="HL59" i="324"/>
  <c r="HH60" i="324"/>
  <c r="BK9" i="324"/>
  <c r="BL8" i="324"/>
  <c r="FD9" i="324"/>
  <c r="FE8" i="324"/>
  <c r="D63" i="340" l="1"/>
  <c r="C63" i="340"/>
  <c r="E62" i="340"/>
  <c r="F62" i="340" s="1"/>
  <c r="D63" i="339"/>
  <c r="C63" i="339"/>
  <c r="E62" i="339"/>
  <c r="F62" i="339" s="1"/>
  <c r="C63" i="338"/>
  <c r="E62" i="338"/>
  <c r="F62" i="338" s="1"/>
  <c r="D63" i="338"/>
  <c r="C63" i="337"/>
  <c r="E62" i="337"/>
  <c r="F62" i="337" s="1"/>
  <c r="D63" i="337"/>
  <c r="C63" i="336"/>
  <c r="E62" i="336"/>
  <c r="F62" i="336" s="1"/>
  <c r="D63" i="336"/>
  <c r="D63" i="335"/>
  <c r="HD41" i="335"/>
  <c r="BJ9" i="335"/>
  <c r="BK8" i="335"/>
  <c r="B61" i="335"/>
  <c r="E60" i="335"/>
  <c r="F60" i="335" s="1"/>
  <c r="HJ43" i="335"/>
  <c r="FF9" i="335"/>
  <c r="FG8" i="335"/>
  <c r="C65" i="335"/>
  <c r="HJ43" i="334"/>
  <c r="HD41" i="334"/>
  <c r="HF41" i="334" s="1"/>
  <c r="HK43" i="334"/>
  <c r="BK9" i="334"/>
  <c r="BL8" i="334"/>
  <c r="D62" i="334"/>
  <c r="E61" i="334"/>
  <c r="F61" i="334" s="1"/>
  <c r="C62" i="334"/>
  <c r="HL60" i="334"/>
  <c r="FG9" i="334"/>
  <c r="FH8" i="334"/>
  <c r="BJ9" i="333"/>
  <c r="BK8" i="333"/>
  <c r="HF40" i="333"/>
  <c r="HC41" i="333" s="1"/>
  <c r="FF8" i="333"/>
  <c r="FE9" i="333"/>
  <c r="HJ43" i="333"/>
  <c r="D62" i="333"/>
  <c r="E61" i="333"/>
  <c r="F61" i="333" s="1"/>
  <c r="C62" i="333"/>
  <c r="HL60" i="333"/>
  <c r="FE9" i="332"/>
  <c r="FF8" i="332"/>
  <c r="BK9" i="332"/>
  <c r="BL8" i="332"/>
  <c r="C62" i="332"/>
  <c r="E61" i="332"/>
  <c r="HL60" i="332"/>
  <c r="HM41" i="332"/>
  <c r="HJ42" i="332" s="1"/>
  <c r="HD41" i="332"/>
  <c r="F61" i="332"/>
  <c r="D62" i="332"/>
  <c r="HK44" i="331"/>
  <c r="HM44" i="331" s="1"/>
  <c r="C63" i="331"/>
  <c r="B61" i="331"/>
  <c r="E60" i="331"/>
  <c r="F60" i="331" s="1"/>
  <c r="FE9" i="331"/>
  <c r="FF8" i="331"/>
  <c r="HL60" i="331"/>
  <c r="HD38" i="331"/>
  <c r="HF38" i="331" s="1"/>
  <c r="D62" i="331"/>
  <c r="BJ9" i="331"/>
  <c r="BK8" i="331"/>
  <c r="HD39" i="330"/>
  <c r="BJ9" i="330"/>
  <c r="BK8" i="330"/>
  <c r="HL60" i="330"/>
  <c r="C62" i="330"/>
  <c r="E61" i="330"/>
  <c r="F61" i="330" s="1"/>
  <c r="HJ43" i="330"/>
  <c r="FG8" i="330"/>
  <c r="FF9" i="330"/>
  <c r="D62" i="330"/>
  <c r="HK41" i="329"/>
  <c r="HM41" i="329" s="1"/>
  <c r="FE9" i="329"/>
  <c r="FF8" i="329"/>
  <c r="BK8" i="329"/>
  <c r="HD40" i="329"/>
  <c r="D62" i="329"/>
  <c r="HL60" i="329"/>
  <c r="C62" i="329"/>
  <c r="E61" i="329"/>
  <c r="F61" i="329" s="1"/>
  <c r="BI9" i="329" s="1"/>
  <c r="FF8" i="328"/>
  <c r="C64" i="328"/>
  <c r="D62" i="328"/>
  <c r="BK8" i="328"/>
  <c r="HK41" i="328"/>
  <c r="HL60" i="328"/>
  <c r="B61" i="328"/>
  <c r="E60" i="328"/>
  <c r="F60" i="328" s="1"/>
  <c r="HC43" i="328"/>
  <c r="HK43" i="327"/>
  <c r="HM43" i="327" s="1"/>
  <c r="FF9" i="327"/>
  <c r="FG8" i="327"/>
  <c r="B61" i="327"/>
  <c r="E60" i="327"/>
  <c r="F60" i="327" s="1"/>
  <c r="D63" i="327"/>
  <c r="C65" i="327"/>
  <c r="BJ9" i="327"/>
  <c r="BK8" i="327"/>
  <c r="HF40" i="327"/>
  <c r="HC41" i="327" s="1"/>
  <c r="BJ9" i="326"/>
  <c r="BK8" i="326"/>
  <c r="HF39" i="326"/>
  <c r="HC40" i="326" s="1"/>
  <c r="B61" i="326"/>
  <c r="E60" i="326"/>
  <c r="F60" i="326" s="1"/>
  <c r="D62" i="326"/>
  <c r="HL60" i="326"/>
  <c r="HJ44" i="326"/>
  <c r="FF9" i="326"/>
  <c r="FG8" i="326"/>
  <c r="C63" i="326"/>
  <c r="C62" i="325"/>
  <c r="E61" i="325"/>
  <c r="F61" i="325" s="1"/>
  <c r="HJ43" i="325"/>
  <c r="BJ9" i="325"/>
  <c r="BK8" i="325"/>
  <c r="HC40" i="325"/>
  <c r="FE9" i="325"/>
  <c r="FF8" i="325"/>
  <c r="D62" i="325"/>
  <c r="HK43" i="324"/>
  <c r="BL9" i="324"/>
  <c r="BM8" i="324"/>
  <c r="E61" i="324"/>
  <c r="F61" i="324" s="1"/>
  <c r="C62" i="324"/>
  <c r="HF41" i="324"/>
  <c r="HC42" i="324" s="1"/>
  <c r="FE9" i="324"/>
  <c r="FF8" i="324"/>
  <c r="HL60" i="324"/>
  <c r="D62" i="324"/>
  <c r="E63" i="340" l="1"/>
  <c r="F63" i="340" s="1"/>
  <c r="C64" i="340"/>
  <c r="D64" i="340"/>
  <c r="E63" i="339"/>
  <c r="F63" i="339" s="1"/>
  <c r="C64" i="339"/>
  <c r="D64" i="339"/>
  <c r="D64" i="338"/>
  <c r="E63" i="338"/>
  <c r="F63" i="338" s="1"/>
  <c r="C64" i="338"/>
  <c r="D64" i="337"/>
  <c r="E63" i="337"/>
  <c r="F63" i="337" s="1"/>
  <c r="C64" i="337"/>
  <c r="D64" i="336"/>
  <c r="E63" i="336"/>
  <c r="F63" i="336" s="1"/>
  <c r="C64" i="336"/>
  <c r="FG9" i="335"/>
  <c r="FH8" i="335"/>
  <c r="B62" i="335"/>
  <c r="E61" i="335"/>
  <c r="F61" i="335" s="1"/>
  <c r="HF41" i="335"/>
  <c r="HC42" i="335" s="1"/>
  <c r="HK43" i="335"/>
  <c r="C66" i="335"/>
  <c r="BL8" i="335"/>
  <c r="BK9" i="335"/>
  <c r="D64" i="335"/>
  <c r="D63" i="334"/>
  <c r="FH9" i="334"/>
  <c r="FI8" i="334"/>
  <c r="E62" i="334"/>
  <c r="F62" i="334" s="1"/>
  <c r="C63" i="334"/>
  <c r="BL9" i="334"/>
  <c r="BM8" i="334"/>
  <c r="HM43" i="334"/>
  <c r="HJ44" i="334" s="1"/>
  <c r="HC42" i="334"/>
  <c r="HD41" i="333"/>
  <c r="HF41" i="333" s="1"/>
  <c r="D63" i="333"/>
  <c r="C63" i="333"/>
  <c r="E62" i="333"/>
  <c r="F62" i="333" s="1"/>
  <c r="HK43" i="333"/>
  <c r="BK9" i="333"/>
  <c r="BL8" i="333"/>
  <c r="FF9" i="333"/>
  <c r="FG8" i="333"/>
  <c r="HK42" i="332"/>
  <c r="HM42" i="332" s="1"/>
  <c r="HF41" i="332"/>
  <c r="HC42" i="332" s="1"/>
  <c r="D63" i="332"/>
  <c r="FF9" i="332"/>
  <c r="FG8" i="332"/>
  <c r="E62" i="332"/>
  <c r="F62" i="332" s="1"/>
  <c r="C63" i="332"/>
  <c r="BM8" i="332"/>
  <c r="BL9" i="332"/>
  <c r="HC39" i="331"/>
  <c r="HD39" i="331" s="1"/>
  <c r="D63" i="331"/>
  <c r="BL8" i="331"/>
  <c r="BK9" i="331"/>
  <c r="B62" i="331"/>
  <c r="E61" i="331"/>
  <c r="F61" i="331" s="1"/>
  <c r="HJ45" i="331"/>
  <c r="FG8" i="331"/>
  <c r="FF9" i="331"/>
  <c r="C64" i="331"/>
  <c r="E62" i="330"/>
  <c r="F62" i="330" s="1"/>
  <c r="C63" i="330"/>
  <c r="FG9" i="330"/>
  <c r="FH8" i="330"/>
  <c r="D63" i="330"/>
  <c r="HK43" i="330"/>
  <c r="HF39" i="330"/>
  <c r="HC40" i="330" s="1"/>
  <c r="BK9" i="330"/>
  <c r="BL8" i="330"/>
  <c r="D63" i="329"/>
  <c r="HF40" i="329"/>
  <c r="HC41" i="329" s="1"/>
  <c r="BL8" i="329"/>
  <c r="HJ42" i="329"/>
  <c r="E62" i="329"/>
  <c r="F62" i="329" s="1"/>
  <c r="BJ9" i="329" s="1"/>
  <c r="C63" i="329"/>
  <c r="FF9" i="329"/>
  <c r="FG8" i="329"/>
  <c r="HD43" i="328"/>
  <c r="BL8" i="328"/>
  <c r="C65" i="328"/>
  <c r="D63" i="328"/>
  <c r="B62" i="328"/>
  <c r="E61" i="328"/>
  <c r="F61" i="328" s="1"/>
  <c r="HM41" i="328"/>
  <c r="HJ42" i="328" s="1"/>
  <c r="FG8" i="328"/>
  <c r="HD41" i="327"/>
  <c r="C66" i="327"/>
  <c r="B62" i="327"/>
  <c r="E61" i="327"/>
  <c r="F61" i="327" s="1"/>
  <c r="BK9" i="327"/>
  <c r="BL8" i="327"/>
  <c r="D64" i="327"/>
  <c r="FG9" i="327"/>
  <c r="FH8" i="327"/>
  <c r="HJ44" i="327"/>
  <c r="HD40" i="326"/>
  <c r="HF40" i="326" s="1"/>
  <c r="D63" i="326"/>
  <c r="C64" i="326"/>
  <c r="HK44" i="326"/>
  <c r="HM44" i="326" s="1"/>
  <c r="HJ45" i="326" s="1"/>
  <c r="BL8" i="326"/>
  <c r="BK9" i="326"/>
  <c r="FH8" i="326"/>
  <c r="FG9" i="326"/>
  <c r="B62" i="326"/>
  <c r="E61" i="326"/>
  <c r="F61" i="326" s="1"/>
  <c r="D63" i="325"/>
  <c r="FF9" i="325"/>
  <c r="FG8" i="325"/>
  <c r="HD40" i="325"/>
  <c r="HF40" i="325" s="1"/>
  <c r="BK9" i="325"/>
  <c r="BL8" i="325"/>
  <c r="HK43" i="325"/>
  <c r="E62" i="325"/>
  <c r="F62" i="325" s="1"/>
  <c r="C63" i="325"/>
  <c r="HD42" i="324"/>
  <c r="E62" i="324"/>
  <c r="F62" i="324" s="1"/>
  <c r="C63" i="324"/>
  <c r="D63" i="324"/>
  <c r="FF9" i="324"/>
  <c r="FG8" i="324"/>
  <c r="HM43" i="324"/>
  <c r="HJ44" i="324" s="1"/>
  <c r="BM9" i="324"/>
  <c r="BN8" i="324"/>
  <c r="D65" i="340" l="1"/>
  <c r="E64" i="340"/>
  <c r="F64" i="340" s="1"/>
  <c r="C65" i="340"/>
  <c r="D65" i="339"/>
  <c r="E64" i="339"/>
  <c r="F64" i="339" s="1"/>
  <c r="C65" i="339"/>
  <c r="C65" i="338"/>
  <c r="E64" i="338"/>
  <c r="F64" i="338" s="1"/>
  <c r="D65" i="338"/>
  <c r="C65" i="337"/>
  <c r="E64" i="337"/>
  <c r="F64" i="337" s="1"/>
  <c r="D65" i="337"/>
  <c r="E64" i="336"/>
  <c r="C65" i="336"/>
  <c r="D65" i="336"/>
  <c r="F64" i="336"/>
  <c r="HD42" i="335"/>
  <c r="BL9" i="335"/>
  <c r="BM8" i="335"/>
  <c r="HM43" i="335"/>
  <c r="HJ44" i="335" s="1"/>
  <c r="B63" i="335"/>
  <c r="E62" i="335"/>
  <c r="F62" i="335" s="1"/>
  <c r="FH9" i="335"/>
  <c r="FI8" i="335"/>
  <c r="D65" i="335"/>
  <c r="C67" i="335"/>
  <c r="HK44" i="334"/>
  <c r="HD42" i="334"/>
  <c r="HF42" i="334" s="1"/>
  <c r="E63" i="334"/>
  <c r="F63" i="334" s="1"/>
  <c r="C64" i="334"/>
  <c r="D64" i="334"/>
  <c r="BM9" i="334"/>
  <c r="BN8" i="334"/>
  <c r="FI9" i="334"/>
  <c r="FJ8" i="334"/>
  <c r="HM43" i="333"/>
  <c r="HJ44" i="333" s="1"/>
  <c r="HK44" i="333" s="1"/>
  <c r="BL9" i="333"/>
  <c r="BM8" i="333"/>
  <c r="FG9" i="333"/>
  <c r="FH8" i="333"/>
  <c r="E63" i="333"/>
  <c r="F63" i="333" s="1"/>
  <c r="C64" i="333"/>
  <c r="HC42" i="333"/>
  <c r="D64" i="333"/>
  <c r="HD42" i="332"/>
  <c r="BM9" i="332"/>
  <c r="BN8" i="332"/>
  <c r="C64" i="332"/>
  <c r="E63" i="332"/>
  <c r="F63" i="332" s="1"/>
  <c r="D64" i="332"/>
  <c r="HJ43" i="332"/>
  <c r="FG9" i="332"/>
  <c r="FH8" i="332"/>
  <c r="C65" i="331"/>
  <c r="B63" i="331"/>
  <c r="E62" i="331"/>
  <c r="F62" i="331" s="1"/>
  <c r="D64" i="331"/>
  <c r="FG9" i="331"/>
  <c r="FH8" i="331"/>
  <c r="HK45" i="331"/>
  <c r="BL9" i="331"/>
  <c r="BM8" i="331"/>
  <c r="HF39" i="331"/>
  <c r="HC40" i="331" s="1"/>
  <c r="HD40" i="330"/>
  <c r="HF40" i="330" s="1"/>
  <c r="HM43" i="330"/>
  <c r="HJ44" i="330" s="1"/>
  <c r="C64" i="330"/>
  <c r="E63" i="330"/>
  <c r="F63" i="330" s="1"/>
  <c r="D64" i="330"/>
  <c r="BL9" i="330"/>
  <c r="BM8" i="330"/>
  <c r="FI8" i="330"/>
  <c r="FH9" i="330"/>
  <c r="C64" i="329"/>
  <c r="E63" i="329"/>
  <c r="F63" i="329" s="1"/>
  <c r="BK9" i="329" s="1"/>
  <c r="FG9" i="329"/>
  <c r="FH8" i="329"/>
  <c r="HK42" i="329"/>
  <c r="HM42" i="329" s="1"/>
  <c r="BM8" i="329"/>
  <c r="D64" i="329"/>
  <c r="HD41" i="329"/>
  <c r="HF41" i="329" s="1"/>
  <c r="HK42" i="328"/>
  <c r="FH8" i="328"/>
  <c r="B63" i="328"/>
  <c r="E62" i="328"/>
  <c r="F62" i="328" s="1"/>
  <c r="C66" i="328"/>
  <c r="HF43" i="328"/>
  <c r="HC44" i="328" s="1"/>
  <c r="D64" i="328"/>
  <c r="BM8" i="328"/>
  <c r="D65" i="327"/>
  <c r="HF41" i="327"/>
  <c r="HC42" i="327" s="1"/>
  <c r="HK44" i="327"/>
  <c r="HM44" i="327" s="1"/>
  <c r="B63" i="327"/>
  <c r="E62" i="327"/>
  <c r="F62" i="327" s="1"/>
  <c r="FH9" i="327"/>
  <c r="FI8" i="327"/>
  <c r="BL9" i="327"/>
  <c r="BM8" i="327"/>
  <c r="C67" i="327"/>
  <c r="HK45" i="326"/>
  <c r="D64" i="326"/>
  <c r="B63" i="326"/>
  <c r="E62" i="326"/>
  <c r="F62" i="326" s="1"/>
  <c r="C65" i="326"/>
  <c r="HC41" i="326"/>
  <c r="BL9" i="326"/>
  <c r="BM8" i="326"/>
  <c r="FH9" i="326"/>
  <c r="FI8" i="326"/>
  <c r="FG9" i="325"/>
  <c r="FH8" i="325"/>
  <c r="HM43" i="325"/>
  <c r="HJ44" i="325" s="1"/>
  <c r="D64" i="325"/>
  <c r="E63" i="325"/>
  <c r="F63" i="325" s="1"/>
  <c r="C64" i="325"/>
  <c r="HC41" i="325"/>
  <c r="BL9" i="325"/>
  <c r="BM8" i="325"/>
  <c r="HK44" i="324"/>
  <c r="D64" i="324"/>
  <c r="FH8" i="324"/>
  <c r="FG9" i="324"/>
  <c r="E63" i="324"/>
  <c r="F63" i="324" s="1"/>
  <c r="C64" i="324"/>
  <c r="HF42" i="324"/>
  <c r="HC43" i="324" s="1"/>
  <c r="BN9" i="324"/>
  <c r="BO8" i="324"/>
  <c r="C66" i="340" l="1"/>
  <c r="E65" i="340"/>
  <c r="F65" i="340" s="1"/>
  <c r="D66" i="340"/>
  <c r="C66" i="339"/>
  <c r="E65" i="339"/>
  <c r="F65" i="339" s="1"/>
  <c r="D66" i="339"/>
  <c r="D66" i="338"/>
  <c r="E65" i="338"/>
  <c r="F65" i="338" s="1"/>
  <c r="C66" i="338"/>
  <c r="D66" i="337"/>
  <c r="E65" i="337"/>
  <c r="F65" i="337" s="1"/>
  <c r="C66" i="337"/>
  <c r="D66" i="336"/>
  <c r="C66" i="336"/>
  <c r="E65" i="336"/>
  <c r="F65" i="336" s="1"/>
  <c r="HK44" i="335"/>
  <c r="D66" i="335"/>
  <c r="B64" i="335"/>
  <c r="E63" i="335"/>
  <c r="F63" i="335" s="1"/>
  <c r="FJ8" i="335"/>
  <c r="C68" i="335"/>
  <c r="BN8" i="335"/>
  <c r="HF42" i="335"/>
  <c r="HC43" i="335" s="1"/>
  <c r="BN9" i="334"/>
  <c r="BO8" i="334"/>
  <c r="C65" i="334"/>
  <c r="E64" i="334"/>
  <c r="F64" i="334" s="1"/>
  <c r="HC43" i="334"/>
  <c r="FK8" i="334"/>
  <c r="FJ9" i="334"/>
  <c r="HM44" i="334"/>
  <c r="HJ45" i="334" s="1"/>
  <c r="D65" i="334"/>
  <c r="D65" i="333"/>
  <c r="FH9" i="333"/>
  <c r="FI8" i="333"/>
  <c r="HD42" i="333"/>
  <c r="HF42" i="333" s="1"/>
  <c r="HM44" i="333"/>
  <c r="HJ45" i="333" s="1"/>
  <c r="E64" i="333"/>
  <c r="F64" i="333" s="1"/>
  <c r="C65" i="333"/>
  <c r="BM9" i="333"/>
  <c r="BN8" i="333"/>
  <c r="FH9" i="332"/>
  <c r="FI8" i="332"/>
  <c r="HK43" i="332"/>
  <c r="HM43" i="332" s="1"/>
  <c r="E64" i="332"/>
  <c r="F64" i="332" s="1"/>
  <c r="C65" i="332"/>
  <c r="HF42" i="332"/>
  <c r="HC43" i="332" s="1"/>
  <c r="D65" i="332"/>
  <c r="BN9" i="332"/>
  <c r="BO8" i="332"/>
  <c r="HD40" i="331"/>
  <c r="B64" i="331"/>
  <c r="E63" i="331"/>
  <c r="F63" i="331" s="1"/>
  <c r="D65" i="331"/>
  <c r="C66" i="331"/>
  <c r="HM45" i="331"/>
  <c r="HJ46" i="331" s="1"/>
  <c r="BN8" i="331"/>
  <c r="FI8" i="331"/>
  <c r="FH9" i="331"/>
  <c r="HK44" i="330"/>
  <c r="FI9" i="330"/>
  <c r="FJ8" i="330"/>
  <c r="BM9" i="330"/>
  <c r="BN8" i="330"/>
  <c r="E64" i="330"/>
  <c r="F64" i="330" s="1"/>
  <c r="C65" i="330"/>
  <c r="HC41" i="330"/>
  <c r="D65" i="330"/>
  <c r="HC42" i="329"/>
  <c r="FI8" i="329"/>
  <c r="FH9" i="329"/>
  <c r="HJ43" i="329"/>
  <c r="D65" i="329"/>
  <c r="BN8" i="329"/>
  <c r="E64" i="329"/>
  <c r="F64" i="329" s="1"/>
  <c r="BL9" i="329" s="1"/>
  <c r="C65" i="329"/>
  <c r="HD44" i="328"/>
  <c r="BN8" i="328"/>
  <c r="HM42" i="328"/>
  <c r="HJ43" i="328" s="1"/>
  <c r="D65" i="328"/>
  <c r="B64" i="328"/>
  <c r="E63" i="328"/>
  <c r="F63" i="328" s="1"/>
  <c r="C67" i="328"/>
  <c r="FI8" i="328"/>
  <c r="HD42" i="327"/>
  <c r="HF42" i="327" s="1"/>
  <c r="B64" i="327"/>
  <c r="E63" i="327"/>
  <c r="F63" i="327" s="1"/>
  <c r="D66" i="327"/>
  <c r="FJ8" i="327"/>
  <c r="C68" i="327"/>
  <c r="HJ45" i="327"/>
  <c r="BN8" i="327"/>
  <c r="BN8" i="326"/>
  <c r="FJ8" i="326"/>
  <c r="HD41" i="326"/>
  <c r="HF41" i="326" s="1"/>
  <c r="B64" i="326"/>
  <c r="E63" i="326"/>
  <c r="F63" i="326" s="1"/>
  <c r="HM45" i="326"/>
  <c r="HJ46" i="326" s="1"/>
  <c r="C66" i="326"/>
  <c r="D65" i="326"/>
  <c r="HK44" i="325"/>
  <c r="C65" i="325"/>
  <c r="E64" i="325"/>
  <c r="BM9" i="325"/>
  <c r="BN8" i="325"/>
  <c r="FH9" i="325"/>
  <c r="FI8" i="325"/>
  <c r="HD41" i="325"/>
  <c r="D65" i="325"/>
  <c r="F64" i="325"/>
  <c r="HD43" i="324"/>
  <c r="HF43" i="324" s="1"/>
  <c r="FH9" i="324"/>
  <c r="FI8" i="324"/>
  <c r="BP8" i="324"/>
  <c r="BO9" i="324"/>
  <c r="C65" i="324"/>
  <c r="E64" i="324"/>
  <c r="F64" i="324" s="1"/>
  <c r="HM44" i="324"/>
  <c r="HJ45" i="324" s="1"/>
  <c r="D65" i="324"/>
  <c r="D67" i="340" l="1"/>
  <c r="E66" i="340"/>
  <c r="F66" i="340" s="1"/>
  <c r="C67" i="340"/>
  <c r="D67" i="339"/>
  <c r="E66" i="339"/>
  <c r="F66" i="339" s="1"/>
  <c r="C67" i="339"/>
  <c r="C67" i="338"/>
  <c r="E66" i="338"/>
  <c r="F66" i="338" s="1"/>
  <c r="D67" i="338"/>
  <c r="C67" i="337"/>
  <c r="E66" i="337"/>
  <c r="F66" i="337" s="1"/>
  <c r="D67" i="337"/>
  <c r="E66" i="336"/>
  <c r="F66" i="336" s="1"/>
  <c r="C67" i="336"/>
  <c r="D67" i="336"/>
  <c r="HD43" i="335"/>
  <c r="HF43" i="335" s="1"/>
  <c r="C69" i="335"/>
  <c r="B65" i="335"/>
  <c r="E64" i="335"/>
  <c r="F64" i="335" s="1"/>
  <c r="BO8" i="335"/>
  <c r="FK8" i="335"/>
  <c r="D67" i="335"/>
  <c r="HM44" i="335"/>
  <c r="HJ45" i="335" s="1"/>
  <c r="HK45" i="334"/>
  <c r="C66" i="334"/>
  <c r="E65" i="334"/>
  <c r="F65" i="334" s="1"/>
  <c r="D66" i="334"/>
  <c r="FK9" i="334"/>
  <c r="FL8" i="334"/>
  <c r="BO9" i="334"/>
  <c r="BP8" i="334"/>
  <c r="HD43" i="334"/>
  <c r="HF43" i="334" s="1"/>
  <c r="HC43" i="333"/>
  <c r="HK45" i="333"/>
  <c r="HD43" i="333"/>
  <c r="HF43" i="333" s="1"/>
  <c r="D66" i="333"/>
  <c r="E65" i="333"/>
  <c r="F65" i="333" s="1"/>
  <c r="C66" i="333"/>
  <c r="BN9" i="333"/>
  <c r="BO8" i="333"/>
  <c r="FI9" i="333"/>
  <c r="FJ8" i="333"/>
  <c r="HD43" i="332"/>
  <c r="C66" i="332"/>
  <c r="E65" i="332"/>
  <c r="F65" i="332" s="1"/>
  <c r="HJ44" i="332"/>
  <c r="FI9" i="332"/>
  <c r="FJ8" i="332"/>
  <c r="D66" i="332"/>
  <c r="BO9" i="332"/>
  <c r="BP8" i="332"/>
  <c r="HK46" i="331"/>
  <c r="HM46" i="331" s="1"/>
  <c r="HJ47" i="331" s="1"/>
  <c r="D66" i="331"/>
  <c r="HF40" i="331"/>
  <c r="HC41" i="331" s="1"/>
  <c r="FJ8" i="331"/>
  <c r="BO8" i="331"/>
  <c r="C67" i="331"/>
  <c r="B65" i="331"/>
  <c r="E64" i="331"/>
  <c r="F64" i="331" s="1"/>
  <c r="BO8" i="330"/>
  <c r="BN9" i="330"/>
  <c r="HM44" i="330"/>
  <c r="HJ45" i="330" s="1"/>
  <c r="D66" i="330"/>
  <c r="HD41" i="330"/>
  <c r="HF41" i="330" s="1"/>
  <c r="C66" i="330"/>
  <c r="E65" i="330"/>
  <c r="F65" i="330" s="1"/>
  <c r="FJ9" i="330"/>
  <c r="FK8" i="330"/>
  <c r="BO8" i="329"/>
  <c r="HK43" i="329"/>
  <c r="C66" i="329"/>
  <c r="E65" i="329"/>
  <c r="F65" i="329" s="1"/>
  <c r="BM9" i="329" s="1"/>
  <c r="FI9" i="329"/>
  <c r="FJ8" i="329"/>
  <c r="D66" i="329"/>
  <c r="HD42" i="329"/>
  <c r="HF42" i="329" s="1"/>
  <c r="HC43" i="329" s="1"/>
  <c r="HK43" i="328"/>
  <c r="HM43" i="328" s="1"/>
  <c r="FJ8" i="328"/>
  <c r="B65" i="328"/>
  <c r="E64" i="328"/>
  <c r="F64" i="328" s="1"/>
  <c r="HF44" i="328"/>
  <c r="HC45" i="328" s="1"/>
  <c r="C68" i="328"/>
  <c r="D66" i="328"/>
  <c r="BO8" i="328"/>
  <c r="BO8" i="327"/>
  <c r="HK45" i="327"/>
  <c r="HM45" i="327" s="1"/>
  <c r="FK8" i="327"/>
  <c r="B65" i="327"/>
  <c r="E64" i="327"/>
  <c r="F64" i="327" s="1"/>
  <c r="C69" i="327"/>
  <c r="D67" i="327"/>
  <c r="HC43" i="327"/>
  <c r="HK46" i="326"/>
  <c r="HM46" i="326" s="1"/>
  <c r="B65" i="326"/>
  <c r="E64" i="326"/>
  <c r="F64" i="326" s="1"/>
  <c r="C67" i="326"/>
  <c r="FK8" i="326"/>
  <c r="HC42" i="326"/>
  <c r="BO8" i="326"/>
  <c r="D66" i="326"/>
  <c r="E65" i="325"/>
  <c r="F65" i="325" s="1"/>
  <c r="C66" i="325"/>
  <c r="HF41" i="325"/>
  <c r="HC42" i="325" s="1"/>
  <c r="BN9" i="325"/>
  <c r="BO8" i="325"/>
  <c r="HM44" i="325"/>
  <c r="HJ45" i="325" s="1"/>
  <c r="D66" i="325"/>
  <c r="FI9" i="325"/>
  <c r="FJ8" i="325"/>
  <c r="HK45" i="324"/>
  <c r="HM45" i="324" s="1"/>
  <c r="BP9" i="324"/>
  <c r="BQ8" i="324"/>
  <c r="FI9" i="324"/>
  <c r="FJ8" i="324"/>
  <c r="HC44" i="324"/>
  <c r="D66" i="324"/>
  <c r="C66" i="324"/>
  <c r="E65" i="324"/>
  <c r="F65" i="324" s="1"/>
  <c r="E67" i="340" l="1"/>
  <c r="F67" i="340" s="1"/>
  <c r="C68" i="340"/>
  <c r="D68" i="340"/>
  <c r="E67" i="339"/>
  <c r="F67" i="339" s="1"/>
  <c r="C68" i="339"/>
  <c r="D68" i="339"/>
  <c r="D68" i="338"/>
  <c r="E67" i="338"/>
  <c r="F67" i="338" s="1"/>
  <c r="C68" i="338"/>
  <c r="D68" i="337"/>
  <c r="E67" i="337"/>
  <c r="F67" i="337" s="1"/>
  <c r="C68" i="337"/>
  <c r="D68" i="336"/>
  <c r="E67" i="336"/>
  <c r="F67" i="336" s="1"/>
  <c r="C68" i="336"/>
  <c r="HK45" i="335"/>
  <c r="HM45" i="335" s="1"/>
  <c r="FL8" i="335"/>
  <c r="B66" i="335"/>
  <c r="E65" i="335"/>
  <c r="F65" i="335" s="1"/>
  <c r="D68" i="335"/>
  <c r="BP8" i="335"/>
  <c r="HC44" i="335"/>
  <c r="C70" i="335"/>
  <c r="HC44" i="334"/>
  <c r="C67" i="334"/>
  <c r="E66" i="334"/>
  <c r="F66" i="334" s="1"/>
  <c r="BP9" i="334"/>
  <c r="BQ8" i="334"/>
  <c r="D67" i="334"/>
  <c r="HM45" i="334"/>
  <c r="HJ46" i="334" s="1"/>
  <c r="FL9" i="334"/>
  <c r="FM8" i="334"/>
  <c r="BO9" i="333"/>
  <c r="BP8" i="333"/>
  <c r="HC44" i="333"/>
  <c r="D67" i="333"/>
  <c r="FJ9" i="333"/>
  <c r="FK8" i="333"/>
  <c r="C67" i="333"/>
  <c r="E66" i="333"/>
  <c r="F66" i="333" s="1"/>
  <c r="HM45" i="333"/>
  <c r="HJ46" i="333" s="1"/>
  <c r="BP9" i="332"/>
  <c r="BQ8" i="332"/>
  <c r="FK8" i="332"/>
  <c r="FJ9" i="332"/>
  <c r="E66" i="332"/>
  <c r="F66" i="332" s="1"/>
  <c r="C67" i="332"/>
  <c r="D67" i="332"/>
  <c r="HK44" i="332"/>
  <c r="HF43" i="332"/>
  <c r="HC44" i="332" s="1"/>
  <c r="HD41" i="331"/>
  <c r="HF41" i="331" s="1"/>
  <c r="HK47" i="331"/>
  <c r="HM47" i="331" s="1"/>
  <c r="D67" i="331"/>
  <c r="B66" i="331"/>
  <c r="E65" i="331"/>
  <c r="F65" i="331" s="1"/>
  <c r="BP8" i="331"/>
  <c r="C68" i="331"/>
  <c r="FK8" i="331"/>
  <c r="HC42" i="330"/>
  <c r="HK45" i="330"/>
  <c r="HD42" i="330"/>
  <c r="HF42" i="330" s="1"/>
  <c r="E66" i="330"/>
  <c r="F66" i="330" s="1"/>
  <c r="C67" i="330"/>
  <c r="D67" i="330"/>
  <c r="BO9" i="330"/>
  <c r="BP8" i="330"/>
  <c r="FK9" i="330"/>
  <c r="FL8" i="330"/>
  <c r="HD43" i="329"/>
  <c r="HF43" i="329" s="1"/>
  <c r="HM43" i="329"/>
  <c r="HJ44" i="329" s="1"/>
  <c r="D67" i="329"/>
  <c r="E66" i="329"/>
  <c r="F66" i="329" s="1"/>
  <c r="BN9" i="329" s="1"/>
  <c r="C67" i="329"/>
  <c r="BP8" i="329"/>
  <c r="FJ9" i="329"/>
  <c r="FK8" i="329"/>
  <c r="HD45" i="328"/>
  <c r="HF45" i="328" s="1"/>
  <c r="C69" i="328"/>
  <c r="B66" i="328"/>
  <c r="E65" i="328"/>
  <c r="F65" i="328" s="1"/>
  <c r="BP8" i="328"/>
  <c r="HJ44" i="328"/>
  <c r="D67" i="328"/>
  <c r="FK8" i="328"/>
  <c r="B66" i="327"/>
  <c r="E65" i="327"/>
  <c r="F65" i="327" s="1"/>
  <c r="HJ46" i="327"/>
  <c r="D68" i="327"/>
  <c r="C70" i="327"/>
  <c r="FL8" i="327"/>
  <c r="HD43" i="327"/>
  <c r="HF43" i="327" s="1"/>
  <c r="BP8" i="327"/>
  <c r="FL8" i="326"/>
  <c r="BP8" i="326"/>
  <c r="B66" i="326"/>
  <c r="E65" i="326"/>
  <c r="F65" i="326" s="1"/>
  <c r="C68" i="326"/>
  <c r="D67" i="326"/>
  <c r="HD42" i="326"/>
  <c r="HJ47" i="326"/>
  <c r="HD42" i="325"/>
  <c r="HK45" i="325"/>
  <c r="HM45" i="325" s="1"/>
  <c r="E66" i="325"/>
  <c r="F66" i="325" s="1"/>
  <c r="C67" i="325"/>
  <c r="BO9" i="325"/>
  <c r="BP8" i="325"/>
  <c r="FJ9" i="325"/>
  <c r="FK8" i="325"/>
  <c r="D67" i="325"/>
  <c r="HD44" i="324"/>
  <c r="HF44" i="324" s="1"/>
  <c r="E66" i="324"/>
  <c r="F66" i="324" s="1"/>
  <c r="C67" i="324"/>
  <c r="FJ9" i="324"/>
  <c r="FK8" i="324"/>
  <c r="HJ46" i="324"/>
  <c r="D67" i="324"/>
  <c r="BQ9" i="324"/>
  <c r="BR8" i="324"/>
  <c r="D69" i="340" l="1"/>
  <c r="E68" i="340"/>
  <c r="F68" i="340" s="1"/>
  <c r="C69" i="340"/>
  <c r="D69" i="339"/>
  <c r="E68" i="339"/>
  <c r="F68" i="339" s="1"/>
  <c r="C69" i="339"/>
  <c r="C69" i="338"/>
  <c r="E68" i="338"/>
  <c r="F68" i="338" s="1"/>
  <c r="D69" i="338"/>
  <c r="C69" i="337"/>
  <c r="E68" i="337"/>
  <c r="F68" i="337" s="1"/>
  <c r="D69" i="337"/>
  <c r="E68" i="336"/>
  <c r="F68" i="336" s="1"/>
  <c r="C69" i="336"/>
  <c r="D69" i="336"/>
  <c r="HD44" i="335"/>
  <c r="D69" i="335"/>
  <c r="BQ8" i="335"/>
  <c r="B67" i="335"/>
  <c r="E66" i="335"/>
  <c r="F66" i="335" s="1"/>
  <c r="HJ46" i="335"/>
  <c r="C71" i="335"/>
  <c r="FM8" i="335"/>
  <c r="HK46" i="334"/>
  <c r="D68" i="334"/>
  <c r="FM9" i="334"/>
  <c r="FN8" i="334"/>
  <c r="E67" i="334"/>
  <c r="F67" i="334" s="1"/>
  <c r="C68" i="334"/>
  <c r="BQ9" i="334"/>
  <c r="BR8" i="334"/>
  <c r="HD44" i="334"/>
  <c r="HF44" i="334" s="1"/>
  <c r="HC45" i="334" s="1"/>
  <c r="HK46" i="333"/>
  <c r="HM46" i="333" s="1"/>
  <c r="FK9" i="333"/>
  <c r="FL8" i="333"/>
  <c r="HD44" i="333"/>
  <c r="HF44" i="333" s="1"/>
  <c r="BP9" i="333"/>
  <c r="BQ8" i="333"/>
  <c r="D68" i="333"/>
  <c r="E67" i="333"/>
  <c r="F67" i="333" s="1"/>
  <c r="C68" i="333"/>
  <c r="HD44" i="332"/>
  <c r="HF44" i="332" s="1"/>
  <c r="D68" i="332"/>
  <c r="FK9" i="332"/>
  <c r="FL8" i="332"/>
  <c r="HM44" i="332"/>
  <c r="HJ45" i="332" s="1"/>
  <c r="C68" i="332"/>
  <c r="E67" i="332"/>
  <c r="F67" i="332" s="1"/>
  <c r="BQ9" i="332"/>
  <c r="BR8" i="332"/>
  <c r="BQ8" i="331"/>
  <c r="HJ48" i="331"/>
  <c r="D68" i="331"/>
  <c r="FL8" i="331"/>
  <c r="HC42" i="331"/>
  <c r="C69" i="331"/>
  <c r="B67" i="331"/>
  <c r="E66" i="331"/>
  <c r="F66" i="331" s="1"/>
  <c r="BQ8" i="330"/>
  <c r="BP9" i="330"/>
  <c r="C68" i="330"/>
  <c r="E67" i="330"/>
  <c r="F67" i="330" s="1"/>
  <c r="HC43" i="330"/>
  <c r="FL9" i="330"/>
  <c r="FM8" i="330"/>
  <c r="HM45" i="330"/>
  <c r="HJ46" i="330" s="1"/>
  <c r="D68" i="330"/>
  <c r="HK44" i="329"/>
  <c r="BQ8" i="329"/>
  <c r="HC44" i="329"/>
  <c r="D68" i="329"/>
  <c r="FK9" i="329"/>
  <c r="FL8" i="329"/>
  <c r="C68" i="329"/>
  <c r="E67" i="329"/>
  <c r="F67" i="329" s="1"/>
  <c r="BO9" i="329" s="1"/>
  <c r="D68" i="328"/>
  <c r="BQ8" i="328"/>
  <c r="C70" i="328"/>
  <c r="FL8" i="328"/>
  <c r="HK44" i="328"/>
  <c r="B67" i="328"/>
  <c r="E66" i="328"/>
  <c r="F66" i="328" s="1"/>
  <c r="HC46" i="328"/>
  <c r="HC44" i="327"/>
  <c r="C71" i="327"/>
  <c r="HK46" i="327"/>
  <c r="HM46" i="327" s="1"/>
  <c r="BQ8" i="327"/>
  <c r="FM8" i="327"/>
  <c r="D69" i="327"/>
  <c r="B67" i="327"/>
  <c r="E66" i="327"/>
  <c r="F66" i="327" s="1"/>
  <c r="HK47" i="326"/>
  <c r="HF42" i="326"/>
  <c r="HC43" i="326" s="1"/>
  <c r="C69" i="326"/>
  <c r="BQ8" i="326"/>
  <c r="D68" i="326"/>
  <c r="B67" i="326"/>
  <c r="E66" i="326"/>
  <c r="F66" i="326" s="1"/>
  <c r="FM8" i="326"/>
  <c r="HJ46" i="325"/>
  <c r="FK9" i="325"/>
  <c r="FL8" i="325"/>
  <c r="E67" i="325"/>
  <c r="F67" i="325" s="1"/>
  <c r="C68" i="325"/>
  <c r="HF42" i="325"/>
  <c r="HC43" i="325" s="1"/>
  <c r="D68" i="325"/>
  <c r="BP9" i="325"/>
  <c r="BQ8" i="325"/>
  <c r="BS8" i="324"/>
  <c r="BR9" i="324"/>
  <c r="FK9" i="324"/>
  <c r="FL8" i="324"/>
  <c r="HC45" i="324"/>
  <c r="HK46" i="324"/>
  <c r="HM46" i="324" s="1"/>
  <c r="D68" i="324"/>
  <c r="E67" i="324"/>
  <c r="F67" i="324" s="1"/>
  <c r="C68" i="324"/>
  <c r="C70" i="340" l="1"/>
  <c r="E69" i="340"/>
  <c r="F69" i="340" s="1"/>
  <c r="D70" i="340"/>
  <c r="C70" i="339"/>
  <c r="E69" i="339"/>
  <c r="F69" i="339" s="1"/>
  <c r="D70" i="339"/>
  <c r="D70" i="338"/>
  <c r="E69" i="338"/>
  <c r="F69" i="338" s="1"/>
  <c r="C70" i="338"/>
  <c r="D70" i="337"/>
  <c r="E69" i="337"/>
  <c r="F69" i="337" s="1"/>
  <c r="C70" i="337"/>
  <c r="D70" i="336"/>
  <c r="C70" i="336"/>
  <c r="E69" i="336"/>
  <c r="F69" i="336" s="1"/>
  <c r="B68" i="335"/>
  <c r="E67" i="335"/>
  <c r="F67" i="335" s="1"/>
  <c r="D70" i="335"/>
  <c r="C72" i="335"/>
  <c r="FN8" i="335"/>
  <c r="HK46" i="335"/>
  <c r="BR8" i="335"/>
  <c r="HF44" i="335"/>
  <c r="HC45" i="335" s="1"/>
  <c r="HD45" i="334"/>
  <c r="HF45" i="334" s="1"/>
  <c r="D69" i="334"/>
  <c r="BS8" i="334"/>
  <c r="BR9" i="334"/>
  <c r="FN9" i="334"/>
  <c r="FO8" i="334"/>
  <c r="HM46" i="334"/>
  <c r="HJ47" i="334" s="1"/>
  <c r="C69" i="334"/>
  <c r="E68" i="334"/>
  <c r="F68" i="334" s="1"/>
  <c r="D69" i="333"/>
  <c r="HC45" i="333"/>
  <c r="E68" i="333"/>
  <c r="F68" i="333" s="1"/>
  <c r="C69" i="333"/>
  <c r="BQ9" i="333"/>
  <c r="BR8" i="333"/>
  <c r="HJ47" i="333"/>
  <c r="FL9" i="333"/>
  <c r="FM8" i="333"/>
  <c r="HK45" i="332"/>
  <c r="FM8" i="332"/>
  <c r="FL9" i="332"/>
  <c r="HC45" i="332"/>
  <c r="E68" i="332"/>
  <c r="F68" i="332" s="1"/>
  <c r="C69" i="332"/>
  <c r="D69" i="332"/>
  <c r="BS8" i="332"/>
  <c r="BR9" i="332"/>
  <c r="HD42" i="331"/>
  <c r="HF42" i="331" s="1"/>
  <c r="B68" i="331"/>
  <c r="E67" i="331"/>
  <c r="F67" i="331" s="1"/>
  <c r="FM8" i="331"/>
  <c r="HK48" i="331"/>
  <c r="C70" i="331"/>
  <c r="BR8" i="331"/>
  <c r="D69" i="331"/>
  <c r="HK46" i="330"/>
  <c r="HM46" i="330" s="1"/>
  <c r="FM9" i="330"/>
  <c r="FN8" i="330"/>
  <c r="E68" i="330"/>
  <c r="F68" i="330" s="1"/>
  <c r="C69" i="330"/>
  <c r="D69" i="330"/>
  <c r="HD43" i="330"/>
  <c r="BQ9" i="330"/>
  <c r="BR8" i="330"/>
  <c r="E68" i="329"/>
  <c r="F68" i="329" s="1"/>
  <c r="BP9" i="329" s="1"/>
  <c r="C69" i="329"/>
  <c r="FL9" i="329"/>
  <c r="FM8" i="329"/>
  <c r="HD44" i="329"/>
  <c r="HF44" i="329" s="1"/>
  <c r="HM44" i="329"/>
  <c r="HJ45" i="329" s="1"/>
  <c r="D69" i="329"/>
  <c r="BR8" i="329"/>
  <c r="HM44" i="328"/>
  <c r="HJ45" i="328" s="1"/>
  <c r="B68" i="328"/>
  <c r="E67" i="328"/>
  <c r="F67" i="328" s="1"/>
  <c r="FM8" i="328"/>
  <c r="BR8" i="328"/>
  <c r="HD46" i="328"/>
  <c r="HF46" i="328" s="1"/>
  <c r="HC47" i="328" s="1"/>
  <c r="C71" i="328"/>
  <c r="D69" i="328"/>
  <c r="D70" i="327"/>
  <c r="BR8" i="327"/>
  <c r="HJ47" i="327"/>
  <c r="FN8" i="327"/>
  <c r="C72" i="327"/>
  <c r="B68" i="327"/>
  <c r="E67" i="327"/>
  <c r="F67" i="327" s="1"/>
  <c r="HD44" i="327"/>
  <c r="HD43" i="326"/>
  <c r="D69" i="326"/>
  <c r="C70" i="326"/>
  <c r="HM47" i="326"/>
  <c r="HJ48" i="326" s="1"/>
  <c r="B68" i="326"/>
  <c r="E67" i="326"/>
  <c r="F67" i="326" s="1"/>
  <c r="FN8" i="326"/>
  <c r="BR8" i="326"/>
  <c r="HD43" i="325"/>
  <c r="HF43" i="325" s="1"/>
  <c r="D69" i="325"/>
  <c r="FL9" i="325"/>
  <c r="FM8" i="325"/>
  <c r="BQ9" i="325"/>
  <c r="BR8" i="325"/>
  <c r="C69" i="325"/>
  <c r="E68" i="325"/>
  <c r="F68" i="325" s="1"/>
  <c r="HK46" i="325"/>
  <c r="C69" i="324"/>
  <c r="E68" i="324"/>
  <c r="FL9" i="324"/>
  <c r="FM8" i="324"/>
  <c r="HJ47" i="324"/>
  <c r="D69" i="324"/>
  <c r="F68" i="324"/>
  <c r="HD45" i="324"/>
  <c r="HF45" i="324" s="1"/>
  <c r="BS9" i="324"/>
  <c r="BT8" i="324"/>
  <c r="D71" i="340" l="1"/>
  <c r="C71" i="340"/>
  <c r="E70" i="340"/>
  <c r="F70" i="340" s="1"/>
  <c r="D71" i="339"/>
  <c r="C71" i="339"/>
  <c r="E70" i="339"/>
  <c r="F70" i="339" s="1"/>
  <c r="C71" i="338"/>
  <c r="E70" i="338"/>
  <c r="F70" i="338" s="1"/>
  <c r="D71" i="338"/>
  <c r="C71" i="337"/>
  <c r="E70" i="337"/>
  <c r="F70" i="337" s="1"/>
  <c r="D71" i="337"/>
  <c r="C71" i="336"/>
  <c r="E70" i="336"/>
  <c r="F70" i="336" s="1"/>
  <c r="D71" i="336"/>
  <c r="HM46" i="335"/>
  <c r="HJ47" i="335" s="1"/>
  <c r="HK47" i="335" s="1"/>
  <c r="HD45" i="335"/>
  <c r="HF45" i="335" s="1"/>
  <c r="FO8" i="335"/>
  <c r="D71" i="335"/>
  <c r="C73" i="335"/>
  <c r="BS8" i="335"/>
  <c r="B69" i="335"/>
  <c r="E68" i="335"/>
  <c r="F68" i="335" s="1"/>
  <c r="HK47" i="334"/>
  <c r="HM47" i="334" s="1"/>
  <c r="C70" i="334"/>
  <c r="E69" i="334"/>
  <c r="F69" i="334" s="1"/>
  <c r="BS9" i="334"/>
  <c r="BT8" i="334"/>
  <c r="FO9" i="334"/>
  <c r="FP8" i="334"/>
  <c r="HC46" i="334"/>
  <c r="D70" i="334"/>
  <c r="HK47" i="333"/>
  <c r="HM47" i="333" s="1"/>
  <c r="BR9" i="333"/>
  <c r="BS8" i="333"/>
  <c r="HD45" i="333"/>
  <c r="FN8" i="333"/>
  <c r="FM9" i="333"/>
  <c r="D70" i="333"/>
  <c r="E69" i="333"/>
  <c r="F69" i="333" s="1"/>
  <c r="C70" i="333"/>
  <c r="C70" i="332"/>
  <c r="E69" i="332"/>
  <c r="F69" i="332" s="1"/>
  <c r="FM9" i="332"/>
  <c r="FN8" i="332"/>
  <c r="BS9" i="332"/>
  <c r="BT8" i="332"/>
  <c r="HD45" i="332"/>
  <c r="HM45" i="332"/>
  <c r="HJ46" i="332" s="1"/>
  <c r="D70" i="332"/>
  <c r="BS8" i="331"/>
  <c r="HM48" i="331"/>
  <c r="HJ49" i="331" s="1"/>
  <c r="B69" i="331"/>
  <c r="E68" i="331"/>
  <c r="F68" i="331" s="1"/>
  <c r="D70" i="331"/>
  <c r="C71" i="331"/>
  <c r="FN8" i="331"/>
  <c r="HC43" i="331"/>
  <c r="D70" i="330"/>
  <c r="C70" i="330"/>
  <c r="E69" i="330"/>
  <c r="F69" i="330" s="1"/>
  <c r="HF43" i="330"/>
  <c r="HC44" i="330" s="1"/>
  <c r="BR9" i="330"/>
  <c r="BS8" i="330"/>
  <c r="HJ47" i="330"/>
  <c r="FO8" i="330"/>
  <c r="FN9" i="330"/>
  <c r="HK45" i="329"/>
  <c r="HM45" i="329" s="1"/>
  <c r="HC45" i="329"/>
  <c r="C70" i="329"/>
  <c r="E69" i="329"/>
  <c r="F69" i="329" s="1"/>
  <c r="BQ9" i="329" s="1"/>
  <c r="D70" i="329"/>
  <c r="BS8" i="329"/>
  <c r="FM9" i="329"/>
  <c r="FN8" i="329"/>
  <c r="HD47" i="328"/>
  <c r="HK45" i="328"/>
  <c r="HM45" i="328" s="1"/>
  <c r="BS8" i="328"/>
  <c r="B69" i="328"/>
  <c r="E68" i="328"/>
  <c r="F68" i="328" s="1"/>
  <c r="D70" i="328"/>
  <c r="FN8" i="328"/>
  <c r="C72" i="328"/>
  <c r="HC45" i="327"/>
  <c r="HF44" i="327"/>
  <c r="C73" i="327"/>
  <c r="HK47" i="327"/>
  <c r="HM47" i="327" s="1"/>
  <c r="D71" i="327"/>
  <c r="BS8" i="327"/>
  <c r="FO8" i="327"/>
  <c r="B69" i="327"/>
  <c r="E68" i="327"/>
  <c r="F68" i="327" s="1"/>
  <c r="HK48" i="326"/>
  <c r="HM48" i="326" s="1"/>
  <c r="C71" i="326"/>
  <c r="BS8" i="326"/>
  <c r="B69" i="326"/>
  <c r="E68" i="326"/>
  <c r="F68" i="326" s="1"/>
  <c r="HF43" i="326"/>
  <c r="HC44" i="326" s="1"/>
  <c r="FO8" i="326"/>
  <c r="D70" i="326"/>
  <c r="HM46" i="325"/>
  <c r="HJ47" i="325" s="1"/>
  <c r="FM9" i="325"/>
  <c r="FN8" i="325"/>
  <c r="C70" i="325"/>
  <c r="E69" i="325"/>
  <c r="F69" i="325" s="1"/>
  <c r="HC44" i="325"/>
  <c r="BR9" i="325"/>
  <c r="BS8" i="325"/>
  <c r="D70" i="325"/>
  <c r="BT9" i="324"/>
  <c r="BU8" i="324"/>
  <c r="HC46" i="324"/>
  <c r="FM9" i="324"/>
  <c r="FN8" i="324"/>
  <c r="D70" i="324"/>
  <c r="HK47" i="324"/>
  <c r="HM47" i="324" s="1"/>
  <c r="HJ48" i="324" s="1"/>
  <c r="E69" i="324"/>
  <c r="F69" i="324" s="1"/>
  <c r="C70" i="324"/>
  <c r="E71" i="340" l="1"/>
  <c r="F71" i="340" s="1"/>
  <c r="C72" i="340"/>
  <c r="D72" i="340"/>
  <c r="E71" i="339"/>
  <c r="F71" i="339" s="1"/>
  <c r="C72" i="339"/>
  <c r="D72" i="339"/>
  <c r="D72" i="338"/>
  <c r="E71" i="338"/>
  <c r="F71" i="338" s="1"/>
  <c r="C72" i="338"/>
  <c r="D72" i="337"/>
  <c r="E71" i="337"/>
  <c r="F71" i="337" s="1"/>
  <c r="C72" i="337"/>
  <c r="D72" i="336"/>
  <c r="E71" i="336"/>
  <c r="F71" i="336" s="1"/>
  <c r="C72" i="336"/>
  <c r="FP8" i="335"/>
  <c r="HC46" i="335"/>
  <c r="B70" i="335"/>
  <c r="E69" i="335"/>
  <c r="F69" i="335" s="1"/>
  <c r="C74" i="335"/>
  <c r="BT8" i="335"/>
  <c r="D72" i="335"/>
  <c r="HM47" i="335"/>
  <c r="HJ48" i="335" s="1"/>
  <c r="C71" i="334"/>
  <c r="E70" i="334"/>
  <c r="F70" i="334" s="1"/>
  <c r="D71" i="334"/>
  <c r="BT9" i="334"/>
  <c r="BU8" i="334"/>
  <c r="HD46" i="334"/>
  <c r="HJ48" i="334"/>
  <c r="FP9" i="334"/>
  <c r="FQ8" i="334"/>
  <c r="HF45" i="333"/>
  <c r="HC46" i="333" s="1"/>
  <c r="D71" i="333"/>
  <c r="C71" i="333"/>
  <c r="E70" i="333"/>
  <c r="F70" i="333" s="1"/>
  <c r="HJ48" i="333"/>
  <c r="FN9" i="333"/>
  <c r="FO8" i="333"/>
  <c r="BS9" i="333"/>
  <c r="BT8" i="333"/>
  <c r="HK46" i="332"/>
  <c r="HM46" i="332" s="1"/>
  <c r="HF45" i="332"/>
  <c r="HC46" i="332" s="1"/>
  <c r="BU8" i="332"/>
  <c r="BT9" i="332"/>
  <c r="E70" i="332"/>
  <c r="F70" i="332" s="1"/>
  <c r="C71" i="332"/>
  <c r="D71" i="332"/>
  <c r="FN9" i="332"/>
  <c r="FO8" i="332"/>
  <c r="HD43" i="331"/>
  <c r="B70" i="331"/>
  <c r="E69" i="331"/>
  <c r="F69" i="331" s="1"/>
  <c r="FO8" i="331"/>
  <c r="D71" i="331"/>
  <c r="BT8" i="331"/>
  <c r="C72" i="331"/>
  <c r="HK49" i="331"/>
  <c r="HM49" i="331" s="1"/>
  <c r="HJ50" i="331" s="1"/>
  <c r="HD44" i="330"/>
  <c r="HF44" i="330" s="1"/>
  <c r="E70" i="330"/>
  <c r="F70" i="330" s="1"/>
  <c r="C71" i="330"/>
  <c r="D71" i="330"/>
  <c r="FO9" i="330"/>
  <c r="FP8" i="330"/>
  <c r="BS9" i="330"/>
  <c r="BT8" i="330"/>
  <c r="HK47" i="330"/>
  <c r="HM47" i="330" s="1"/>
  <c r="HJ48" i="330" s="1"/>
  <c r="FN9" i="329"/>
  <c r="FO8" i="329"/>
  <c r="D71" i="329"/>
  <c r="HD45" i="329"/>
  <c r="BT8" i="329"/>
  <c r="HJ46" i="329"/>
  <c r="E70" i="329"/>
  <c r="F70" i="329" s="1"/>
  <c r="BR9" i="329" s="1"/>
  <c r="C71" i="329"/>
  <c r="C73" i="328"/>
  <c r="D71" i="328"/>
  <c r="BT8" i="328"/>
  <c r="HJ46" i="328"/>
  <c r="HF47" i="328"/>
  <c r="HC48" i="328" s="1"/>
  <c r="FO8" i="328"/>
  <c r="B70" i="328"/>
  <c r="E69" i="328"/>
  <c r="F69" i="328" s="1"/>
  <c r="BT8" i="327"/>
  <c r="FP8" i="327"/>
  <c r="D72" i="327"/>
  <c r="HJ48" i="327"/>
  <c r="HD45" i="327"/>
  <c r="HF45" i="327" s="1"/>
  <c r="C74" i="327"/>
  <c r="B70" i="327"/>
  <c r="E69" i="327"/>
  <c r="F69" i="327" s="1"/>
  <c r="HD44" i="326"/>
  <c r="HF44" i="326" s="1"/>
  <c r="BT8" i="326"/>
  <c r="D71" i="326"/>
  <c r="C72" i="326"/>
  <c r="HJ49" i="326"/>
  <c r="FP8" i="326"/>
  <c r="B70" i="326"/>
  <c r="E69" i="326"/>
  <c r="F69" i="326" s="1"/>
  <c r="HK47" i="325"/>
  <c r="FN9" i="325"/>
  <c r="FO8" i="325"/>
  <c r="HD44" i="325"/>
  <c r="HF44" i="325" s="1"/>
  <c r="D71" i="325"/>
  <c r="BS9" i="325"/>
  <c r="BT8" i="325"/>
  <c r="E70" i="325"/>
  <c r="F70" i="325" s="1"/>
  <c r="C71" i="325"/>
  <c r="HK48" i="324"/>
  <c r="HM48" i="324" s="1"/>
  <c r="D71" i="324"/>
  <c r="HD46" i="324"/>
  <c r="BU9" i="324"/>
  <c r="BV8" i="324"/>
  <c r="E70" i="324"/>
  <c r="F70" i="324" s="1"/>
  <c r="C71" i="324"/>
  <c r="FN9" i="324"/>
  <c r="FO8" i="324"/>
  <c r="D73" i="340" l="1"/>
  <c r="E72" i="340"/>
  <c r="F72" i="340" s="1"/>
  <c r="C73" i="340"/>
  <c r="D73" i="339"/>
  <c r="E72" i="339"/>
  <c r="F72" i="339" s="1"/>
  <c r="C73" i="339"/>
  <c r="C73" i="338"/>
  <c r="E72" i="338"/>
  <c r="F72" i="338" s="1"/>
  <c r="D73" i="338"/>
  <c r="C73" i="337"/>
  <c r="E72" i="337"/>
  <c r="F72" i="337" s="1"/>
  <c r="D73" i="337"/>
  <c r="E72" i="336"/>
  <c r="F72" i="336" s="1"/>
  <c r="C73" i="336"/>
  <c r="D73" i="336"/>
  <c r="HK48" i="335"/>
  <c r="C75" i="335"/>
  <c r="HD46" i="335"/>
  <c r="BU8" i="335"/>
  <c r="D73" i="335"/>
  <c r="FQ8" i="335"/>
  <c r="B71" i="335"/>
  <c r="E70" i="335"/>
  <c r="F70" i="335" s="1"/>
  <c r="FQ9" i="334"/>
  <c r="FR8" i="334"/>
  <c r="HF46" i="334"/>
  <c r="HC47" i="334" s="1"/>
  <c r="D72" i="334"/>
  <c r="HK48" i="334"/>
  <c r="BU9" i="334"/>
  <c r="BV8" i="334"/>
  <c r="E71" i="334"/>
  <c r="F71" i="334" s="1"/>
  <c r="C72" i="334"/>
  <c r="HD46" i="333"/>
  <c r="D72" i="333"/>
  <c r="BT9" i="333"/>
  <c r="BU8" i="333"/>
  <c r="HK48" i="333"/>
  <c r="HM48" i="333" s="1"/>
  <c r="FO9" i="333"/>
  <c r="FP8" i="333"/>
  <c r="E71" i="333"/>
  <c r="F71" i="333" s="1"/>
  <c r="C72" i="333"/>
  <c r="HD46" i="332"/>
  <c r="D72" i="332"/>
  <c r="BU9" i="332"/>
  <c r="BV8" i="332"/>
  <c r="HJ47" i="332"/>
  <c r="FO9" i="332"/>
  <c r="FP8" i="332"/>
  <c r="C72" i="332"/>
  <c r="E71" i="332"/>
  <c r="F71" i="332" s="1"/>
  <c r="HK50" i="331"/>
  <c r="C73" i="331"/>
  <c r="D72" i="331"/>
  <c r="B71" i="331"/>
  <c r="E70" i="331"/>
  <c r="F70" i="331" s="1"/>
  <c r="BU8" i="331"/>
  <c r="FP8" i="331"/>
  <c r="HF43" i="331"/>
  <c r="HC44" i="331" s="1"/>
  <c r="HK48" i="330"/>
  <c r="HM48" i="330" s="1"/>
  <c r="D72" i="330"/>
  <c r="HC45" i="330"/>
  <c r="BT9" i="330"/>
  <c r="BU8" i="330"/>
  <c r="FQ8" i="330"/>
  <c r="FP9" i="330"/>
  <c r="C72" i="330"/>
  <c r="E71" i="330"/>
  <c r="F71" i="330" s="1"/>
  <c r="D72" i="329"/>
  <c r="HK46" i="329"/>
  <c r="HF45" i="329"/>
  <c r="HC46" i="329" s="1"/>
  <c r="FO9" i="329"/>
  <c r="FP8" i="329"/>
  <c r="C72" i="329"/>
  <c r="E71" i="329"/>
  <c r="F71" i="329" s="1"/>
  <c r="BS9" i="329" s="1"/>
  <c r="BU8" i="329"/>
  <c r="HD48" i="328"/>
  <c r="B71" i="328"/>
  <c r="E70" i="328"/>
  <c r="F70" i="328" s="1"/>
  <c r="HK46" i="328"/>
  <c r="HM46" i="328" s="1"/>
  <c r="FP8" i="328"/>
  <c r="BU8" i="328"/>
  <c r="C74" i="328"/>
  <c r="D72" i="328"/>
  <c r="C75" i="327"/>
  <c r="HC46" i="327"/>
  <c r="FQ8" i="327"/>
  <c r="HK48" i="327"/>
  <c r="HM48" i="327" s="1"/>
  <c r="D73" i="327"/>
  <c r="BU8" i="327"/>
  <c r="B71" i="327"/>
  <c r="E70" i="327"/>
  <c r="F70" i="327" s="1"/>
  <c r="B71" i="326"/>
  <c r="E70" i="326"/>
  <c r="F70" i="326" s="1"/>
  <c r="FQ8" i="326"/>
  <c r="C73" i="326"/>
  <c r="BU8" i="326"/>
  <c r="HK49" i="326"/>
  <c r="D72" i="326"/>
  <c r="HC45" i="326"/>
  <c r="BT9" i="325"/>
  <c r="BU8" i="325"/>
  <c r="HC45" i="325"/>
  <c r="E71" i="325"/>
  <c r="F71" i="325" s="1"/>
  <c r="C72" i="325"/>
  <c r="D72" i="325"/>
  <c r="HM47" i="325"/>
  <c r="HJ48" i="325" s="1"/>
  <c r="FO9" i="325"/>
  <c r="FP8" i="325"/>
  <c r="E71" i="324"/>
  <c r="C72" i="324"/>
  <c r="HF46" i="324"/>
  <c r="HC47" i="324" s="1"/>
  <c r="FO9" i="324"/>
  <c r="FP8" i="324"/>
  <c r="BV9" i="324"/>
  <c r="BW8" i="324"/>
  <c r="HJ49" i="324"/>
  <c r="D72" i="324"/>
  <c r="F71" i="324"/>
  <c r="D74" i="340" l="1"/>
  <c r="C74" i="340"/>
  <c r="E73" i="340"/>
  <c r="F73" i="340" s="1"/>
  <c r="C74" i="339"/>
  <c r="E73" i="339"/>
  <c r="F73" i="339" s="1"/>
  <c r="D74" i="339"/>
  <c r="D74" i="338"/>
  <c r="E73" i="338"/>
  <c r="F73" i="338" s="1"/>
  <c r="C74" i="338"/>
  <c r="D74" i="337"/>
  <c r="E73" i="337"/>
  <c r="F73" i="337" s="1"/>
  <c r="C74" i="337"/>
  <c r="D74" i="336"/>
  <c r="C74" i="336"/>
  <c r="E73" i="336"/>
  <c r="F73" i="336" s="1"/>
  <c r="HF46" i="335"/>
  <c r="HC47" i="335" s="1"/>
  <c r="HD47" i="335" s="1"/>
  <c r="HF47" i="335" s="1"/>
  <c r="D74" i="335"/>
  <c r="B72" i="335"/>
  <c r="E71" i="335"/>
  <c r="F71" i="335" s="1"/>
  <c r="FR8" i="335"/>
  <c r="BV8" i="335"/>
  <c r="HM48" i="335"/>
  <c r="HJ49" i="335" s="1"/>
  <c r="C76" i="335"/>
  <c r="HM48" i="334"/>
  <c r="HJ49" i="334" s="1"/>
  <c r="C73" i="334"/>
  <c r="E72" i="334"/>
  <c r="F72" i="334" s="1"/>
  <c r="BV9" i="334"/>
  <c r="BW8" i="334"/>
  <c r="FS8" i="334"/>
  <c r="FR9" i="334"/>
  <c r="D73" i="334"/>
  <c r="HD47" i="334"/>
  <c r="FP9" i="333"/>
  <c r="FQ8" i="333"/>
  <c r="HJ49" i="333"/>
  <c r="BU9" i="333"/>
  <c r="BV8" i="333"/>
  <c r="E72" i="333"/>
  <c r="F72" i="333" s="1"/>
  <c r="C73" i="333"/>
  <c r="HF46" i="333"/>
  <c r="HC47" i="333" s="1"/>
  <c r="D73" i="333"/>
  <c r="HK47" i="332"/>
  <c r="E72" i="332"/>
  <c r="C73" i="332"/>
  <c r="BV9" i="332"/>
  <c r="BW8" i="332"/>
  <c r="FP9" i="332"/>
  <c r="FQ8" i="332"/>
  <c r="HF46" i="332"/>
  <c r="HC47" i="332" s="1"/>
  <c r="D73" i="332"/>
  <c r="F72" i="332"/>
  <c r="HD44" i="331"/>
  <c r="BV8" i="331"/>
  <c r="D73" i="331"/>
  <c r="FQ8" i="331"/>
  <c r="C74" i="331"/>
  <c r="HM50" i="331"/>
  <c r="HJ51" i="331" s="1"/>
  <c r="B72" i="331"/>
  <c r="E71" i="331"/>
  <c r="F71" i="331" s="1"/>
  <c r="BU9" i="330"/>
  <c r="BV8" i="330"/>
  <c r="E72" i="330"/>
  <c r="F72" i="330" s="1"/>
  <c r="C73" i="330"/>
  <c r="HD45" i="330"/>
  <c r="HF45" i="330" s="1"/>
  <c r="HJ49" i="330"/>
  <c r="FQ9" i="330"/>
  <c r="FR8" i="330"/>
  <c r="D73" i="330"/>
  <c r="HD46" i="329"/>
  <c r="HM46" i="329"/>
  <c r="HJ47" i="329" s="1"/>
  <c r="D73" i="329"/>
  <c r="F72" i="329"/>
  <c r="BT9" i="329" s="1"/>
  <c r="E72" i="329"/>
  <c r="C73" i="329"/>
  <c r="BV8" i="329"/>
  <c r="FQ8" i="329"/>
  <c r="FP9" i="329"/>
  <c r="HJ47" i="328"/>
  <c r="HK47" i="328"/>
  <c r="HM47" i="328" s="1"/>
  <c r="BV8" i="328"/>
  <c r="B72" i="328"/>
  <c r="E71" i="328"/>
  <c r="F71" i="328" s="1"/>
  <c r="HF48" i="328"/>
  <c r="HC49" i="328" s="1"/>
  <c r="D73" i="328"/>
  <c r="C75" i="328"/>
  <c r="FQ8" i="328"/>
  <c r="BV8" i="327"/>
  <c r="HJ49" i="327"/>
  <c r="HD46" i="327"/>
  <c r="D74" i="327"/>
  <c r="B72" i="327"/>
  <c r="E71" i="327"/>
  <c r="F71" i="327" s="1"/>
  <c r="FR8" i="327"/>
  <c r="C76" i="327"/>
  <c r="BV8" i="326"/>
  <c r="FR8" i="326"/>
  <c r="HM49" i="326"/>
  <c r="HJ50" i="326" s="1"/>
  <c r="HD45" i="326"/>
  <c r="HF45" i="326" s="1"/>
  <c r="C74" i="326"/>
  <c r="D73" i="326"/>
  <c r="B72" i="326"/>
  <c r="E71" i="326"/>
  <c r="F71" i="326" s="1"/>
  <c r="HK48" i="325"/>
  <c r="HM48" i="325" s="1"/>
  <c r="HJ49" i="325" s="1"/>
  <c r="C73" i="325"/>
  <c r="E72" i="325"/>
  <c r="F72" i="325" s="1"/>
  <c r="HD45" i="325"/>
  <c r="FP9" i="325"/>
  <c r="FQ8" i="325"/>
  <c r="D73" i="325"/>
  <c r="BU9" i="325"/>
  <c r="BV8" i="325"/>
  <c r="HD47" i="324"/>
  <c r="HK49" i="324"/>
  <c r="HM49" i="324" s="1"/>
  <c r="BX8" i="324"/>
  <c r="BW9" i="324"/>
  <c r="C73" i="324"/>
  <c r="E72" i="324"/>
  <c r="F72" i="324" s="1"/>
  <c r="D73" i="324"/>
  <c r="FP9" i="324"/>
  <c r="FQ8" i="324"/>
  <c r="E74" i="340" l="1"/>
  <c r="F74" i="340" s="1"/>
  <c r="C75" i="340"/>
  <c r="D75" i="340"/>
  <c r="D75" i="339"/>
  <c r="E74" i="339"/>
  <c r="F74" i="339" s="1"/>
  <c r="C75" i="339"/>
  <c r="C75" i="338"/>
  <c r="E74" i="338"/>
  <c r="F74" i="338" s="1"/>
  <c r="D75" i="338"/>
  <c r="C75" i="337"/>
  <c r="E74" i="337"/>
  <c r="F74" i="337" s="1"/>
  <c r="D75" i="337"/>
  <c r="E74" i="336"/>
  <c r="C75" i="336"/>
  <c r="F74" i="336"/>
  <c r="D75" i="336"/>
  <c r="HK49" i="335"/>
  <c r="HM49" i="335" s="1"/>
  <c r="C77" i="335"/>
  <c r="BW8" i="335"/>
  <c r="FS8" i="335"/>
  <c r="HC48" i="335"/>
  <c r="B73" i="335"/>
  <c r="E72" i="335"/>
  <c r="F72" i="335" s="1"/>
  <c r="D75" i="335"/>
  <c r="HK49" i="334"/>
  <c r="HM49" i="334" s="1"/>
  <c r="HF47" i="334"/>
  <c r="HC48" i="334" s="1"/>
  <c r="FS9" i="334"/>
  <c r="FT8" i="334"/>
  <c r="E73" i="334"/>
  <c r="F73" i="334" s="1"/>
  <c r="C74" i="334"/>
  <c r="BW9" i="334"/>
  <c r="BX8" i="334"/>
  <c r="D74" i="334"/>
  <c r="HD47" i="333"/>
  <c r="E73" i="333"/>
  <c r="F73" i="333" s="1"/>
  <c r="C74" i="333"/>
  <c r="HK49" i="333"/>
  <c r="D74" i="333"/>
  <c r="FQ9" i="333"/>
  <c r="FR8" i="333"/>
  <c r="BV9" i="333"/>
  <c r="BW8" i="333"/>
  <c r="HD47" i="332"/>
  <c r="BW9" i="332"/>
  <c r="BX8" i="332"/>
  <c r="HM47" i="332"/>
  <c r="HJ48" i="332" s="1"/>
  <c r="D74" i="332"/>
  <c r="FQ9" i="332"/>
  <c r="FR8" i="332"/>
  <c r="C74" i="332"/>
  <c r="E73" i="332"/>
  <c r="F73" i="332" s="1"/>
  <c r="HK51" i="331"/>
  <c r="C75" i="331"/>
  <c r="D74" i="331"/>
  <c r="B73" i="331"/>
  <c r="E72" i="331"/>
  <c r="F72" i="331" s="1"/>
  <c r="BW8" i="331"/>
  <c r="HF44" i="331"/>
  <c r="HC45" i="331" s="1"/>
  <c r="FR8" i="331"/>
  <c r="HK49" i="330"/>
  <c r="C74" i="330"/>
  <c r="E73" i="330"/>
  <c r="F73" i="330" s="1"/>
  <c r="D74" i="330"/>
  <c r="FR9" i="330"/>
  <c r="FS8" i="330"/>
  <c r="HC46" i="330"/>
  <c r="BW8" i="330"/>
  <c r="BV9" i="330"/>
  <c r="HK47" i="329"/>
  <c r="FQ9" i="329"/>
  <c r="FR8" i="329"/>
  <c r="BW8" i="329"/>
  <c r="D74" i="329"/>
  <c r="HF46" i="329"/>
  <c r="HC47" i="329" s="1"/>
  <c r="C74" i="329"/>
  <c r="E73" i="329"/>
  <c r="F73" i="329" s="1"/>
  <c r="BU9" i="329" s="1"/>
  <c r="HD49" i="328"/>
  <c r="HF49" i="328" s="1"/>
  <c r="FR8" i="328"/>
  <c r="HJ48" i="328"/>
  <c r="D74" i="328"/>
  <c r="B73" i="328"/>
  <c r="E72" i="328"/>
  <c r="F72" i="328" s="1"/>
  <c r="C76" i="328"/>
  <c r="BW8" i="328"/>
  <c r="C77" i="327"/>
  <c r="FS8" i="327"/>
  <c r="HF46" i="327"/>
  <c r="HC47" i="327" s="1"/>
  <c r="D75" i="327"/>
  <c r="HK49" i="327"/>
  <c r="BW8" i="327"/>
  <c r="B73" i="327"/>
  <c r="E72" i="327"/>
  <c r="F72" i="327" s="1"/>
  <c r="HK50" i="326"/>
  <c r="D74" i="326"/>
  <c r="HC46" i="326"/>
  <c r="BW8" i="326"/>
  <c r="B73" i="326"/>
  <c r="E72" i="326"/>
  <c r="F72" i="326" s="1"/>
  <c r="C75" i="326"/>
  <c r="FS8" i="326"/>
  <c r="HF45" i="325"/>
  <c r="HC46" i="325" s="1"/>
  <c r="HD46" i="325" s="1"/>
  <c r="HF46" i="325" s="1"/>
  <c r="HC47" i="325" s="1"/>
  <c r="HK49" i="325"/>
  <c r="E73" i="325"/>
  <c r="F73" i="325" s="1"/>
  <c r="C74" i="325"/>
  <c r="D74" i="325"/>
  <c r="BV9" i="325"/>
  <c r="BW8" i="325"/>
  <c r="FQ9" i="325"/>
  <c r="FR8" i="325"/>
  <c r="HJ50" i="324"/>
  <c r="HF47" i="324"/>
  <c r="HC48" i="324" s="1"/>
  <c r="D74" i="324"/>
  <c r="BX9" i="324"/>
  <c r="BY8" i="324"/>
  <c r="FQ9" i="324"/>
  <c r="FR8" i="324"/>
  <c r="C74" i="324"/>
  <c r="E73" i="324"/>
  <c r="F73" i="324" s="1"/>
  <c r="D76" i="340" l="1"/>
  <c r="E75" i="340"/>
  <c r="F75" i="340" s="1"/>
  <c r="C76" i="340"/>
  <c r="E75" i="339"/>
  <c r="F75" i="339" s="1"/>
  <c r="C76" i="339"/>
  <c r="D76" i="339"/>
  <c r="D76" i="338"/>
  <c r="E75" i="338"/>
  <c r="F75" i="338" s="1"/>
  <c r="C76" i="338"/>
  <c r="D76" i="337"/>
  <c r="E75" i="337"/>
  <c r="F75" i="337" s="1"/>
  <c r="C76" i="337"/>
  <c r="D76" i="336"/>
  <c r="E75" i="336"/>
  <c r="F75" i="336" s="1"/>
  <c r="C76" i="336"/>
  <c r="C78" i="335"/>
  <c r="B74" i="335"/>
  <c r="E73" i="335"/>
  <c r="F73" i="335" s="1"/>
  <c r="BX8" i="335"/>
  <c r="D76" i="335"/>
  <c r="HD48" i="335"/>
  <c r="HJ50" i="335"/>
  <c r="FT8" i="335"/>
  <c r="HD48" i="334"/>
  <c r="D75" i="334"/>
  <c r="BX9" i="334"/>
  <c r="BY8" i="334"/>
  <c r="FT9" i="334"/>
  <c r="FU8" i="334"/>
  <c r="HJ50" i="334"/>
  <c r="E74" i="334"/>
  <c r="F74" i="334" s="1"/>
  <c r="C75" i="334"/>
  <c r="FR9" i="333"/>
  <c r="FS8" i="333"/>
  <c r="HM49" i="333"/>
  <c r="HJ50" i="333" s="1"/>
  <c r="BX8" i="333"/>
  <c r="BW9" i="333"/>
  <c r="HF47" i="333"/>
  <c r="HC48" i="333" s="1"/>
  <c r="D75" i="333"/>
  <c r="C75" i="333"/>
  <c r="E74" i="333"/>
  <c r="F74" i="333" s="1"/>
  <c r="HK48" i="332"/>
  <c r="HM48" i="332" s="1"/>
  <c r="E74" i="332"/>
  <c r="C75" i="332"/>
  <c r="FS8" i="332"/>
  <c r="FR9" i="332"/>
  <c r="BX9" i="332"/>
  <c r="BY8" i="332"/>
  <c r="HF47" i="332"/>
  <c r="HC48" i="332" s="1"/>
  <c r="D75" i="332"/>
  <c r="F74" i="332"/>
  <c r="HD45" i="331"/>
  <c r="HF45" i="331" s="1"/>
  <c r="BX8" i="331"/>
  <c r="D75" i="331"/>
  <c r="FS8" i="331"/>
  <c r="HM51" i="331"/>
  <c r="HJ52" i="331" s="1"/>
  <c r="C76" i="331"/>
  <c r="B74" i="331"/>
  <c r="E73" i="331"/>
  <c r="F73" i="331" s="1"/>
  <c r="E74" i="330"/>
  <c r="F74" i="330" s="1"/>
  <c r="C75" i="330"/>
  <c r="BW9" i="330"/>
  <c r="BX8" i="330"/>
  <c r="D75" i="330"/>
  <c r="HD46" i="330"/>
  <c r="HF46" i="330" s="1"/>
  <c r="HM49" i="330"/>
  <c r="HJ50" i="330" s="1"/>
  <c r="FS9" i="330"/>
  <c r="FT8" i="330"/>
  <c r="HD47" i="329"/>
  <c r="E74" i="329"/>
  <c r="F74" i="329" s="1"/>
  <c r="BV9" i="329" s="1"/>
  <c r="C75" i="329"/>
  <c r="BX8" i="329"/>
  <c r="D75" i="329"/>
  <c r="FR9" i="329"/>
  <c r="FS8" i="329"/>
  <c r="HM47" i="329"/>
  <c r="HJ48" i="329" s="1"/>
  <c r="C77" i="328"/>
  <c r="D75" i="328"/>
  <c r="FS8" i="328"/>
  <c r="BX8" i="328"/>
  <c r="HK48" i="328"/>
  <c r="HM48" i="328" s="1"/>
  <c r="HC50" i="328"/>
  <c r="B74" i="328"/>
  <c r="E73" i="328"/>
  <c r="F73" i="328" s="1"/>
  <c r="HD47" i="327"/>
  <c r="C78" i="327"/>
  <c r="B74" i="327"/>
  <c r="E73" i="327"/>
  <c r="F73" i="327" s="1"/>
  <c r="HM49" i="327"/>
  <c r="HJ50" i="327" s="1"/>
  <c r="D76" i="327"/>
  <c r="BX8" i="327"/>
  <c r="FT8" i="327"/>
  <c r="C76" i="326"/>
  <c r="BX8" i="326"/>
  <c r="HD46" i="326"/>
  <c r="HM50" i="326"/>
  <c r="HJ51" i="326" s="1"/>
  <c r="FT8" i="326"/>
  <c r="B74" i="326"/>
  <c r="E73" i="326"/>
  <c r="F73" i="326" s="1"/>
  <c r="D75" i="326"/>
  <c r="HD47" i="325"/>
  <c r="HF47" i="325" s="1"/>
  <c r="HC48" i="325" s="1"/>
  <c r="D75" i="325"/>
  <c r="FR9" i="325"/>
  <c r="FS8" i="325"/>
  <c r="HM49" i="325"/>
  <c r="HJ50" i="325" s="1"/>
  <c r="BW9" i="325"/>
  <c r="BX8" i="325"/>
  <c r="E74" i="325"/>
  <c r="F74" i="325" s="1"/>
  <c r="C75" i="325"/>
  <c r="HD48" i="324"/>
  <c r="HK50" i="324"/>
  <c r="HM50" i="324" s="1"/>
  <c r="BY9" i="324"/>
  <c r="BZ8" i="324"/>
  <c r="E74" i="324"/>
  <c r="F74" i="324" s="1"/>
  <c r="C75" i="324"/>
  <c r="FR9" i="324"/>
  <c r="FS8" i="324"/>
  <c r="D75" i="324"/>
  <c r="E76" i="340" l="1"/>
  <c r="F76" i="340" s="1"/>
  <c r="C77" i="340"/>
  <c r="D77" i="340"/>
  <c r="D77" i="339"/>
  <c r="E76" i="339"/>
  <c r="F76" i="339" s="1"/>
  <c r="C77" i="339"/>
  <c r="C77" i="338"/>
  <c r="E76" i="338"/>
  <c r="F76" i="338" s="1"/>
  <c r="D77" i="338"/>
  <c r="C77" i="337"/>
  <c r="E76" i="337"/>
  <c r="F76" i="337" s="1"/>
  <c r="D77" i="337"/>
  <c r="E76" i="336"/>
  <c r="F76" i="336" s="1"/>
  <c r="C77" i="336"/>
  <c r="D77" i="336"/>
  <c r="HK50" i="335"/>
  <c r="D77" i="335"/>
  <c r="B75" i="335"/>
  <c r="E74" i="335"/>
  <c r="F74" i="335" s="1"/>
  <c r="FU8" i="335"/>
  <c r="HF48" i="335"/>
  <c r="HC49" i="335" s="1"/>
  <c r="BY8" i="335"/>
  <c r="C79" i="335"/>
  <c r="E75" i="334"/>
  <c r="F75" i="334" s="1"/>
  <c r="C76" i="334"/>
  <c r="BY9" i="334"/>
  <c r="BZ8" i="334"/>
  <c r="HK50" i="334"/>
  <c r="HF48" i="334"/>
  <c r="HC49" i="334" s="1"/>
  <c r="FU9" i="334"/>
  <c r="FV8" i="334"/>
  <c r="D76" i="334"/>
  <c r="HK50" i="333"/>
  <c r="HM50" i="333" s="1"/>
  <c r="HD48" i="333"/>
  <c r="FS9" i="333"/>
  <c r="FT8" i="333"/>
  <c r="D76" i="333"/>
  <c r="BX9" i="333"/>
  <c r="BY8" i="333"/>
  <c r="E75" i="333"/>
  <c r="F75" i="333" s="1"/>
  <c r="C76" i="333"/>
  <c r="HD48" i="332"/>
  <c r="D76" i="332"/>
  <c r="FS9" i="332"/>
  <c r="FT8" i="332"/>
  <c r="BY9" i="332"/>
  <c r="BZ8" i="332"/>
  <c r="C76" i="332"/>
  <c r="E75" i="332"/>
  <c r="F75" i="332" s="1"/>
  <c r="HJ49" i="332"/>
  <c r="HK52" i="331"/>
  <c r="HM52" i="331" s="1"/>
  <c r="C77" i="331"/>
  <c r="D76" i="331"/>
  <c r="HC46" i="331"/>
  <c r="B75" i="331"/>
  <c r="E74" i="331"/>
  <c r="F74" i="331" s="1"/>
  <c r="FT8" i="331"/>
  <c r="BY8" i="331"/>
  <c r="HK50" i="330"/>
  <c r="HC47" i="330"/>
  <c r="C76" i="330"/>
  <c r="E75" i="330"/>
  <c r="F75" i="330" s="1"/>
  <c r="D76" i="330"/>
  <c r="FT9" i="330"/>
  <c r="FU8" i="330"/>
  <c r="BY8" i="330"/>
  <c r="BX9" i="330"/>
  <c r="HK48" i="329"/>
  <c r="D76" i="329"/>
  <c r="FS9" i="329"/>
  <c r="FT8" i="329"/>
  <c r="BY8" i="329"/>
  <c r="C76" i="329"/>
  <c r="E75" i="329"/>
  <c r="F75" i="329" s="1"/>
  <c r="BW9" i="329" s="1"/>
  <c r="HF47" i="329"/>
  <c r="HC48" i="329" s="1"/>
  <c r="HD50" i="328"/>
  <c r="HF50" i="328" s="1"/>
  <c r="D76" i="328"/>
  <c r="BY8" i="328"/>
  <c r="HJ49" i="328"/>
  <c r="FT8" i="328"/>
  <c r="B75" i="328"/>
  <c r="E74" i="328"/>
  <c r="F74" i="328" s="1"/>
  <c r="C78" i="328"/>
  <c r="HF47" i="327"/>
  <c r="HC48" i="327" s="1"/>
  <c r="HK50" i="327"/>
  <c r="HM50" i="327" s="1"/>
  <c r="BY8" i="327"/>
  <c r="FU8" i="327"/>
  <c r="D77" i="327"/>
  <c r="B75" i="327"/>
  <c r="E74" i="327"/>
  <c r="F74" i="327" s="1"/>
  <c r="C79" i="327"/>
  <c r="HK51" i="326"/>
  <c r="HM51" i="326" s="1"/>
  <c r="BY8" i="326"/>
  <c r="B75" i="326"/>
  <c r="E74" i="326"/>
  <c r="F74" i="326" s="1"/>
  <c r="FU8" i="326"/>
  <c r="HF46" i="326"/>
  <c r="HC47" i="326" s="1"/>
  <c r="D76" i="326"/>
  <c r="C77" i="326"/>
  <c r="HK50" i="325"/>
  <c r="HM50" i="325" s="1"/>
  <c r="HD48" i="325"/>
  <c r="E75" i="325"/>
  <c r="F75" i="325" s="1"/>
  <c r="C76" i="325"/>
  <c r="FS9" i="325"/>
  <c r="FT8" i="325"/>
  <c r="BX9" i="325"/>
  <c r="BY8" i="325"/>
  <c r="D76" i="325"/>
  <c r="D76" i="324"/>
  <c r="E75" i="324"/>
  <c r="F75" i="324" s="1"/>
  <c r="C76" i="324"/>
  <c r="FS9" i="324"/>
  <c r="FT8" i="324"/>
  <c r="CA8" i="324"/>
  <c r="BZ9" i="324"/>
  <c r="HJ51" i="324"/>
  <c r="HF48" i="324"/>
  <c r="HC49" i="324" s="1"/>
  <c r="D78" i="340" l="1"/>
  <c r="C78" i="340"/>
  <c r="E77" i="340"/>
  <c r="F77" i="340" s="1"/>
  <c r="C78" i="339"/>
  <c r="E77" i="339"/>
  <c r="F77" i="339" s="1"/>
  <c r="D78" i="339"/>
  <c r="D78" i="338"/>
  <c r="E77" i="338"/>
  <c r="F77" i="338" s="1"/>
  <c r="C78" i="338"/>
  <c r="D78" i="337"/>
  <c r="E77" i="337"/>
  <c r="F77" i="337" s="1"/>
  <c r="C78" i="337"/>
  <c r="D78" i="336"/>
  <c r="C78" i="336"/>
  <c r="E77" i="336"/>
  <c r="F77" i="336" s="1"/>
  <c r="HM50" i="335"/>
  <c r="HJ51" i="335" s="1"/>
  <c r="HK51" i="335" s="1"/>
  <c r="HM51" i="335" s="1"/>
  <c r="HD49" i="335"/>
  <c r="C80" i="335"/>
  <c r="B76" i="335"/>
  <c r="E75" i="335"/>
  <c r="F75" i="335" s="1"/>
  <c r="FV8" i="335"/>
  <c r="D78" i="335"/>
  <c r="BZ8" i="335"/>
  <c r="HD49" i="334"/>
  <c r="D77" i="334"/>
  <c r="FW8" i="334"/>
  <c r="FV9" i="334"/>
  <c r="HM50" i="334"/>
  <c r="HJ51" i="334" s="1"/>
  <c r="C77" i="334"/>
  <c r="E76" i="334"/>
  <c r="F76" i="334" s="1"/>
  <c r="CA8" i="334"/>
  <c r="BZ9" i="334"/>
  <c r="BY9" i="333"/>
  <c r="BZ8" i="333"/>
  <c r="FT9" i="333"/>
  <c r="FU8" i="333"/>
  <c r="HF48" i="333"/>
  <c r="HC49" i="333" s="1"/>
  <c r="E76" i="333"/>
  <c r="F76" i="333" s="1"/>
  <c r="C77" i="333"/>
  <c r="D77" i="333"/>
  <c r="HJ51" i="333"/>
  <c r="HK49" i="332"/>
  <c r="FU8" i="332"/>
  <c r="FT9" i="332"/>
  <c r="E76" i="332"/>
  <c r="F76" i="332" s="1"/>
  <c r="C77" i="332"/>
  <c r="HF48" i="332"/>
  <c r="HC49" i="332" s="1"/>
  <c r="CA8" i="332"/>
  <c r="BZ9" i="332"/>
  <c r="D77" i="332"/>
  <c r="FU8" i="331"/>
  <c r="HD46" i="331"/>
  <c r="HF46" i="331" s="1"/>
  <c r="D77" i="331"/>
  <c r="BZ8" i="331"/>
  <c r="HJ53" i="331"/>
  <c r="B76" i="331"/>
  <c r="E75" i="331"/>
  <c r="F75" i="331" s="1"/>
  <c r="C78" i="331"/>
  <c r="D77" i="330"/>
  <c r="FU9" i="330"/>
  <c r="FV8" i="330"/>
  <c r="HM50" i="330"/>
  <c r="HJ51" i="330" s="1"/>
  <c r="HF47" i="330"/>
  <c r="HD47" i="330"/>
  <c r="BY9" i="330"/>
  <c r="BZ8" i="330"/>
  <c r="E76" i="330"/>
  <c r="F76" i="330" s="1"/>
  <c r="C77" i="330"/>
  <c r="HD48" i="329"/>
  <c r="HF48" i="329" s="1"/>
  <c r="FT9" i="329"/>
  <c r="FU8" i="329"/>
  <c r="E76" i="329"/>
  <c r="F76" i="329" s="1"/>
  <c r="BX9" i="329" s="1"/>
  <c r="C77" i="329"/>
  <c r="BZ8" i="329"/>
  <c r="D77" i="329"/>
  <c r="HM48" i="329"/>
  <c r="HJ49" i="329" s="1"/>
  <c r="HK49" i="328"/>
  <c r="D77" i="328"/>
  <c r="B76" i="328"/>
  <c r="E75" i="328"/>
  <c r="F75" i="328" s="1"/>
  <c r="BZ8" i="328"/>
  <c r="C79" i="328"/>
  <c r="FU8" i="328"/>
  <c r="HC51" i="328"/>
  <c r="HD48" i="327"/>
  <c r="HF48" i="327" s="1"/>
  <c r="B76" i="327"/>
  <c r="E75" i="327"/>
  <c r="F75" i="327" s="1"/>
  <c r="HJ51" i="327"/>
  <c r="D78" i="327"/>
  <c r="BZ8" i="327"/>
  <c r="C80" i="327"/>
  <c r="FV8" i="327"/>
  <c r="HD47" i="326"/>
  <c r="C78" i="326"/>
  <c r="B76" i="326"/>
  <c r="E75" i="326"/>
  <c r="F75" i="326" s="1"/>
  <c r="FV8" i="326"/>
  <c r="BZ8" i="326"/>
  <c r="HJ52" i="326"/>
  <c r="D77" i="326"/>
  <c r="FT9" i="325"/>
  <c r="FU8" i="325"/>
  <c r="D77" i="325"/>
  <c r="BY9" i="325"/>
  <c r="BZ8" i="325"/>
  <c r="C77" i="325"/>
  <c r="E76" i="325"/>
  <c r="F76" i="325" s="1"/>
  <c r="HF48" i="325"/>
  <c r="HC49" i="325" s="1"/>
  <c r="HJ51" i="325"/>
  <c r="HD49" i="324"/>
  <c r="HF49" i="324" s="1"/>
  <c r="CA9" i="324"/>
  <c r="CB8" i="324"/>
  <c r="FT9" i="324"/>
  <c r="FU8" i="324"/>
  <c r="HK51" i="324"/>
  <c r="D77" i="324"/>
  <c r="C77" i="324"/>
  <c r="E76" i="324"/>
  <c r="F76" i="324" s="1"/>
  <c r="C79" i="340" l="1"/>
  <c r="E78" i="340"/>
  <c r="F78" i="340" s="1"/>
  <c r="D79" i="340"/>
  <c r="D79" i="339"/>
  <c r="C79" i="339"/>
  <c r="E78" i="339"/>
  <c r="F78" i="339" s="1"/>
  <c r="C79" i="338"/>
  <c r="E78" i="338"/>
  <c r="F78" i="338" s="1"/>
  <c r="D79" i="338"/>
  <c r="C79" i="337"/>
  <c r="E78" i="337"/>
  <c r="F78" i="337" s="1"/>
  <c r="D79" i="337"/>
  <c r="C79" i="336"/>
  <c r="E78" i="336"/>
  <c r="F78" i="336" s="1"/>
  <c r="D79" i="336"/>
  <c r="D79" i="335"/>
  <c r="CA8" i="335"/>
  <c r="C81" i="335"/>
  <c r="HJ52" i="335"/>
  <c r="FW8" i="335"/>
  <c r="HF49" i="335"/>
  <c r="HC50" i="335" s="1"/>
  <c r="B77" i="335"/>
  <c r="E76" i="335"/>
  <c r="F76" i="335" s="1"/>
  <c r="HK51" i="334"/>
  <c r="FW9" i="334"/>
  <c r="FX8" i="334"/>
  <c r="HF49" i="334"/>
  <c r="HC50" i="334" s="1"/>
  <c r="CA9" i="334"/>
  <c r="CB8" i="334"/>
  <c r="E77" i="334"/>
  <c r="F77" i="334" s="1"/>
  <c r="C78" i="334"/>
  <c r="D78" i="334"/>
  <c r="HD49" i="333"/>
  <c r="HF49" i="333" s="1"/>
  <c r="E77" i="333"/>
  <c r="F77" i="333" s="1"/>
  <c r="C78" i="333"/>
  <c r="HK51" i="333"/>
  <c r="HM51" i="333" s="1"/>
  <c r="BZ9" i="333"/>
  <c r="CA8" i="333"/>
  <c r="D78" i="333"/>
  <c r="FV8" i="333"/>
  <c r="FU9" i="333"/>
  <c r="HD49" i="332"/>
  <c r="HF49" i="332" s="1"/>
  <c r="D78" i="332"/>
  <c r="HM49" i="332"/>
  <c r="HJ50" i="332" s="1"/>
  <c r="C78" i="332"/>
  <c r="E77" i="332"/>
  <c r="F77" i="332" s="1"/>
  <c r="CA9" i="332"/>
  <c r="CB8" i="332"/>
  <c r="FU9" i="332"/>
  <c r="FV8" i="332"/>
  <c r="CA8" i="331"/>
  <c r="HC47" i="331"/>
  <c r="B77" i="331"/>
  <c r="E76" i="331"/>
  <c r="F76" i="331" s="1"/>
  <c r="HK53" i="331"/>
  <c r="HM53" i="331" s="1"/>
  <c r="D78" i="331"/>
  <c r="FV8" i="331"/>
  <c r="C79" i="331"/>
  <c r="HC48" i="330"/>
  <c r="HK51" i="330"/>
  <c r="HM51" i="330" s="1"/>
  <c r="HD48" i="330"/>
  <c r="HF48" i="330" s="1"/>
  <c r="HC49" i="330" s="1"/>
  <c r="BZ9" i="330"/>
  <c r="CA8" i="330"/>
  <c r="D78" i="330"/>
  <c r="C78" i="330"/>
  <c r="E77" i="330"/>
  <c r="F77" i="330" s="1"/>
  <c r="FW8" i="330"/>
  <c r="FV9" i="330"/>
  <c r="HK49" i="329"/>
  <c r="HM49" i="329" s="1"/>
  <c r="C78" i="329"/>
  <c r="E77" i="329"/>
  <c r="F77" i="329" s="1"/>
  <c r="BY9" i="329" s="1"/>
  <c r="D78" i="329"/>
  <c r="CA8" i="329"/>
  <c r="FU9" i="329"/>
  <c r="FV8" i="329"/>
  <c r="HC49" i="329"/>
  <c r="CA8" i="328"/>
  <c r="D78" i="328"/>
  <c r="C80" i="328"/>
  <c r="HD51" i="328"/>
  <c r="HF51" i="328" s="1"/>
  <c r="B77" i="328"/>
  <c r="E76" i="328"/>
  <c r="F76" i="328" s="1"/>
  <c r="HM49" i="328"/>
  <c r="HJ50" i="328" s="1"/>
  <c r="FV8" i="328"/>
  <c r="HC49" i="327"/>
  <c r="HD49" i="327" s="1"/>
  <c r="HF49" i="327" s="1"/>
  <c r="C81" i="327"/>
  <c r="B77" i="327"/>
  <c r="E76" i="327"/>
  <c r="F76" i="327" s="1"/>
  <c r="D79" i="327"/>
  <c r="FW8" i="327"/>
  <c r="CA8" i="327"/>
  <c r="HM51" i="327"/>
  <c r="HK51" i="327"/>
  <c r="HK52" i="326"/>
  <c r="HM52" i="326" s="1"/>
  <c r="C79" i="326"/>
  <c r="CA8" i="326"/>
  <c r="B77" i="326"/>
  <c r="E76" i="326"/>
  <c r="F76" i="326" s="1"/>
  <c r="HF47" i="326"/>
  <c r="HC48" i="326" s="1"/>
  <c r="D78" i="326"/>
  <c r="FW8" i="326"/>
  <c r="HD49" i="325"/>
  <c r="HF49" i="325" s="1"/>
  <c r="C78" i="325"/>
  <c r="E77" i="325"/>
  <c r="F77" i="325" s="1"/>
  <c r="HK51" i="325"/>
  <c r="HM51" i="325" s="1"/>
  <c r="BZ9" i="325"/>
  <c r="CA8" i="325"/>
  <c r="FU9" i="325"/>
  <c r="FV8" i="325"/>
  <c r="D78" i="325"/>
  <c r="D78" i="324"/>
  <c r="HM51" i="324"/>
  <c r="HJ52" i="324" s="1"/>
  <c r="FU9" i="324"/>
  <c r="FV8" i="324"/>
  <c r="HC50" i="324"/>
  <c r="E77" i="324"/>
  <c r="F77" i="324" s="1"/>
  <c r="C78" i="324"/>
  <c r="CB9" i="324"/>
  <c r="CC8" i="324"/>
  <c r="E79" i="340" l="1"/>
  <c r="F79" i="340" s="1"/>
  <c r="C80" i="340"/>
  <c r="D80" i="340"/>
  <c r="E79" i="339"/>
  <c r="F79" i="339" s="1"/>
  <c r="C80" i="339"/>
  <c r="D80" i="339"/>
  <c r="D80" i="338"/>
  <c r="E79" i="338"/>
  <c r="F79" i="338" s="1"/>
  <c r="C80" i="338"/>
  <c r="D80" i="337"/>
  <c r="E79" i="337"/>
  <c r="F79" i="337" s="1"/>
  <c r="C80" i="337"/>
  <c r="D80" i="336"/>
  <c r="E79" i="336"/>
  <c r="F79" i="336" s="1"/>
  <c r="C80" i="336"/>
  <c r="HD50" i="335"/>
  <c r="B78" i="335"/>
  <c r="E77" i="335"/>
  <c r="F77" i="335" s="1"/>
  <c r="HK52" i="335"/>
  <c r="HM52" i="335" s="1"/>
  <c r="D80" i="335"/>
  <c r="FX8" i="335"/>
  <c r="C82" i="335"/>
  <c r="CB8" i="335"/>
  <c r="HD50" i="334"/>
  <c r="E78" i="334"/>
  <c r="F78" i="334" s="1"/>
  <c r="C79" i="334"/>
  <c r="FX9" i="334"/>
  <c r="FY8" i="334"/>
  <c r="HM51" i="334"/>
  <c r="HJ52" i="334" s="1"/>
  <c r="D79" i="334"/>
  <c r="CB9" i="334"/>
  <c r="CC8" i="334"/>
  <c r="D79" i="333"/>
  <c r="HJ52" i="333"/>
  <c r="CA9" i="333"/>
  <c r="CB8" i="333"/>
  <c r="HC50" i="333"/>
  <c r="FV9" i="333"/>
  <c r="FW8" i="333"/>
  <c r="C79" i="333"/>
  <c r="E78" i="333"/>
  <c r="F78" i="333" s="1"/>
  <c r="HK50" i="332"/>
  <c r="E78" i="332"/>
  <c r="F78" i="332" s="1"/>
  <c r="C79" i="332"/>
  <c r="CC8" i="332"/>
  <c r="CB9" i="332"/>
  <c r="D79" i="332"/>
  <c r="HC50" i="332"/>
  <c r="FV9" i="332"/>
  <c r="FW8" i="332"/>
  <c r="FW8" i="331"/>
  <c r="B78" i="331"/>
  <c r="E77" i="331"/>
  <c r="F77" i="331" s="1"/>
  <c r="HJ54" i="331"/>
  <c r="HD47" i="331"/>
  <c r="C80" i="331"/>
  <c r="D79" i="331"/>
  <c r="CB8" i="331"/>
  <c r="HD49" i="330"/>
  <c r="HF49" i="330" s="1"/>
  <c r="CA9" i="330"/>
  <c r="CB8" i="330"/>
  <c r="E78" i="330"/>
  <c r="F78" i="330" s="1"/>
  <c r="C79" i="330"/>
  <c r="HJ52" i="330"/>
  <c r="D79" i="330"/>
  <c r="FW9" i="330"/>
  <c r="FX8" i="330"/>
  <c r="HD49" i="329"/>
  <c r="E78" i="329"/>
  <c r="F78" i="329" s="1"/>
  <c r="BZ9" i="329" s="1"/>
  <c r="C79" i="329"/>
  <c r="FV9" i="329"/>
  <c r="FW8" i="329"/>
  <c r="D79" i="329"/>
  <c r="HJ50" i="329"/>
  <c r="CB8" i="329"/>
  <c r="HK50" i="328"/>
  <c r="HC52" i="328"/>
  <c r="B78" i="328"/>
  <c r="E77" i="328"/>
  <c r="F77" i="328" s="1"/>
  <c r="C81" i="328"/>
  <c r="CB8" i="328"/>
  <c r="FW8" i="328"/>
  <c r="D79" i="328"/>
  <c r="HJ52" i="327"/>
  <c r="HC50" i="327"/>
  <c r="HK52" i="327"/>
  <c r="HM52" i="327" s="1"/>
  <c r="HD50" i="327"/>
  <c r="B78" i="327"/>
  <c r="E77" i="327"/>
  <c r="F77" i="327" s="1"/>
  <c r="FX8" i="327"/>
  <c r="CB8" i="327"/>
  <c r="D80" i="327"/>
  <c r="C82" i="327"/>
  <c r="HD48" i="326"/>
  <c r="CB8" i="326"/>
  <c r="FX8" i="326"/>
  <c r="HJ53" i="326"/>
  <c r="C80" i="326"/>
  <c r="D79" i="326"/>
  <c r="B78" i="326"/>
  <c r="E77" i="326"/>
  <c r="F77" i="326" s="1"/>
  <c r="FV9" i="325"/>
  <c r="FW8" i="325"/>
  <c r="E78" i="325"/>
  <c r="F78" i="325" s="1"/>
  <c r="C79" i="325"/>
  <c r="HJ52" i="325"/>
  <c r="D79" i="325"/>
  <c r="CA9" i="325"/>
  <c r="CB8" i="325"/>
  <c r="HC50" i="325"/>
  <c r="HK52" i="324"/>
  <c r="HM52" i="324" s="1"/>
  <c r="HD50" i="324"/>
  <c r="D79" i="324"/>
  <c r="CC9" i="324"/>
  <c r="CD8" i="324"/>
  <c r="FV9" i="324"/>
  <c r="FW8" i="324"/>
  <c r="E78" i="324"/>
  <c r="F78" i="324" s="1"/>
  <c r="C79" i="324"/>
  <c r="D81" i="340" l="1"/>
  <c r="E80" i="340"/>
  <c r="F80" i="340" s="1"/>
  <c r="C81" i="340"/>
  <c r="D81" i="339"/>
  <c r="E80" i="339"/>
  <c r="F80" i="339" s="1"/>
  <c r="C81" i="339"/>
  <c r="C81" i="338"/>
  <c r="E80" i="338"/>
  <c r="F80" i="338" s="1"/>
  <c r="D81" i="338"/>
  <c r="C81" i="337"/>
  <c r="E80" i="337"/>
  <c r="F80" i="337" s="1"/>
  <c r="D81" i="337"/>
  <c r="E80" i="336"/>
  <c r="C81" i="336"/>
  <c r="D81" i="336"/>
  <c r="F80" i="336"/>
  <c r="CC8" i="335"/>
  <c r="FY8" i="335"/>
  <c r="B79" i="335"/>
  <c r="E78" i="335"/>
  <c r="F78" i="335" s="1"/>
  <c r="HJ53" i="335"/>
  <c r="HF50" i="335"/>
  <c r="HC51" i="335" s="1"/>
  <c r="C83" i="335"/>
  <c r="D81" i="335"/>
  <c r="HK52" i="334"/>
  <c r="FY9" i="334"/>
  <c r="FZ8" i="334"/>
  <c r="D80" i="334"/>
  <c r="E79" i="334"/>
  <c r="F79" i="334" s="1"/>
  <c r="C80" i="334"/>
  <c r="HF50" i="334"/>
  <c r="HC51" i="334" s="1"/>
  <c r="CC9" i="334"/>
  <c r="CD8" i="334"/>
  <c r="FW9" i="333"/>
  <c r="FX8" i="333"/>
  <c r="HK52" i="333"/>
  <c r="HD50" i="333"/>
  <c r="D80" i="333"/>
  <c r="E79" i="333"/>
  <c r="F79" i="333" s="1"/>
  <c r="C80" i="333"/>
  <c r="CB9" i="333"/>
  <c r="CC8" i="333"/>
  <c r="FW9" i="332"/>
  <c r="FX8" i="332"/>
  <c r="D80" i="332"/>
  <c r="HD50" i="332"/>
  <c r="HF50" i="332" s="1"/>
  <c r="CC9" i="332"/>
  <c r="CD8" i="332"/>
  <c r="HM50" i="332"/>
  <c r="HJ51" i="332" s="1"/>
  <c r="C80" i="332"/>
  <c r="E79" i="332"/>
  <c r="F79" i="332" s="1"/>
  <c r="D80" i="331"/>
  <c r="HF47" i="331"/>
  <c r="HC48" i="331" s="1"/>
  <c r="B79" i="331"/>
  <c r="E78" i="331"/>
  <c r="F78" i="331" s="1"/>
  <c r="FX8" i="331"/>
  <c r="CC8" i="331"/>
  <c r="C81" i="331"/>
  <c r="HK54" i="331"/>
  <c r="HK52" i="330"/>
  <c r="HM52" i="330" s="1"/>
  <c r="HC50" i="330"/>
  <c r="FY8" i="330"/>
  <c r="FX9" i="330"/>
  <c r="C80" i="330"/>
  <c r="E79" i="330"/>
  <c r="F79" i="330" s="1"/>
  <c r="D80" i="330"/>
  <c r="CB9" i="330"/>
  <c r="CC8" i="330"/>
  <c r="CC8" i="329"/>
  <c r="D80" i="329"/>
  <c r="HF49" i="329"/>
  <c r="HC50" i="329" s="1"/>
  <c r="FW9" i="329"/>
  <c r="FX8" i="329"/>
  <c r="HK50" i="329"/>
  <c r="HM50" i="329" s="1"/>
  <c r="C80" i="329"/>
  <c r="E79" i="329"/>
  <c r="F79" i="329" s="1"/>
  <c r="CA9" i="329" s="1"/>
  <c r="FX8" i="328"/>
  <c r="HD52" i="328"/>
  <c r="HF52" i="328" s="1"/>
  <c r="HC53" i="328" s="1"/>
  <c r="D80" i="328"/>
  <c r="CC8" i="328"/>
  <c r="HM50" i="328"/>
  <c r="HJ51" i="328" s="1"/>
  <c r="C82" i="328"/>
  <c r="B79" i="328"/>
  <c r="E78" i="328"/>
  <c r="F78" i="328" s="1"/>
  <c r="C83" i="327"/>
  <c r="CC8" i="327"/>
  <c r="HF50" i="327"/>
  <c r="HC51" i="327" s="1"/>
  <c r="B79" i="327"/>
  <c r="E78" i="327"/>
  <c r="F78" i="327" s="1"/>
  <c r="D81" i="327"/>
  <c r="FY8" i="327"/>
  <c r="HJ53" i="327"/>
  <c r="D80" i="326"/>
  <c r="HK53" i="326"/>
  <c r="HM53" i="326" s="1"/>
  <c r="CC8" i="326"/>
  <c r="FY8" i="326"/>
  <c r="HF48" i="326"/>
  <c r="HC49" i="326" s="1"/>
  <c r="B79" i="326"/>
  <c r="E78" i="326"/>
  <c r="F78" i="326" s="1"/>
  <c r="C81" i="326"/>
  <c r="E79" i="325"/>
  <c r="F79" i="325" s="1"/>
  <c r="C80" i="325"/>
  <c r="HK52" i="325"/>
  <c r="D80" i="325"/>
  <c r="HD50" i="325"/>
  <c r="HF50" i="325" s="1"/>
  <c r="FW9" i="325"/>
  <c r="FX8" i="325"/>
  <c r="CB9" i="325"/>
  <c r="CC8" i="325"/>
  <c r="FW9" i="324"/>
  <c r="FX8" i="324"/>
  <c r="D80" i="324"/>
  <c r="HF50" i="324"/>
  <c r="HC51" i="324" s="1"/>
  <c r="E79" i="324"/>
  <c r="F79" i="324" s="1"/>
  <c r="C80" i="324"/>
  <c r="CD9" i="324"/>
  <c r="CE8" i="324"/>
  <c r="HJ53" i="324"/>
  <c r="C82" i="340" l="1"/>
  <c r="E81" i="340"/>
  <c r="F81" i="340" s="1"/>
  <c r="D82" i="340"/>
  <c r="C82" i="339"/>
  <c r="E81" i="339"/>
  <c r="F81" i="339" s="1"/>
  <c r="D82" i="339"/>
  <c r="D82" i="338"/>
  <c r="E81" i="338"/>
  <c r="F81" i="338" s="1"/>
  <c r="C82" i="338"/>
  <c r="D82" i="337"/>
  <c r="E81" i="337"/>
  <c r="F81" i="337" s="1"/>
  <c r="C82" i="337"/>
  <c r="D82" i="336"/>
  <c r="C82" i="336"/>
  <c r="E81" i="336"/>
  <c r="F81" i="336" s="1"/>
  <c r="HD51" i="335"/>
  <c r="HK53" i="335"/>
  <c r="HM53" i="335" s="1"/>
  <c r="CD8" i="335"/>
  <c r="C84" i="335"/>
  <c r="B80" i="335"/>
  <c r="E79" i="335"/>
  <c r="F79" i="335" s="1"/>
  <c r="D82" i="335"/>
  <c r="FZ8" i="335"/>
  <c r="HD51" i="334"/>
  <c r="D81" i="334"/>
  <c r="C81" i="334"/>
  <c r="E80" i="334"/>
  <c r="F80" i="334" s="1"/>
  <c r="GA8" i="334"/>
  <c r="FZ9" i="334"/>
  <c r="HM52" i="334"/>
  <c r="HJ53" i="334" s="1"/>
  <c r="CD9" i="334"/>
  <c r="CE8" i="334"/>
  <c r="E80" i="333"/>
  <c r="F80" i="333" s="1"/>
  <c r="C81" i="333"/>
  <c r="HM52" i="333"/>
  <c r="HJ53" i="333" s="1"/>
  <c r="HF50" i="333"/>
  <c r="HC51" i="333" s="1"/>
  <c r="CC9" i="333"/>
  <c r="CD8" i="333"/>
  <c r="D81" i="333"/>
  <c r="FX9" i="333"/>
  <c r="FY8" i="333"/>
  <c r="HK51" i="332"/>
  <c r="HM51" i="332" s="1"/>
  <c r="E80" i="332"/>
  <c r="C81" i="332"/>
  <c r="HC51" i="332"/>
  <c r="FX9" i="332"/>
  <c r="FY8" i="332"/>
  <c r="CD9" i="332"/>
  <c r="CE8" i="332"/>
  <c r="D81" i="332"/>
  <c r="F80" i="332"/>
  <c r="HD48" i="331"/>
  <c r="C82" i="331"/>
  <c r="FY8" i="331"/>
  <c r="D81" i="331"/>
  <c r="HM54" i="331"/>
  <c r="HJ55" i="331" s="1"/>
  <c r="CD8" i="331"/>
  <c r="B80" i="331"/>
  <c r="E79" i="331"/>
  <c r="F79" i="331" s="1"/>
  <c r="HJ53" i="330"/>
  <c r="CC9" i="330"/>
  <c r="CD8" i="330"/>
  <c r="HD50" i="330"/>
  <c r="E80" i="330"/>
  <c r="F80" i="330" s="1"/>
  <c r="C81" i="330"/>
  <c r="D81" i="330"/>
  <c r="FY9" i="330"/>
  <c r="FZ8" i="330"/>
  <c r="HD50" i="329"/>
  <c r="E80" i="329"/>
  <c r="F80" i="329" s="1"/>
  <c r="CB9" i="329" s="1"/>
  <c r="C81" i="329"/>
  <c r="FX9" i="329"/>
  <c r="FY8" i="329"/>
  <c r="CD8" i="329"/>
  <c r="HJ51" i="329"/>
  <c r="D81" i="329"/>
  <c r="HD53" i="328"/>
  <c r="HF53" i="328" s="1"/>
  <c r="HK51" i="328"/>
  <c r="C83" i="328"/>
  <c r="D81" i="328"/>
  <c r="B80" i="328"/>
  <c r="E79" i="328"/>
  <c r="F79" i="328" s="1"/>
  <c r="CD8" i="328"/>
  <c r="FY8" i="328"/>
  <c r="HD51" i="327"/>
  <c r="B80" i="327"/>
  <c r="E79" i="327"/>
  <c r="F79" i="327" s="1"/>
  <c r="D82" i="327"/>
  <c r="C84" i="327"/>
  <c r="FZ8" i="327"/>
  <c r="HK53" i="327"/>
  <c r="CD8" i="327"/>
  <c r="HD49" i="326"/>
  <c r="HF49" i="326" s="1"/>
  <c r="B80" i="326"/>
  <c r="E79" i="326"/>
  <c r="F79" i="326" s="1"/>
  <c r="CD8" i="326"/>
  <c r="HJ54" i="326"/>
  <c r="C82" i="326"/>
  <c r="D81" i="326"/>
  <c r="FZ8" i="326"/>
  <c r="HC51" i="325"/>
  <c r="HD51" i="325"/>
  <c r="FX9" i="325"/>
  <c r="FY8" i="325"/>
  <c r="HM52" i="325"/>
  <c r="HJ53" i="325" s="1"/>
  <c r="CC9" i="325"/>
  <c r="CD8" i="325"/>
  <c r="D81" i="325"/>
  <c r="C81" i="325"/>
  <c r="E80" i="325"/>
  <c r="F80" i="325" s="1"/>
  <c r="HD51" i="324"/>
  <c r="HK53" i="324"/>
  <c r="HM53" i="324" s="1"/>
  <c r="C81" i="324"/>
  <c r="E80" i="324"/>
  <c r="F80" i="324" s="1"/>
  <c r="D81" i="324"/>
  <c r="FX9" i="324"/>
  <c r="FY8" i="324"/>
  <c r="CF8" i="324"/>
  <c r="CE9" i="324"/>
  <c r="D83" i="340" l="1"/>
  <c r="E82" i="340"/>
  <c r="F82" i="340" s="1"/>
  <c r="C83" i="340"/>
  <c r="D83" i="339"/>
  <c r="E82" i="339"/>
  <c r="F82" i="339" s="1"/>
  <c r="C83" i="339"/>
  <c r="C83" i="338"/>
  <c r="E82" i="338"/>
  <c r="F82" i="338" s="1"/>
  <c r="D83" i="338"/>
  <c r="C83" i="337"/>
  <c r="E82" i="337"/>
  <c r="F82" i="337" s="1"/>
  <c r="D83" i="337"/>
  <c r="E82" i="336"/>
  <c r="F82" i="336" s="1"/>
  <c r="C83" i="336"/>
  <c r="D83" i="336"/>
  <c r="HJ54" i="335"/>
  <c r="B81" i="335"/>
  <c r="E80" i="335"/>
  <c r="F80" i="335" s="1"/>
  <c r="CE8" i="335"/>
  <c r="D83" i="335"/>
  <c r="C85" i="335"/>
  <c r="HF51" i="335"/>
  <c r="HC52" i="335" s="1"/>
  <c r="GA8" i="335"/>
  <c r="HK53" i="334"/>
  <c r="C82" i="334"/>
  <c r="E81" i="334"/>
  <c r="F81" i="334" s="1"/>
  <c r="D82" i="334"/>
  <c r="HF51" i="334"/>
  <c r="HC52" i="334" s="1"/>
  <c r="CE9" i="334"/>
  <c r="CF8" i="334"/>
  <c r="GA9" i="334"/>
  <c r="GB8" i="334"/>
  <c r="HD51" i="333"/>
  <c r="HK53" i="333"/>
  <c r="HM53" i="333" s="1"/>
  <c r="FY9" i="333"/>
  <c r="FZ8" i="333"/>
  <c r="CD9" i="333"/>
  <c r="CE8" i="333"/>
  <c r="E81" i="333"/>
  <c r="F81" i="333" s="1"/>
  <c r="C82" i="333"/>
  <c r="D82" i="333"/>
  <c r="FY9" i="332"/>
  <c r="FZ8" i="332"/>
  <c r="D82" i="332"/>
  <c r="CE9" i="332"/>
  <c r="CF8" i="332"/>
  <c r="HD51" i="332"/>
  <c r="HJ52" i="332"/>
  <c r="C82" i="332"/>
  <c r="E81" i="332"/>
  <c r="F81" i="332" s="1"/>
  <c r="HK55" i="331"/>
  <c r="FZ8" i="331"/>
  <c r="HF48" i="331"/>
  <c r="HC49" i="331" s="1"/>
  <c r="B81" i="331"/>
  <c r="E80" i="331"/>
  <c r="F80" i="331" s="1"/>
  <c r="CE8" i="331"/>
  <c r="D82" i="331"/>
  <c r="C83" i="331"/>
  <c r="HF50" i="330"/>
  <c r="HC51" i="330" s="1"/>
  <c r="HD51" i="330" s="1"/>
  <c r="FZ9" i="330"/>
  <c r="GA8" i="330"/>
  <c r="C82" i="330"/>
  <c r="E81" i="330"/>
  <c r="F81" i="330" s="1"/>
  <c r="CE8" i="330"/>
  <c r="CD9" i="330"/>
  <c r="D82" i="330"/>
  <c r="HK53" i="330"/>
  <c r="HM53" i="330" s="1"/>
  <c r="HJ54" i="330" s="1"/>
  <c r="FY9" i="329"/>
  <c r="FZ8" i="329"/>
  <c r="HF50" i="329"/>
  <c r="HC51" i="329" s="1"/>
  <c r="D82" i="329"/>
  <c r="HK51" i="329"/>
  <c r="CE8" i="329"/>
  <c r="C82" i="329"/>
  <c r="E81" i="329"/>
  <c r="F81" i="329" s="1"/>
  <c r="CC9" i="329" s="1"/>
  <c r="FZ8" i="328"/>
  <c r="C84" i="328"/>
  <c r="HM51" i="328"/>
  <c r="HJ52" i="328" s="1"/>
  <c r="B81" i="328"/>
  <c r="E80" i="328"/>
  <c r="F80" i="328" s="1"/>
  <c r="D82" i="328"/>
  <c r="HC54" i="328"/>
  <c r="CE8" i="328"/>
  <c r="HM53" i="327"/>
  <c r="HJ54" i="327" s="1"/>
  <c r="C85" i="327"/>
  <c r="CE8" i="327"/>
  <c r="B81" i="327"/>
  <c r="E80" i="327"/>
  <c r="F80" i="327" s="1"/>
  <c r="GA8" i="327"/>
  <c r="D83" i="327"/>
  <c r="HF51" i="327"/>
  <c r="HC52" i="327" s="1"/>
  <c r="CE8" i="326"/>
  <c r="GA8" i="326"/>
  <c r="HK54" i="326"/>
  <c r="B81" i="326"/>
  <c r="E80" i="326"/>
  <c r="F80" i="326" s="1"/>
  <c r="D82" i="326"/>
  <c r="HC50" i="326"/>
  <c r="C83" i="326"/>
  <c r="HK53" i="325"/>
  <c r="HM53" i="325" s="1"/>
  <c r="HF51" i="325"/>
  <c r="HC52" i="325" s="1"/>
  <c r="CD9" i="325"/>
  <c r="CE8" i="325"/>
  <c r="E81" i="325"/>
  <c r="F81" i="325" s="1"/>
  <c r="C82" i="325"/>
  <c r="D82" i="325"/>
  <c r="FZ8" i="325"/>
  <c r="FY9" i="325"/>
  <c r="FY9" i="324"/>
  <c r="FZ8" i="324"/>
  <c r="HJ54" i="324"/>
  <c r="C82" i="324"/>
  <c r="E81" i="324"/>
  <c r="F81" i="324" s="1"/>
  <c r="HF51" i="324"/>
  <c r="HC52" i="324" s="1"/>
  <c r="D82" i="324"/>
  <c r="CF9" i="324"/>
  <c r="CG8" i="324"/>
  <c r="E83" i="340" l="1"/>
  <c r="F83" i="340" s="1"/>
  <c r="C84" i="340"/>
  <c r="D84" i="340"/>
  <c r="E83" i="339"/>
  <c r="F83" i="339" s="1"/>
  <c r="C84" i="339"/>
  <c r="D84" i="339"/>
  <c r="D84" i="338"/>
  <c r="E83" i="338"/>
  <c r="F83" i="338" s="1"/>
  <c r="C84" i="338"/>
  <c r="D84" i="337"/>
  <c r="E83" i="337"/>
  <c r="F83" i="337" s="1"/>
  <c r="C84" i="337"/>
  <c r="D84" i="336"/>
  <c r="E83" i="336"/>
  <c r="F83" i="336" s="1"/>
  <c r="C84" i="336"/>
  <c r="HD52" i="335"/>
  <c r="D84" i="335"/>
  <c r="B82" i="335"/>
  <c r="E81" i="335"/>
  <c r="F81" i="335" s="1"/>
  <c r="CF8" i="335"/>
  <c r="HK54" i="335"/>
  <c r="GB8" i="335"/>
  <c r="C86" i="335"/>
  <c r="HD52" i="334"/>
  <c r="HF52" i="334" s="1"/>
  <c r="D83" i="334"/>
  <c r="CF9" i="334"/>
  <c r="CG8" i="334"/>
  <c r="HM53" i="334"/>
  <c r="HJ54" i="334" s="1"/>
  <c r="GB9" i="334"/>
  <c r="GC8" i="334"/>
  <c r="C83" i="334"/>
  <c r="E82" i="334"/>
  <c r="F82" i="334" s="1"/>
  <c r="C83" i="333"/>
  <c r="E82" i="333"/>
  <c r="F82" i="333" s="1"/>
  <c r="FZ9" i="333"/>
  <c r="GA8" i="333"/>
  <c r="HJ54" i="333"/>
  <c r="CE9" i="333"/>
  <c r="CF8" i="333"/>
  <c r="HF51" i="333"/>
  <c r="HC52" i="333" s="1"/>
  <c r="D83" i="333"/>
  <c r="HF51" i="332"/>
  <c r="HC52" i="332" s="1"/>
  <c r="D83" i="332"/>
  <c r="E82" i="332"/>
  <c r="F82" i="332" s="1"/>
  <c r="C83" i="332"/>
  <c r="HK52" i="332"/>
  <c r="HM52" i="332" s="1"/>
  <c r="CF9" i="332"/>
  <c r="CG8" i="332"/>
  <c r="GA8" i="332"/>
  <c r="FZ9" i="332"/>
  <c r="HD49" i="331"/>
  <c r="B82" i="331"/>
  <c r="E81" i="331"/>
  <c r="F81" i="331" s="1"/>
  <c r="C84" i="331"/>
  <c r="CF8" i="331"/>
  <c r="GA8" i="331"/>
  <c r="HM55" i="331"/>
  <c r="HJ56" i="331" s="1"/>
  <c r="D83" i="331"/>
  <c r="HK54" i="330"/>
  <c r="CE9" i="330"/>
  <c r="CF8" i="330"/>
  <c r="D83" i="330"/>
  <c r="E82" i="330"/>
  <c r="F82" i="330" s="1"/>
  <c r="C83" i="330"/>
  <c r="HF51" i="330"/>
  <c r="HC52" i="330" s="1"/>
  <c r="GA9" i="330"/>
  <c r="GB8" i="330"/>
  <c r="HD51" i="329"/>
  <c r="HF51" i="329" s="1"/>
  <c r="E82" i="329"/>
  <c r="F82" i="329" s="1"/>
  <c r="CD9" i="329" s="1"/>
  <c r="C83" i="329"/>
  <c r="HM51" i="329"/>
  <c r="HJ52" i="329" s="1"/>
  <c r="CF8" i="329"/>
  <c r="FZ9" i="329"/>
  <c r="GA8" i="329"/>
  <c r="D83" i="329"/>
  <c r="HK52" i="328"/>
  <c r="HM52" i="328" s="1"/>
  <c r="B82" i="328"/>
  <c r="E81" i="328"/>
  <c r="F81" i="328" s="1"/>
  <c r="D83" i="328"/>
  <c r="GA8" i="328"/>
  <c r="HD54" i="328"/>
  <c r="HF54" i="328" s="1"/>
  <c r="HC55" i="328" s="1"/>
  <c r="CF8" i="328"/>
  <c r="C85" i="328"/>
  <c r="HD52" i="327"/>
  <c r="HK54" i="327"/>
  <c r="HM54" i="327" s="1"/>
  <c r="B82" i="327"/>
  <c r="E81" i="327"/>
  <c r="F81" i="327" s="1"/>
  <c r="D84" i="327"/>
  <c r="GB8" i="327"/>
  <c r="CF8" i="327"/>
  <c r="C86" i="327"/>
  <c r="GB8" i="326"/>
  <c r="HD50" i="326"/>
  <c r="B82" i="326"/>
  <c r="E81" i="326"/>
  <c r="F81" i="326" s="1"/>
  <c r="D83" i="326"/>
  <c r="C84" i="326"/>
  <c r="HM54" i="326"/>
  <c r="HJ55" i="326" s="1"/>
  <c r="CF8" i="326"/>
  <c r="HD52" i="325"/>
  <c r="HF52" i="325" s="1"/>
  <c r="FZ9" i="325"/>
  <c r="GA8" i="325"/>
  <c r="CE9" i="325"/>
  <c r="CF8" i="325"/>
  <c r="HJ54" i="325"/>
  <c r="D83" i="325"/>
  <c r="E82" i="325"/>
  <c r="F82" i="325" s="1"/>
  <c r="C83" i="325"/>
  <c r="HD52" i="324"/>
  <c r="HK54" i="324"/>
  <c r="HM54" i="324" s="1"/>
  <c r="CG9" i="324"/>
  <c r="CH8" i="324"/>
  <c r="FZ9" i="324"/>
  <c r="GA8" i="324"/>
  <c r="D83" i="324"/>
  <c r="E82" i="324"/>
  <c r="F82" i="324" s="1"/>
  <c r="C83" i="324"/>
  <c r="D85" i="340" l="1"/>
  <c r="E84" i="340"/>
  <c r="F84" i="340" s="1"/>
  <c r="C85" i="340"/>
  <c r="D85" i="339"/>
  <c r="E84" i="339"/>
  <c r="F84" i="339" s="1"/>
  <c r="C85" i="339"/>
  <c r="C85" i="338"/>
  <c r="E84" i="338"/>
  <c r="F84" i="338" s="1"/>
  <c r="D85" i="338"/>
  <c r="C85" i="337"/>
  <c r="E84" i="337"/>
  <c r="F84" i="337" s="1"/>
  <c r="D85" i="337"/>
  <c r="E84" i="336"/>
  <c r="C85" i="336"/>
  <c r="D85" i="336"/>
  <c r="F84" i="336"/>
  <c r="D85" i="335"/>
  <c r="HM54" i="335"/>
  <c r="HJ55" i="335" s="1"/>
  <c r="GB9" i="335"/>
  <c r="GC8" i="335"/>
  <c r="B83" i="335"/>
  <c r="E82" i="335"/>
  <c r="F82" i="335" s="1"/>
  <c r="HF52" i="335"/>
  <c r="HC53" i="335" s="1"/>
  <c r="C87" i="335"/>
  <c r="CF9" i="335"/>
  <c r="CG8" i="335"/>
  <c r="HK54" i="334"/>
  <c r="HM54" i="334" s="1"/>
  <c r="E83" i="334"/>
  <c r="F83" i="334" s="1"/>
  <c r="C84" i="334"/>
  <c r="CG9" i="334"/>
  <c r="CH8" i="334"/>
  <c r="GC9" i="334"/>
  <c r="GD8" i="334"/>
  <c r="D84" i="334"/>
  <c r="HC53" i="334"/>
  <c r="HD52" i="333"/>
  <c r="HF52" i="333" s="1"/>
  <c r="HK54" i="333"/>
  <c r="E83" i="333"/>
  <c r="F83" i="333" s="1"/>
  <c r="C84" i="333"/>
  <c r="CF9" i="333"/>
  <c r="CG8" i="333"/>
  <c r="D84" i="333"/>
  <c r="GA9" i="333"/>
  <c r="GB8" i="333"/>
  <c r="HD52" i="332"/>
  <c r="GA9" i="332"/>
  <c r="GB8" i="332"/>
  <c r="HJ53" i="332"/>
  <c r="CG9" i="332"/>
  <c r="CH8" i="332"/>
  <c r="D84" i="332"/>
  <c r="C84" i="332"/>
  <c r="E83" i="332"/>
  <c r="F83" i="332" s="1"/>
  <c r="HK56" i="331"/>
  <c r="GB8" i="331"/>
  <c r="C85" i="331"/>
  <c r="D84" i="331"/>
  <c r="HF49" i="331"/>
  <c r="HC50" i="331" s="1"/>
  <c r="CG8" i="331"/>
  <c r="B83" i="331"/>
  <c r="GA9" i="331" s="1"/>
  <c r="E82" i="331"/>
  <c r="F82" i="331" s="1"/>
  <c r="HD52" i="330"/>
  <c r="D84" i="330"/>
  <c r="C84" i="330"/>
  <c r="E83" i="330"/>
  <c r="F83" i="330" s="1"/>
  <c r="CG8" i="330"/>
  <c r="CF9" i="330"/>
  <c r="HM54" i="330"/>
  <c r="HJ55" i="330" s="1"/>
  <c r="GB9" i="330"/>
  <c r="GC8" i="330"/>
  <c r="HK52" i="329"/>
  <c r="D84" i="329"/>
  <c r="GA9" i="329"/>
  <c r="GB8" i="329"/>
  <c r="C84" i="329"/>
  <c r="E83" i="329"/>
  <c r="F83" i="329" s="1"/>
  <c r="CE9" i="329" s="1"/>
  <c r="HC52" i="329"/>
  <c r="CG8" i="329"/>
  <c r="HD55" i="328"/>
  <c r="B83" i="328"/>
  <c r="E82" i="328"/>
  <c r="F82" i="328" s="1"/>
  <c r="D84" i="328"/>
  <c r="C86" i="328"/>
  <c r="HJ53" i="328"/>
  <c r="CG8" i="328"/>
  <c r="GB8" i="328"/>
  <c r="GC8" i="327"/>
  <c r="HJ55" i="327"/>
  <c r="B83" i="327"/>
  <c r="GB9" i="327" s="1"/>
  <c r="E82" i="327"/>
  <c r="F82" i="327" s="1"/>
  <c r="C87" i="327"/>
  <c r="HF52" i="327"/>
  <c r="HC53" i="327" s="1"/>
  <c r="CF9" i="327"/>
  <c r="CG8" i="327"/>
  <c r="D85" i="327"/>
  <c r="HK55" i="326"/>
  <c r="HF50" i="326"/>
  <c r="HC51" i="326" s="1"/>
  <c r="C85" i="326"/>
  <c r="B83" i="326"/>
  <c r="E82" i="326"/>
  <c r="F82" i="326" s="1"/>
  <c r="GC8" i="326"/>
  <c r="CF9" i="326"/>
  <c r="CG8" i="326"/>
  <c r="D84" i="326"/>
  <c r="E83" i="325"/>
  <c r="F83" i="325" s="1"/>
  <c r="C84" i="325"/>
  <c r="HK54" i="325"/>
  <c r="HM54" i="325" s="1"/>
  <c r="CF9" i="325"/>
  <c r="CG8" i="325"/>
  <c r="D84" i="325"/>
  <c r="HC53" i="325"/>
  <c r="GA9" i="325"/>
  <c r="GB8" i="325"/>
  <c r="D84" i="324"/>
  <c r="CI8" i="324"/>
  <c r="CH9" i="324"/>
  <c r="HJ55" i="324"/>
  <c r="GA9" i="324"/>
  <c r="GB8" i="324"/>
  <c r="HF52" i="324"/>
  <c r="HC53" i="324" s="1"/>
  <c r="E83" i="324"/>
  <c r="F83" i="324" s="1"/>
  <c r="C84" i="324"/>
  <c r="C86" i="340" l="1"/>
  <c r="E85" i="340"/>
  <c r="F85" i="340" s="1"/>
  <c r="D86" i="340"/>
  <c r="C86" i="339"/>
  <c r="E85" i="339"/>
  <c r="F85" i="339" s="1"/>
  <c r="D86" i="339"/>
  <c r="D86" i="338"/>
  <c r="E85" i="338"/>
  <c r="F85" i="338" s="1"/>
  <c r="C86" i="338"/>
  <c r="E85" i="337"/>
  <c r="F85" i="337" s="1"/>
  <c r="C86" i="337"/>
  <c r="D86" i="337"/>
  <c r="D86" i="336"/>
  <c r="C86" i="336"/>
  <c r="E85" i="336"/>
  <c r="F85" i="336" s="1"/>
  <c r="HD53" i="335"/>
  <c r="HF53" i="335" s="1"/>
  <c r="HC54" i="335" s="1"/>
  <c r="HK55" i="335"/>
  <c r="HM55" i="335" s="1"/>
  <c r="B84" i="335"/>
  <c r="FI9" i="335"/>
  <c r="BM9" i="335"/>
  <c r="BN9" i="335"/>
  <c r="FJ9" i="335"/>
  <c r="BO9" i="335"/>
  <c r="FK9" i="335"/>
  <c r="FL9" i="335"/>
  <c r="BP9" i="335"/>
  <c r="FM9" i="335"/>
  <c r="BQ9" i="335"/>
  <c r="BR9" i="335"/>
  <c r="FN9" i="335"/>
  <c r="BS9" i="335"/>
  <c r="FO9" i="335"/>
  <c r="BT9" i="335"/>
  <c r="FP9" i="335"/>
  <c r="FQ9" i="335"/>
  <c r="BU9" i="335"/>
  <c r="BV9" i="335"/>
  <c r="FR9" i="335"/>
  <c r="BW9" i="335"/>
  <c r="FS9" i="335"/>
  <c r="FT9" i="335"/>
  <c r="BX9" i="335"/>
  <c r="BY9" i="335"/>
  <c r="FU9" i="335"/>
  <c r="FV9" i="335"/>
  <c r="BZ9" i="335"/>
  <c r="FW9" i="335"/>
  <c r="CA9" i="335"/>
  <c r="CB9" i="335"/>
  <c r="FX9" i="335"/>
  <c r="E83" i="335"/>
  <c r="F83" i="335" s="1"/>
  <c r="FY9" i="335"/>
  <c r="CC9" i="335"/>
  <c r="CD9" i="335"/>
  <c r="FZ9" i="335"/>
  <c r="GA9" i="335"/>
  <c r="CE9" i="335"/>
  <c r="C88" i="335"/>
  <c r="GD8" i="335"/>
  <c r="GC9" i="335"/>
  <c r="D86" i="335"/>
  <c r="CG9" i="335"/>
  <c r="CH8" i="335"/>
  <c r="HD53" i="334"/>
  <c r="HF53" i="334" s="1"/>
  <c r="CI8" i="334"/>
  <c r="CH9" i="334"/>
  <c r="D85" i="334"/>
  <c r="HJ55" i="334"/>
  <c r="GD9" i="334"/>
  <c r="GE8" i="334"/>
  <c r="C85" i="334"/>
  <c r="E84" i="334"/>
  <c r="F84" i="334" s="1"/>
  <c r="D85" i="333"/>
  <c r="E84" i="333"/>
  <c r="F84" i="333" s="1"/>
  <c r="C85" i="333"/>
  <c r="HM54" i="333"/>
  <c r="HJ55" i="333" s="1"/>
  <c r="GB9" i="333"/>
  <c r="GC8" i="333"/>
  <c r="CG9" i="333"/>
  <c r="CH8" i="333"/>
  <c r="HC53" i="333"/>
  <c r="CI8" i="332"/>
  <c r="CH9" i="332"/>
  <c r="E84" i="332"/>
  <c r="F84" i="332" s="1"/>
  <c r="C85" i="332"/>
  <c r="D85" i="332"/>
  <c r="HK53" i="332"/>
  <c r="HM53" i="332" s="1"/>
  <c r="HF52" i="332"/>
  <c r="HC53" i="332" s="1"/>
  <c r="GC8" i="332"/>
  <c r="GB9" i="332"/>
  <c r="CF9" i="331"/>
  <c r="HD50" i="331"/>
  <c r="HF50" i="331" s="1"/>
  <c r="C86" i="331"/>
  <c r="B84" i="331"/>
  <c r="BM9" i="331"/>
  <c r="BN9" i="331"/>
  <c r="FI9" i="331"/>
  <c r="BO9" i="331"/>
  <c r="FJ9" i="331"/>
  <c r="BP9" i="331"/>
  <c r="FK9" i="331"/>
  <c r="FL9" i="331"/>
  <c r="BQ9" i="331"/>
  <c r="BR9" i="331"/>
  <c r="FM9" i="331"/>
  <c r="FN9" i="331"/>
  <c r="BS9" i="331"/>
  <c r="FO9" i="331"/>
  <c r="BT9" i="331"/>
  <c r="BU9" i="331"/>
  <c r="FP9" i="331"/>
  <c r="FQ9" i="331"/>
  <c r="BV9" i="331"/>
  <c r="BW9" i="331"/>
  <c r="FR9" i="331"/>
  <c r="BX9" i="331"/>
  <c r="FS9" i="331"/>
  <c r="FT9" i="331"/>
  <c r="BY9" i="331"/>
  <c r="BZ9" i="331"/>
  <c r="FU9" i="331"/>
  <c r="FV9" i="331"/>
  <c r="CA9" i="331"/>
  <c r="CB9" i="331"/>
  <c r="FW9" i="331"/>
  <c r="CC9" i="331"/>
  <c r="FX9" i="331"/>
  <c r="FY9" i="331"/>
  <c r="CD9" i="331"/>
  <c r="CE9" i="331"/>
  <c r="E83" i="331"/>
  <c r="F83" i="331" s="1"/>
  <c r="FZ9" i="331"/>
  <c r="D85" i="331"/>
  <c r="GB9" i="331"/>
  <c r="GC8" i="331"/>
  <c r="HM56" i="331"/>
  <c r="HJ57" i="331" s="1"/>
  <c r="CH8" i="331"/>
  <c r="CG9" i="331"/>
  <c r="HK55" i="330"/>
  <c r="E84" i="330"/>
  <c r="F84" i="330" s="1"/>
  <c r="C85" i="330"/>
  <c r="D85" i="330"/>
  <c r="HF52" i="330"/>
  <c r="HC53" i="330" s="1"/>
  <c r="GC9" i="330"/>
  <c r="GD8" i="330"/>
  <c r="CG9" i="330"/>
  <c r="CH8" i="330"/>
  <c r="CH8" i="329"/>
  <c r="E84" i="329"/>
  <c r="F84" i="329" s="1"/>
  <c r="CF9" i="329" s="1"/>
  <c r="C85" i="329"/>
  <c r="GB9" i="329"/>
  <c r="GC8" i="329"/>
  <c r="HD52" i="329"/>
  <c r="HM52" i="329"/>
  <c r="HJ53" i="329" s="1"/>
  <c r="D85" i="329"/>
  <c r="FB9" i="328"/>
  <c r="BG9" i="328"/>
  <c r="BH9" i="328"/>
  <c r="BB9" i="328"/>
  <c r="BD9" i="328"/>
  <c r="EW9" i="328"/>
  <c r="EY9" i="328"/>
  <c r="FA9" i="328"/>
  <c r="FC9" i="328"/>
  <c r="EX9" i="328"/>
  <c r="EZ9" i="328"/>
  <c r="BF9" i="328"/>
  <c r="BA9" i="328"/>
  <c r="BC9" i="328"/>
  <c r="BE9" i="328"/>
  <c r="BI9" i="328"/>
  <c r="FD9" i="328"/>
  <c r="BJ9" i="328"/>
  <c r="FE9" i="328"/>
  <c r="FF9" i="328"/>
  <c r="BK9" i="328"/>
  <c r="BL9" i="328"/>
  <c r="FG9" i="328"/>
  <c r="FH9" i="328"/>
  <c r="CH8" i="328"/>
  <c r="B84" i="328"/>
  <c r="BM9" i="328"/>
  <c r="FI9" i="328"/>
  <c r="BN9" i="328"/>
  <c r="BO9" i="328"/>
  <c r="FJ9" i="328"/>
  <c r="FK9" i="328"/>
  <c r="BP9" i="328"/>
  <c r="FL9" i="328"/>
  <c r="BQ9" i="328"/>
  <c r="FM9" i="328"/>
  <c r="BR9" i="328"/>
  <c r="BS9" i="328"/>
  <c r="FN9" i="328"/>
  <c r="FO9" i="328"/>
  <c r="BT9" i="328"/>
  <c r="BU9" i="328"/>
  <c r="FP9" i="328"/>
  <c r="FQ9" i="328"/>
  <c r="BV9" i="328"/>
  <c r="FR9" i="328"/>
  <c r="BW9" i="328"/>
  <c r="FS9" i="328"/>
  <c r="BX9" i="328"/>
  <c r="FT9" i="328"/>
  <c r="FU9" i="328"/>
  <c r="E83" i="328"/>
  <c r="F83" i="328" s="1"/>
  <c r="BY9" i="328" s="1"/>
  <c r="GC8" i="328"/>
  <c r="HK53" i="328"/>
  <c r="D85" i="328"/>
  <c r="HF55" i="328"/>
  <c r="HC56" i="328" s="1"/>
  <c r="C87" i="328"/>
  <c r="HD53" i="327"/>
  <c r="HK55" i="327"/>
  <c r="HM55" i="327" s="1"/>
  <c r="CG9" i="327"/>
  <c r="CH8" i="327"/>
  <c r="C88" i="327"/>
  <c r="GC9" i="327"/>
  <c r="GD8" i="327"/>
  <c r="D86" i="327"/>
  <c r="B84" i="327"/>
  <c r="FI9" i="327"/>
  <c r="BM9" i="327"/>
  <c r="BN9" i="327"/>
  <c r="FJ9" i="327"/>
  <c r="BO9" i="327"/>
  <c r="FK9" i="327"/>
  <c r="FL9" i="327"/>
  <c r="BP9" i="327"/>
  <c r="FM9" i="327"/>
  <c r="BQ9" i="327"/>
  <c r="BR9" i="327"/>
  <c r="FN9" i="327"/>
  <c r="BS9" i="327"/>
  <c r="FO9" i="327"/>
  <c r="BT9" i="327"/>
  <c r="FP9" i="327"/>
  <c r="BU9" i="327"/>
  <c r="FQ9" i="327"/>
  <c r="FR9" i="327"/>
  <c r="BV9" i="327"/>
  <c r="FS9" i="327"/>
  <c r="BW9" i="327"/>
  <c r="BX9" i="327"/>
  <c r="FT9" i="327"/>
  <c r="FU9" i="327"/>
  <c r="BY9" i="327"/>
  <c r="BZ9" i="327"/>
  <c r="FV9" i="327"/>
  <c r="FW9" i="327"/>
  <c r="CA9" i="327"/>
  <c r="FX9" i="327"/>
  <c r="CB9" i="327"/>
  <c r="FY9" i="327"/>
  <c r="CC9" i="327"/>
  <c r="E83" i="327"/>
  <c r="F83" i="327" s="1"/>
  <c r="CD9" i="327"/>
  <c r="FZ9" i="327"/>
  <c r="CE9" i="327"/>
  <c r="GA9" i="327"/>
  <c r="HD51" i="326"/>
  <c r="B84" i="326"/>
  <c r="FI9" i="326"/>
  <c r="BM9" i="326"/>
  <c r="BN9" i="326"/>
  <c r="FJ9" i="326"/>
  <c r="FK9" i="326"/>
  <c r="BO9" i="326"/>
  <c r="FL9" i="326"/>
  <c r="BP9" i="326"/>
  <c r="BQ9" i="326"/>
  <c r="FM9" i="326"/>
  <c r="BR9" i="326"/>
  <c r="FN9" i="326"/>
  <c r="BS9" i="326"/>
  <c r="FO9" i="326"/>
  <c r="BT9" i="326"/>
  <c r="FP9" i="326"/>
  <c r="BU9" i="326"/>
  <c r="FQ9" i="326"/>
  <c r="BV9" i="326"/>
  <c r="FR9" i="326"/>
  <c r="BW9" i="326"/>
  <c r="FS9" i="326"/>
  <c r="BX9" i="326"/>
  <c r="FT9" i="326"/>
  <c r="BY9" i="326"/>
  <c r="FU9" i="326"/>
  <c r="FV9" i="326"/>
  <c r="BZ9" i="326"/>
  <c r="CA9" i="326"/>
  <c r="FW9" i="326"/>
  <c r="FX9" i="326"/>
  <c r="CB9" i="326"/>
  <c r="FY9" i="326"/>
  <c r="CC9" i="326"/>
  <c r="CD9" i="326"/>
  <c r="FZ9" i="326"/>
  <c r="E83" i="326"/>
  <c r="F83" i="326" s="1"/>
  <c r="GA9" i="326"/>
  <c r="CE9" i="326"/>
  <c r="D85" i="326"/>
  <c r="GC9" i="326"/>
  <c r="GD8" i="326"/>
  <c r="C86" i="326"/>
  <c r="HM55" i="326"/>
  <c r="HJ56" i="326" s="1"/>
  <c r="GB9" i="326"/>
  <c r="CH8" i="326"/>
  <c r="CG9" i="326"/>
  <c r="GB9" i="325"/>
  <c r="GC8" i="325"/>
  <c r="D85" i="325"/>
  <c r="HJ55" i="325"/>
  <c r="CG9" i="325"/>
  <c r="CH8" i="325"/>
  <c r="HD53" i="325"/>
  <c r="HF53" i="325" s="1"/>
  <c r="C85" i="325"/>
  <c r="E84" i="325"/>
  <c r="F84" i="325" s="1"/>
  <c r="HD53" i="324"/>
  <c r="HF53" i="324" s="1"/>
  <c r="C85" i="324"/>
  <c r="E84" i="324"/>
  <c r="F84" i="324" s="1"/>
  <c r="GB9" i="324"/>
  <c r="GC8" i="324"/>
  <c r="CI9" i="324"/>
  <c r="CJ8" i="324"/>
  <c r="HK55" i="324"/>
  <c r="D85" i="324"/>
  <c r="D87" i="340" l="1"/>
  <c r="C87" i="340"/>
  <c r="E86" i="340"/>
  <c r="F86" i="340" s="1"/>
  <c r="D87" i="339"/>
  <c r="C87" i="339"/>
  <c r="E86" i="339"/>
  <c r="F86" i="339" s="1"/>
  <c r="C87" i="338"/>
  <c r="E86" i="338"/>
  <c r="F86" i="338" s="1"/>
  <c r="D87" i="338"/>
  <c r="D87" i="337"/>
  <c r="C87" i="337"/>
  <c r="E86" i="337"/>
  <c r="F86" i="337" s="1"/>
  <c r="C87" i="336"/>
  <c r="E86" i="336"/>
  <c r="F86" i="336" s="1"/>
  <c r="D87" i="336"/>
  <c r="HD54" i="335"/>
  <c r="HF54" i="335" s="1"/>
  <c r="C89" i="335"/>
  <c r="HJ56" i="335"/>
  <c r="D87" i="335"/>
  <c r="B85" i="335"/>
  <c r="E84" i="335"/>
  <c r="F84" i="335" s="1"/>
  <c r="CH9" i="335"/>
  <c r="CI8" i="335"/>
  <c r="GD9" i="335"/>
  <c r="GE8" i="335"/>
  <c r="HK55" i="334"/>
  <c r="CI9" i="334"/>
  <c r="CJ8" i="334"/>
  <c r="C86" i="334"/>
  <c r="E85" i="334"/>
  <c r="F85" i="334" s="1"/>
  <c r="GE9" i="334"/>
  <c r="GF8" i="334"/>
  <c r="D86" i="334"/>
  <c r="HC54" i="334"/>
  <c r="HK55" i="333"/>
  <c r="HM55" i="333" s="1"/>
  <c r="GD8" i="333"/>
  <c r="GC9" i="333"/>
  <c r="HD53" i="333"/>
  <c r="HF53" i="333" s="1"/>
  <c r="D86" i="333"/>
  <c r="CH9" i="333"/>
  <c r="CI8" i="333"/>
  <c r="E85" i="333"/>
  <c r="F85" i="333" s="1"/>
  <c r="C86" i="333"/>
  <c r="HD53" i="332"/>
  <c r="HF53" i="332" s="1"/>
  <c r="GC9" i="332"/>
  <c r="GD8" i="332"/>
  <c r="HJ54" i="332"/>
  <c r="D86" i="332"/>
  <c r="CI9" i="332"/>
  <c r="CJ8" i="332"/>
  <c r="C86" i="332"/>
  <c r="E85" i="332"/>
  <c r="F85" i="332" s="1"/>
  <c r="HK57" i="331"/>
  <c r="CH9" i="331"/>
  <c r="CI8" i="331"/>
  <c r="B85" i="331"/>
  <c r="E84" i="331"/>
  <c r="F84" i="331" s="1"/>
  <c r="D86" i="331"/>
  <c r="HC51" i="331"/>
  <c r="GC9" i="331"/>
  <c r="GD8" i="331"/>
  <c r="C87" i="331"/>
  <c r="HD53" i="330"/>
  <c r="HF53" i="330" s="1"/>
  <c r="GE8" i="330"/>
  <c r="GD9" i="330"/>
  <c r="D86" i="330"/>
  <c r="C86" i="330"/>
  <c r="E85" i="330"/>
  <c r="F85" i="330" s="1"/>
  <c r="HM55" i="330"/>
  <c r="HJ56" i="330" s="1"/>
  <c r="CH9" i="330"/>
  <c r="CI8" i="330"/>
  <c r="HK53" i="329"/>
  <c r="HM53" i="329" s="1"/>
  <c r="D86" i="329"/>
  <c r="HF52" i="329"/>
  <c r="HC53" i="329" s="1"/>
  <c r="GC9" i="329"/>
  <c r="GD8" i="329"/>
  <c r="CI8" i="329"/>
  <c r="C86" i="329"/>
  <c r="E85" i="329"/>
  <c r="F85" i="329" s="1"/>
  <c r="CG9" i="329" s="1"/>
  <c r="HD56" i="328"/>
  <c r="HF56" i="328" s="1"/>
  <c r="C88" i="328"/>
  <c r="D86" i="328"/>
  <c r="GD8" i="328"/>
  <c r="B85" i="328"/>
  <c r="E84" i="328"/>
  <c r="F84" i="328" s="1"/>
  <c r="HM53" i="328"/>
  <c r="HJ54" i="328" s="1"/>
  <c r="CI8" i="328"/>
  <c r="GD9" i="327"/>
  <c r="GE8" i="327"/>
  <c r="CH9" i="327"/>
  <c r="CI8" i="327"/>
  <c r="HJ56" i="327"/>
  <c r="B85" i="327"/>
  <c r="E84" i="327"/>
  <c r="F84" i="327" s="1"/>
  <c r="C89" i="327"/>
  <c r="HF53" i="327"/>
  <c r="HC54" i="327" s="1"/>
  <c r="D87" i="327"/>
  <c r="HK56" i="326"/>
  <c r="GD9" i="326"/>
  <c r="GE8" i="326"/>
  <c r="HF51" i="326"/>
  <c r="HC52" i="326" s="1"/>
  <c r="CH9" i="326"/>
  <c r="CI8" i="326"/>
  <c r="C87" i="326"/>
  <c r="D86" i="326"/>
  <c r="B85" i="326"/>
  <c r="E84" i="326"/>
  <c r="F84" i="326" s="1"/>
  <c r="HK55" i="325"/>
  <c r="HC54" i="325"/>
  <c r="D86" i="325"/>
  <c r="C86" i="325"/>
  <c r="E85" i="325"/>
  <c r="F85" i="325" s="1"/>
  <c r="CH9" i="325"/>
  <c r="CI8" i="325"/>
  <c r="GD8" i="325"/>
  <c r="GC9" i="325"/>
  <c r="E85" i="324"/>
  <c r="F85" i="324" s="1"/>
  <c r="C86" i="324"/>
  <c r="HM55" i="324"/>
  <c r="HJ56" i="324" s="1"/>
  <c r="GC9" i="324"/>
  <c r="GD8" i="324"/>
  <c r="HC54" i="324"/>
  <c r="D86" i="324"/>
  <c r="CJ9" i="324"/>
  <c r="CK8" i="324"/>
  <c r="E87" i="340" l="1"/>
  <c r="F87" i="340" s="1"/>
  <c r="C88" i="340"/>
  <c r="D88" i="340"/>
  <c r="E87" i="339"/>
  <c r="F87" i="339" s="1"/>
  <c r="C88" i="339"/>
  <c r="D88" i="339"/>
  <c r="D88" i="338"/>
  <c r="E87" i="338"/>
  <c r="F87" i="338" s="1"/>
  <c r="C88" i="338"/>
  <c r="E87" i="337"/>
  <c r="C88" i="337"/>
  <c r="D88" i="337"/>
  <c r="F87" i="337"/>
  <c r="D88" i="336"/>
  <c r="E87" i="336"/>
  <c r="F87" i="336" s="1"/>
  <c r="C88" i="336"/>
  <c r="CI9" i="335"/>
  <c r="CJ8" i="335"/>
  <c r="D88" i="335"/>
  <c r="C90" i="335"/>
  <c r="GE9" i="335"/>
  <c r="GF8" i="335"/>
  <c r="HK56" i="335"/>
  <c r="HC55" i="335"/>
  <c r="B86" i="335"/>
  <c r="E85" i="335"/>
  <c r="F85" i="335" s="1"/>
  <c r="HD54" i="334"/>
  <c r="D87" i="334"/>
  <c r="C87" i="334"/>
  <c r="E86" i="334"/>
  <c r="F86" i="334" s="1"/>
  <c r="HM55" i="334"/>
  <c r="HJ56" i="334" s="1"/>
  <c r="GF9" i="334"/>
  <c r="GG8" i="334"/>
  <c r="CJ9" i="334"/>
  <c r="CK8" i="334"/>
  <c r="CI9" i="333"/>
  <c r="CJ8" i="333"/>
  <c r="GD9" i="333"/>
  <c r="GE8" i="333"/>
  <c r="HC54" i="333"/>
  <c r="C87" i="333"/>
  <c r="E86" i="333"/>
  <c r="F86" i="333" s="1"/>
  <c r="HJ56" i="333"/>
  <c r="D87" i="333"/>
  <c r="D87" i="332"/>
  <c r="E86" i="332"/>
  <c r="F86" i="332" s="1"/>
  <c r="C87" i="332"/>
  <c r="CK8" i="332"/>
  <c r="CJ9" i="332"/>
  <c r="HK54" i="332"/>
  <c r="HM54" i="332" s="1"/>
  <c r="HJ55" i="332" s="1"/>
  <c r="HC54" i="332"/>
  <c r="GD9" i="332"/>
  <c r="GE8" i="332"/>
  <c r="GD9" i="331"/>
  <c r="GE8" i="331"/>
  <c r="C88" i="331"/>
  <c r="HD51" i="331"/>
  <c r="HF51" i="331" s="1"/>
  <c r="B86" i="331"/>
  <c r="E85" i="331"/>
  <c r="F85" i="331" s="1"/>
  <c r="HM57" i="331"/>
  <c r="HJ58" i="331" s="1"/>
  <c r="D87" i="331"/>
  <c r="CJ8" i="331"/>
  <c r="CI9" i="331"/>
  <c r="HK56" i="330"/>
  <c r="D87" i="330"/>
  <c r="HC54" i="330"/>
  <c r="CI9" i="330"/>
  <c r="CJ8" i="330"/>
  <c r="E86" i="330"/>
  <c r="F86" i="330" s="1"/>
  <c r="C87" i="330"/>
  <c r="GE9" i="330"/>
  <c r="GF8" i="330"/>
  <c r="HD53" i="329"/>
  <c r="E86" i="329"/>
  <c r="F86" i="329" s="1"/>
  <c r="CH9" i="329" s="1"/>
  <c r="C87" i="329"/>
  <c r="CJ8" i="329"/>
  <c r="D87" i="329"/>
  <c r="HJ54" i="329"/>
  <c r="GD9" i="329"/>
  <c r="GE8" i="329"/>
  <c r="HK54" i="328"/>
  <c r="D87" i="328"/>
  <c r="CJ8" i="328"/>
  <c r="B86" i="328"/>
  <c r="E85" i="328"/>
  <c r="F85" i="328" s="1"/>
  <c r="HC57" i="328"/>
  <c r="C89" i="328"/>
  <c r="GE8" i="328"/>
  <c r="HD54" i="327"/>
  <c r="HF54" i="327" s="1"/>
  <c r="B86" i="327"/>
  <c r="E85" i="327"/>
  <c r="F85" i="327" s="1"/>
  <c r="GE9" i="327"/>
  <c r="GF8" i="327"/>
  <c r="HK56" i="327"/>
  <c r="HM56" i="327" s="1"/>
  <c r="C90" i="327"/>
  <c r="D88" i="327"/>
  <c r="CI9" i="327"/>
  <c r="CJ8" i="327"/>
  <c r="HD52" i="326"/>
  <c r="C88" i="326"/>
  <c r="B86" i="326"/>
  <c r="E85" i="326"/>
  <c r="F85" i="326" s="1"/>
  <c r="GE9" i="326"/>
  <c r="GF8" i="326"/>
  <c r="HM56" i="326"/>
  <c r="HJ57" i="326" s="1"/>
  <c r="D87" i="326"/>
  <c r="CJ8" i="326"/>
  <c r="CI9" i="326"/>
  <c r="HD54" i="325"/>
  <c r="GD9" i="325"/>
  <c r="GE8" i="325"/>
  <c r="E86" i="325"/>
  <c r="F86" i="325" s="1"/>
  <c r="C87" i="325"/>
  <c r="CI9" i="325"/>
  <c r="CJ8" i="325"/>
  <c r="D87" i="325"/>
  <c r="HM55" i="325"/>
  <c r="HJ56" i="325" s="1"/>
  <c r="HK56" i="324"/>
  <c r="D87" i="324"/>
  <c r="CK9" i="324"/>
  <c r="CL8" i="324"/>
  <c r="HD54" i="324"/>
  <c r="E86" i="324"/>
  <c r="F86" i="324" s="1"/>
  <c r="C87" i="324"/>
  <c r="GE8" i="324"/>
  <c r="GD9" i="324"/>
  <c r="D89" i="340" l="1"/>
  <c r="E88" i="340"/>
  <c r="F88" i="340" s="1"/>
  <c r="C89" i="340"/>
  <c r="D89" i="339"/>
  <c r="E88" i="339"/>
  <c r="F88" i="339" s="1"/>
  <c r="C89" i="339"/>
  <c r="C89" i="338"/>
  <c r="E88" i="338"/>
  <c r="F88" i="338" s="1"/>
  <c r="D89" i="338"/>
  <c r="D89" i="337"/>
  <c r="C89" i="337"/>
  <c r="E88" i="337"/>
  <c r="F88" i="337" s="1"/>
  <c r="E88" i="336"/>
  <c r="C89" i="336"/>
  <c r="D89" i="336"/>
  <c r="F88" i="336"/>
  <c r="HD55" i="335"/>
  <c r="GF9" i="335"/>
  <c r="GG8" i="335"/>
  <c r="D89" i="335"/>
  <c r="HM56" i="335"/>
  <c r="HJ57" i="335" s="1"/>
  <c r="C91" i="335"/>
  <c r="CJ9" i="335"/>
  <c r="CK8" i="335"/>
  <c r="B87" i="335"/>
  <c r="E86" i="335"/>
  <c r="F86" i="335" s="1"/>
  <c r="HK56" i="334"/>
  <c r="GG9" i="334"/>
  <c r="GH8" i="334"/>
  <c r="E87" i="334"/>
  <c r="F87" i="334" s="1"/>
  <c r="C88" i="334"/>
  <c r="HF54" i="334"/>
  <c r="HC55" i="334" s="1"/>
  <c r="D88" i="334"/>
  <c r="CK9" i="334"/>
  <c r="CL8" i="334"/>
  <c r="HK56" i="333"/>
  <c r="HM56" i="333" s="1"/>
  <c r="GE9" i="333"/>
  <c r="GF8" i="333"/>
  <c r="D88" i="333"/>
  <c r="E87" i="333"/>
  <c r="F87" i="333" s="1"/>
  <c r="C88" i="333"/>
  <c r="CJ9" i="333"/>
  <c r="CK8" i="333"/>
  <c r="HD54" i="333"/>
  <c r="HF54" i="333" s="1"/>
  <c r="HC55" i="333" s="1"/>
  <c r="HK55" i="332"/>
  <c r="GE9" i="332"/>
  <c r="GF8" i="332"/>
  <c r="C88" i="332"/>
  <c r="E87" i="332"/>
  <c r="F87" i="332" s="1"/>
  <c r="HF54" i="332"/>
  <c r="HD54" i="332"/>
  <c r="CK9" i="332"/>
  <c r="CL8" i="332"/>
  <c r="D88" i="332"/>
  <c r="HK58" i="331"/>
  <c r="D88" i="331"/>
  <c r="C89" i="331"/>
  <c r="HC52" i="331"/>
  <c r="GE9" i="331"/>
  <c r="GF8" i="331"/>
  <c r="CJ9" i="331"/>
  <c r="CK8" i="331"/>
  <c r="B87" i="331"/>
  <c r="E86" i="331"/>
  <c r="F86" i="331" s="1"/>
  <c r="GG8" i="330"/>
  <c r="GF9" i="330"/>
  <c r="CJ9" i="330"/>
  <c r="CK8" i="330"/>
  <c r="D88" i="330"/>
  <c r="C88" i="330"/>
  <c r="E87" i="330"/>
  <c r="F87" i="330" s="1"/>
  <c r="HD54" i="330"/>
  <c r="HF54" i="330" s="1"/>
  <c r="HM56" i="330"/>
  <c r="HJ57" i="330" s="1"/>
  <c r="D88" i="329"/>
  <c r="CK8" i="329"/>
  <c r="HF53" i="329"/>
  <c r="HC54" i="329" s="1"/>
  <c r="GE9" i="329"/>
  <c r="GF8" i="329"/>
  <c r="HK54" i="329"/>
  <c r="HM54" i="329" s="1"/>
  <c r="C88" i="329"/>
  <c r="E87" i="329"/>
  <c r="F87" i="329" s="1"/>
  <c r="CI9" i="329" s="1"/>
  <c r="C90" i="328"/>
  <c r="B87" i="328"/>
  <c r="E86" i="328"/>
  <c r="F86" i="328" s="1"/>
  <c r="CK8" i="328"/>
  <c r="GF8" i="328"/>
  <c r="HD57" i="328"/>
  <c r="HF57" i="328" s="1"/>
  <c r="HC58" i="328" s="1"/>
  <c r="HM54" i="328"/>
  <c r="HJ55" i="328" s="1"/>
  <c r="D88" i="328"/>
  <c r="D89" i="327"/>
  <c r="HJ57" i="327"/>
  <c r="CJ9" i="327"/>
  <c r="CK8" i="327"/>
  <c r="C91" i="327"/>
  <c r="B87" i="327"/>
  <c r="E86" i="327"/>
  <c r="F86" i="327" s="1"/>
  <c r="GF9" i="327"/>
  <c r="GG8" i="327"/>
  <c r="HC55" i="327"/>
  <c r="HK57" i="326"/>
  <c r="D88" i="326"/>
  <c r="B87" i="326"/>
  <c r="E86" i="326"/>
  <c r="F86" i="326" s="1"/>
  <c r="CJ9" i="326"/>
  <c r="CK8" i="326"/>
  <c r="GF9" i="326"/>
  <c r="GG8" i="326"/>
  <c r="HF52" i="326"/>
  <c r="HC53" i="326" s="1"/>
  <c r="C89" i="326"/>
  <c r="HK56" i="325"/>
  <c r="D88" i="325"/>
  <c r="HF54" i="325"/>
  <c r="HC55" i="325" s="1"/>
  <c r="E87" i="325"/>
  <c r="F87" i="325" s="1"/>
  <c r="C88" i="325"/>
  <c r="CJ9" i="325"/>
  <c r="CK8" i="325"/>
  <c r="GE9" i="325"/>
  <c r="GF8" i="325"/>
  <c r="E87" i="324"/>
  <c r="F87" i="324" s="1"/>
  <c r="C88" i="324"/>
  <c r="HF54" i="324"/>
  <c r="HC55" i="324" s="1"/>
  <c r="HM56" i="324"/>
  <c r="HJ57" i="324" s="1"/>
  <c r="CL9" i="324"/>
  <c r="CM8" i="324"/>
  <c r="GE9" i="324"/>
  <c r="GF8" i="324"/>
  <c r="D88" i="324"/>
  <c r="C90" i="340" l="1"/>
  <c r="E89" i="340"/>
  <c r="F89" i="340" s="1"/>
  <c r="D90" i="340"/>
  <c r="C90" i="339"/>
  <c r="E89" i="339"/>
  <c r="F89" i="339" s="1"/>
  <c r="D90" i="339"/>
  <c r="D90" i="338"/>
  <c r="E89" i="338"/>
  <c r="F89" i="338" s="1"/>
  <c r="C90" i="338"/>
  <c r="E89" i="337"/>
  <c r="F89" i="337" s="1"/>
  <c r="C90" i="337"/>
  <c r="D90" i="337"/>
  <c r="D90" i="336"/>
  <c r="C90" i="336"/>
  <c r="E89" i="336"/>
  <c r="F89" i="336" s="1"/>
  <c r="HF55" i="335"/>
  <c r="HC56" i="335" s="1"/>
  <c r="HD56" i="335" s="1"/>
  <c r="HK57" i="335"/>
  <c r="C92" i="335"/>
  <c r="D90" i="335"/>
  <c r="B88" i="335"/>
  <c r="E87" i="335"/>
  <c r="F87" i="335" s="1"/>
  <c r="GG9" i="335"/>
  <c r="GH8" i="335"/>
  <c r="CL8" i="335"/>
  <c r="CK9" i="335"/>
  <c r="HD55" i="334"/>
  <c r="C89" i="334"/>
  <c r="E88" i="334"/>
  <c r="F88" i="334" s="1"/>
  <c r="D89" i="334"/>
  <c r="GI8" i="334"/>
  <c r="GH9" i="334"/>
  <c r="HM56" i="334"/>
  <c r="HJ57" i="334" s="1"/>
  <c r="CL9" i="334"/>
  <c r="CM8" i="334"/>
  <c r="HD55" i="333"/>
  <c r="CK9" i="333"/>
  <c r="CL8" i="333"/>
  <c r="D89" i="333"/>
  <c r="HJ57" i="333"/>
  <c r="E88" i="333"/>
  <c r="F88" i="333" s="1"/>
  <c r="C89" i="333"/>
  <c r="GF9" i="333"/>
  <c r="GG8" i="333"/>
  <c r="HC55" i="332"/>
  <c r="HD55" i="332"/>
  <c r="CL9" i="332"/>
  <c r="CM8" i="332"/>
  <c r="E88" i="332"/>
  <c r="C89" i="332"/>
  <c r="HM55" i="332"/>
  <c r="HJ56" i="332" s="1"/>
  <c r="D89" i="332"/>
  <c r="F88" i="332"/>
  <c r="GF9" i="332"/>
  <c r="GG8" i="332"/>
  <c r="CK9" i="331"/>
  <c r="CL8" i="331"/>
  <c r="HD52" i="331"/>
  <c r="HF52" i="331" s="1"/>
  <c r="C90" i="331"/>
  <c r="GG8" i="331"/>
  <c r="GF9" i="331"/>
  <c r="HM58" i="331"/>
  <c r="HJ59" i="331" s="1"/>
  <c r="B88" i="331"/>
  <c r="E87" i="331"/>
  <c r="F87" i="331" s="1"/>
  <c r="D89" i="331"/>
  <c r="HK57" i="330"/>
  <c r="E88" i="330"/>
  <c r="C89" i="330"/>
  <c r="HC55" i="330"/>
  <c r="D89" i="330"/>
  <c r="F88" i="330"/>
  <c r="GG9" i="330"/>
  <c r="GH8" i="330"/>
  <c r="CK9" i="330"/>
  <c r="CL8" i="330"/>
  <c r="HD54" i="329"/>
  <c r="E88" i="329"/>
  <c r="F88" i="329" s="1"/>
  <c r="CJ9" i="329" s="1"/>
  <c r="C89" i="329"/>
  <c r="D89" i="329"/>
  <c r="GF9" i="329"/>
  <c r="GG8" i="329"/>
  <c r="HJ55" i="329"/>
  <c r="CL8" i="329"/>
  <c r="HD58" i="328"/>
  <c r="HK55" i="328"/>
  <c r="HM55" i="328" s="1"/>
  <c r="GG8" i="328"/>
  <c r="B88" i="328"/>
  <c r="E87" i="328"/>
  <c r="F87" i="328" s="1"/>
  <c r="CL8" i="328"/>
  <c r="D89" i="328"/>
  <c r="C91" i="328"/>
  <c r="HD55" i="327"/>
  <c r="B88" i="327"/>
  <c r="E87" i="327"/>
  <c r="F87" i="327" s="1"/>
  <c r="GG9" i="327"/>
  <c r="GH8" i="327"/>
  <c r="HK57" i="327"/>
  <c r="C92" i="327"/>
  <c r="D90" i="327"/>
  <c r="CK9" i="327"/>
  <c r="CL8" i="327"/>
  <c r="HD53" i="326"/>
  <c r="HF53" i="326" s="1"/>
  <c r="B88" i="326"/>
  <c r="E87" i="326"/>
  <c r="F87" i="326" s="1"/>
  <c r="CK9" i="326"/>
  <c r="CL8" i="326"/>
  <c r="D89" i="326"/>
  <c r="HM57" i="326"/>
  <c r="HJ58" i="326" s="1"/>
  <c r="GG9" i="326"/>
  <c r="GH8" i="326"/>
  <c r="C90" i="326"/>
  <c r="HD55" i="325"/>
  <c r="HM56" i="325"/>
  <c r="HJ57" i="325" s="1"/>
  <c r="CK9" i="325"/>
  <c r="CL8" i="325"/>
  <c r="GF9" i="325"/>
  <c r="GG8" i="325"/>
  <c r="C89" i="325"/>
  <c r="E88" i="325"/>
  <c r="F88" i="325" s="1"/>
  <c r="D89" i="325"/>
  <c r="HD55" i="324"/>
  <c r="HF55" i="324" s="1"/>
  <c r="HK57" i="324"/>
  <c r="HM57" i="324" s="1"/>
  <c r="HJ58" i="324" s="1"/>
  <c r="D89" i="324"/>
  <c r="CN8" i="324"/>
  <c r="CM9" i="324"/>
  <c r="C89" i="324"/>
  <c r="E88" i="324"/>
  <c r="F88" i="324" s="1"/>
  <c r="GF9" i="324"/>
  <c r="GG8" i="324"/>
  <c r="D91" i="340" l="1"/>
  <c r="E90" i="340"/>
  <c r="F90" i="340" s="1"/>
  <c r="C91" i="340"/>
  <c r="D91" i="339"/>
  <c r="E90" i="339"/>
  <c r="F90" i="339" s="1"/>
  <c r="C91" i="339"/>
  <c r="C91" i="338"/>
  <c r="E90" i="338"/>
  <c r="F90" i="338" s="1"/>
  <c r="D91" i="338"/>
  <c r="D91" i="337"/>
  <c r="C91" i="337"/>
  <c r="E90" i="337"/>
  <c r="F90" i="337" s="1"/>
  <c r="E90" i="336"/>
  <c r="F90" i="336" s="1"/>
  <c r="C91" i="336"/>
  <c r="D91" i="336"/>
  <c r="C93" i="335"/>
  <c r="HF56" i="335"/>
  <c r="HC57" i="335" s="1"/>
  <c r="CM8" i="335"/>
  <c r="B89" i="335"/>
  <c r="E88" i="335"/>
  <c r="F88" i="335" s="1"/>
  <c r="GI8" i="335"/>
  <c r="HM57" i="335"/>
  <c r="HJ58" i="335" s="1"/>
  <c r="D91" i="335"/>
  <c r="HK57" i="334"/>
  <c r="D90" i="334"/>
  <c r="HF55" i="334"/>
  <c r="HC56" i="334" s="1"/>
  <c r="CM9" i="334"/>
  <c r="CN8" i="334"/>
  <c r="GI9" i="334"/>
  <c r="GJ8" i="334"/>
  <c r="E89" i="334"/>
  <c r="F89" i="334" s="1"/>
  <c r="C90" i="334"/>
  <c r="GG9" i="333"/>
  <c r="GH8" i="333"/>
  <c r="D90" i="333"/>
  <c r="E89" i="333"/>
  <c r="F89" i="333" s="1"/>
  <c r="C90" i="333"/>
  <c r="HF55" i="333"/>
  <c r="HC56" i="333" s="1"/>
  <c r="HK57" i="333"/>
  <c r="CL9" i="333"/>
  <c r="CM8" i="333"/>
  <c r="HK56" i="332"/>
  <c r="C90" i="332"/>
  <c r="E89" i="332"/>
  <c r="F89" i="332" s="1"/>
  <c r="HF55" i="332"/>
  <c r="HC56" i="332" s="1"/>
  <c r="D90" i="332"/>
  <c r="CM9" i="332"/>
  <c r="CN8" i="332"/>
  <c r="GG9" i="332"/>
  <c r="GH8" i="332"/>
  <c r="HJ5" i="331"/>
  <c r="HJ6" i="331"/>
  <c r="HJ4" i="331"/>
  <c r="HK59" i="331"/>
  <c r="HM59" i="331" s="1"/>
  <c r="D90" i="331"/>
  <c r="B89" i="331"/>
  <c r="E88" i="331"/>
  <c r="F88" i="331" s="1"/>
  <c r="HC53" i="331"/>
  <c r="C91" i="331"/>
  <c r="CM8" i="331"/>
  <c r="GG9" i="331"/>
  <c r="GH8" i="331"/>
  <c r="CM8" i="330"/>
  <c r="CL9" i="330"/>
  <c r="D90" i="330"/>
  <c r="GH9" i="330"/>
  <c r="GI8" i="330"/>
  <c r="HD55" i="330"/>
  <c r="HF55" i="330" s="1"/>
  <c r="HM57" i="330"/>
  <c r="HJ58" i="330" s="1"/>
  <c r="C90" i="330"/>
  <c r="E89" i="330"/>
  <c r="F89" i="330" s="1"/>
  <c r="HK55" i="329"/>
  <c r="D90" i="329"/>
  <c r="HF54" i="329"/>
  <c r="HC55" i="329" s="1"/>
  <c r="CM8" i="329"/>
  <c r="GG9" i="329"/>
  <c r="GH8" i="329"/>
  <c r="C90" i="329"/>
  <c r="E89" i="329"/>
  <c r="F89" i="329" s="1"/>
  <c r="CK9" i="329" s="1"/>
  <c r="C92" i="328"/>
  <c r="GH8" i="328"/>
  <c r="HJ56" i="328"/>
  <c r="CM8" i="328"/>
  <c r="D90" i="328"/>
  <c r="HF58" i="328"/>
  <c r="HC59" i="328" s="1"/>
  <c r="B89" i="328"/>
  <c r="E88" i="328"/>
  <c r="F88" i="328" s="1"/>
  <c r="D91" i="327"/>
  <c r="HM57" i="327"/>
  <c r="HJ58" i="327" s="1"/>
  <c r="CM8" i="327"/>
  <c r="C93" i="327"/>
  <c r="B89" i="327"/>
  <c r="E88" i="327"/>
  <c r="F88" i="327" s="1"/>
  <c r="GI8" i="327"/>
  <c r="HF55" i="327"/>
  <c r="HC56" i="327" s="1"/>
  <c r="HK58" i="326"/>
  <c r="CM8" i="326"/>
  <c r="HC54" i="326"/>
  <c r="C91" i="326"/>
  <c r="GI8" i="326"/>
  <c r="D90" i="326"/>
  <c r="B89" i="326"/>
  <c r="E88" i="326"/>
  <c r="F88" i="326" s="1"/>
  <c r="HK57" i="325"/>
  <c r="HM57" i="325" s="1"/>
  <c r="CL9" i="325"/>
  <c r="CM8" i="325"/>
  <c r="HF55" i="325"/>
  <c r="HC56" i="325" s="1"/>
  <c r="D90" i="325"/>
  <c r="E89" i="325"/>
  <c r="F89" i="325" s="1"/>
  <c r="C90" i="325"/>
  <c r="GH8" i="325"/>
  <c r="GG9" i="325"/>
  <c r="HK58" i="324"/>
  <c r="HM58" i="324" s="1"/>
  <c r="CN9" i="324"/>
  <c r="CO8" i="324"/>
  <c r="HC56" i="324"/>
  <c r="D90" i="324"/>
  <c r="C90" i="324"/>
  <c r="E89" i="324"/>
  <c r="F89" i="324" s="1"/>
  <c r="GG9" i="324"/>
  <c r="GH8" i="324"/>
  <c r="E91" i="340" l="1"/>
  <c r="F91" i="340" s="1"/>
  <c r="C92" i="340"/>
  <c r="D92" i="340"/>
  <c r="E91" i="339"/>
  <c r="F91" i="339" s="1"/>
  <c r="C92" i="339"/>
  <c r="D92" i="339"/>
  <c r="D92" i="338"/>
  <c r="E91" i="338"/>
  <c r="F91" i="338" s="1"/>
  <c r="C92" i="338"/>
  <c r="E91" i="337"/>
  <c r="C92" i="337"/>
  <c r="D92" i="337"/>
  <c r="F91" i="337"/>
  <c r="D92" i="336"/>
  <c r="E91" i="336"/>
  <c r="F91" i="336" s="1"/>
  <c r="C92" i="336"/>
  <c r="HK58" i="335"/>
  <c r="HM58" i="335" s="1"/>
  <c r="HD57" i="335"/>
  <c r="HF57" i="335" s="1"/>
  <c r="B90" i="335"/>
  <c r="E89" i="335"/>
  <c r="F89" i="335" s="1"/>
  <c r="GJ8" i="335"/>
  <c r="CN8" i="335"/>
  <c r="C94" i="335"/>
  <c r="D92" i="335"/>
  <c r="HD56" i="334"/>
  <c r="HF56" i="334" s="1"/>
  <c r="GJ9" i="334"/>
  <c r="GK8" i="334"/>
  <c r="HM57" i="334"/>
  <c r="HJ58" i="334" s="1"/>
  <c r="E90" i="334"/>
  <c r="F90" i="334" s="1"/>
  <c r="C91" i="334"/>
  <c r="CN9" i="334"/>
  <c r="CO8" i="334"/>
  <c r="D91" i="334"/>
  <c r="HD56" i="333"/>
  <c r="D91" i="333"/>
  <c r="C91" i="333"/>
  <c r="E90" i="333"/>
  <c r="F90" i="333" s="1"/>
  <c r="GH9" i="333"/>
  <c r="GI8" i="333"/>
  <c r="HM57" i="333"/>
  <c r="HJ58" i="333" s="1"/>
  <c r="CM9" i="333"/>
  <c r="CN8" i="333"/>
  <c r="HD56" i="332"/>
  <c r="CN9" i="332"/>
  <c r="CO8" i="332"/>
  <c r="HM56" i="332"/>
  <c r="HJ57" i="332" s="1"/>
  <c r="GI8" i="332"/>
  <c r="GH9" i="332"/>
  <c r="D91" i="332"/>
  <c r="E90" i="332"/>
  <c r="F90" i="332" s="1"/>
  <c r="C91" i="332"/>
  <c r="D91" i="331"/>
  <c r="CN8" i="331"/>
  <c r="HD53" i="331"/>
  <c r="HJ60" i="331"/>
  <c r="GI8" i="331"/>
  <c r="C92" i="331"/>
  <c r="B90" i="331"/>
  <c r="E89" i="331"/>
  <c r="F89" i="331" s="1"/>
  <c r="HK58" i="330"/>
  <c r="E90" i="330"/>
  <c r="C91" i="330"/>
  <c r="HC56" i="330"/>
  <c r="GI9" i="330"/>
  <c r="GJ8" i="330"/>
  <c r="CM9" i="330"/>
  <c r="CN8" i="330"/>
  <c r="D91" i="330"/>
  <c r="F90" i="330"/>
  <c r="HD55" i="329"/>
  <c r="GH9" i="329"/>
  <c r="GI8" i="329"/>
  <c r="HM55" i="329"/>
  <c r="HJ56" i="329" s="1"/>
  <c r="D91" i="329"/>
  <c r="E90" i="329"/>
  <c r="F90" i="329" s="1"/>
  <c r="CL9" i="329" s="1"/>
  <c r="C91" i="329"/>
  <c r="CN8" i="329"/>
  <c r="HD59" i="328"/>
  <c r="HF59" i="328" s="1"/>
  <c r="B90" i="328"/>
  <c r="E89" i="328"/>
  <c r="F89" i="328" s="1"/>
  <c r="CN8" i="328"/>
  <c r="GI8" i="328"/>
  <c r="C93" i="328"/>
  <c r="D91" i="328"/>
  <c r="HK56" i="328"/>
  <c r="HK58" i="327"/>
  <c r="HD56" i="327"/>
  <c r="HF56" i="327" s="1"/>
  <c r="D92" i="327"/>
  <c r="CN8" i="327"/>
  <c r="B90" i="327"/>
  <c r="E89" i="327"/>
  <c r="F89" i="327" s="1"/>
  <c r="GJ8" i="327"/>
  <c r="C94" i="327"/>
  <c r="C92" i="326"/>
  <c r="D91" i="326"/>
  <c r="HD54" i="326"/>
  <c r="HM58" i="326"/>
  <c r="HJ59" i="326" s="1"/>
  <c r="B90" i="326"/>
  <c r="E89" i="326"/>
  <c r="F89" i="326" s="1"/>
  <c r="GJ8" i="326"/>
  <c r="CN8" i="326"/>
  <c r="HD56" i="325"/>
  <c r="HF56" i="325" s="1"/>
  <c r="E90" i="325"/>
  <c r="F90" i="325" s="1"/>
  <c r="C91" i="325"/>
  <c r="HJ58" i="325"/>
  <c r="GH9" i="325"/>
  <c r="GI8" i="325"/>
  <c r="CM9" i="325"/>
  <c r="CN8" i="325"/>
  <c r="D91" i="325"/>
  <c r="GH9" i="324"/>
  <c r="GI8" i="324"/>
  <c r="D91" i="324"/>
  <c r="HD56" i="324"/>
  <c r="HF56" i="324" s="1"/>
  <c r="HJ59" i="324"/>
  <c r="E90" i="324"/>
  <c r="F90" i="324" s="1"/>
  <c r="C91" i="324"/>
  <c r="CO9" i="324"/>
  <c r="CP8" i="324"/>
  <c r="D93" i="340" l="1"/>
  <c r="E92" i="340"/>
  <c r="F92" i="340" s="1"/>
  <c r="C93" i="340"/>
  <c r="D93" i="339"/>
  <c r="E92" i="339"/>
  <c r="F92" i="339" s="1"/>
  <c r="C93" i="339"/>
  <c r="C93" i="338"/>
  <c r="E92" i="338"/>
  <c r="F92" i="338" s="1"/>
  <c r="D93" i="338"/>
  <c r="D93" i="337"/>
  <c r="C93" i="337"/>
  <c r="E92" i="337"/>
  <c r="F92" i="337" s="1"/>
  <c r="E92" i="336"/>
  <c r="F92" i="336" s="1"/>
  <c r="C93" i="336"/>
  <c r="D93" i="336"/>
  <c r="CO8" i="335"/>
  <c r="HC58" i="335"/>
  <c r="B91" i="335"/>
  <c r="E90" i="335"/>
  <c r="F90" i="335" s="1"/>
  <c r="C95" i="335"/>
  <c r="GK8" i="335"/>
  <c r="HJ59" i="335"/>
  <c r="D93" i="335"/>
  <c r="HK58" i="334"/>
  <c r="HM58" i="334" s="1"/>
  <c r="CO9" i="334"/>
  <c r="CP8" i="334"/>
  <c r="GK9" i="334"/>
  <c r="GL8" i="334"/>
  <c r="HC57" i="334"/>
  <c r="D92" i="334"/>
  <c r="E91" i="334"/>
  <c r="F91" i="334" s="1"/>
  <c r="C92" i="334"/>
  <c r="HK58" i="333"/>
  <c r="E91" i="333"/>
  <c r="F91" i="333" s="1"/>
  <c r="C92" i="333"/>
  <c r="HF56" i="333"/>
  <c r="HC57" i="333" s="1"/>
  <c r="GI9" i="333"/>
  <c r="GJ8" i="333"/>
  <c r="D92" i="333"/>
  <c r="CN9" i="333"/>
  <c r="CO8" i="333"/>
  <c r="HK57" i="332"/>
  <c r="GI9" i="332"/>
  <c r="GJ8" i="332"/>
  <c r="D92" i="332"/>
  <c r="CO9" i="332"/>
  <c r="CP8" i="332"/>
  <c r="HF56" i="332"/>
  <c r="HC57" i="332" s="1"/>
  <c r="C92" i="332"/>
  <c r="E91" i="332"/>
  <c r="F91" i="332" s="1"/>
  <c r="HF53" i="331"/>
  <c r="HC54" i="331" s="1"/>
  <c r="B91" i="331"/>
  <c r="E90" i="331"/>
  <c r="F90" i="331" s="1"/>
  <c r="GJ8" i="331"/>
  <c r="D92" i="331"/>
  <c r="HK60" i="331"/>
  <c r="HM60" i="331" s="1"/>
  <c r="C93" i="331"/>
  <c r="CO8" i="331"/>
  <c r="GJ9" i="330"/>
  <c r="GK8" i="330"/>
  <c r="D92" i="330"/>
  <c r="CO8" i="330"/>
  <c r="CN9" i="330"/>
  <c r="HD56" i="330"/>
  <c r="HF56" i="330" s="1"/>
  <c r="HM58" i="330"/>
  <c r="HJ59" i="330" s="1"/>
  <c r="C92" i="330"/>
  <c r="E91" i="330"/>
  <c r="F91" i="330" s="1"/>
  <c r="HK56" i="329"/>
  <c r="HM56" i="329" s="1"/>
  <c r="D92" i="329"/>
  <c r="C92" i="329"/>
  <c r="E91" i="329"/>
  <c r="F91" i="329" s="1"/>
  <c r="CM9" i="329" s="1"/>
  <c r="GI9" i="329"/>
  <c r="GJ8" i="329"/>
  <c r="HF55" i="329"/>
  <c r="HC56" i="329" s="1"/>
  <c r="CO8" i="329"/>
  <c r="B91" i="328"/>
  <c r="E90" i="328"/>
  <c r="F90" i="328" s="1"/>
  <c r="HM56" i="328"/>
  <c r="HJ57" i="328" s="1"/>
  <c r="C94" i="328"/>
  <c r="CO8" i="328"/>
  <c r="HC60" i="328"/>
  <c r="D92" i="328"/>
  <c r="GJ8" i="328"/>
  <c r="C95" i="327"/>
  <c r="D93" i="327"/>
  <c r="HC57" i="327"/>
  <c r="B91" i="327"/>
  <c r="E90" i="327"/>
  <c r="F90" i="327" s="1"/>
  <c r="GK8" i="327"/>
  <c r="CO8" i="327"/>
  <c r="HM58" i="327"/>
  <c r="HJ59" i="327" s="1"/>
  <c r="HJ4" i="326"/>
  <c r="HJ6" i="326"/>
  <c r="HJ5" i="326"/>
  <c r="HK59" i="326"/>
  <c r="HM59" i="326" s="1"/>
  <c r="D92" i="326"/>
  <c r="CO8" i="326"/>
  <c r="HF54" i="326"/>
  <c r="HC55" i="326" s="1"/>
  <c r="C93" i="326"/>
  <c r="B91" i="326"/>
  <c r="E90" i="326"/>
  <c r="F90" i="326" s="1"/>
  <c r="GK8" i="326"/>
  <c r="D92" i="325"/>
  <c r="GI9" i="325"/>
  <c r="GJ8" i="325"/>
  <c r="CN9" i="325"/>
  <c r="CO8" i="325"/>
  <c r="HK58" i="325"/>
  <c r="HM58" i="325" s="1"/>
  <c r="HC57" i="325"/>
  <c r="E91" i="325"/>
  <c r="F91" i="325" s="1"/>
  <c r="C92" i="325"/>
  <c r="CQ8" i="324"/>
  <c r="CP9" i="324"/>
  <c r="HJ4" i="324"/>
  <c r="HJ6" i="324"/>
  <c r="HJ5" i="324"/>
  <c r="HK59" i="324"/>
  <c r="D92" i="324"/>
  <c r="E91" i="324"/>
  <c r="F91" i="324" s="1"/>
  <c r="C92" i="324"/>
  <c r="HC57" i="324"/>
  <c r="GI9" i="324"/>
  <c r="GJ8" i="324"/>
  <c r="C94" i="340" l="1"/>
  <c r="E93" i="340"/>
  <c r="F93" i="340" s="1"/>
  <c r="D94" i="340"/>
  <c r="C94" i="339"/>
  <c r="E93" i="339"/>
  <c r="F93" i="339" s="1"/>
  <c r="D94" i="339"/>
  <c r="D94" i="338"/>
  <c r="E93" i="338"/>
  <c r="F93" i="338" s="1"/>
  <c r="C94" i="338"/>
  <c r="E93" i="337"/>
  <c r="C94" i="337"/>
  <c r="D94" i="337"/>
  <c r="F93" i="337"/>
  <c r="D94" i="336"/>
  <c r="C94" i="336"/>
  <c r="E93" i="336"/>
  <c r="F93" i="336" s="1"/>
  <c r="D94" i="335"/>
  <c r="B92" i="335"/>
  <c r="E91" i="335"/>
  <c r="F91" i="335" s="1"/>
  <c r="C96" i="335"/>
  <c r="HD58" i="335"/>
  <c r="HF58" i="335" s="1"/>
  <c r="HC59" i="335" s="1"/>
  <c r="GL8" i="335"/>
  <c r="HJ5" i="335"/>
  <c r="HJ4" i="335"/>
  <c r="HJ6" i="335"/>
  <c r="HK59" i="335"/>
  <c r="HM59" i="335" s="1"/>
  <c r="HJ60" i="335" s="1"/>
  <c r="CP8" i="335"/>
  <c r="C93" i="334"/>
  <c r="E92" i="334"/>
  <c r="F92" i="334" s="1"/>
  <c r="HD57" i="334"/>
  <c r="GM8" i="334"/>
  <c r="GL9" i="334"/>
  <c r="HJ59" i="334"/>
  <c r="D93" i="334"/>
  <c r="CQ8" i="334"/>
  <c r="CP9" i="334"/>
  <c r="HD57" i="333"/>
  <c r="D93" i="333"/>
  <c r="E92" i="333"/>
  <c r="F92" i="333" s="1"/>
  <c r="C93" i="333"/>
  <c r="HM58" i="333"/>
  <c r="HJ59" i="333" s="1"/>
  <c r="CO9" i="333"/>
  <c r="CP8" i="333"/>
  <c r="GJ9" i="333"/>
  <c r="GK8" i="333"/>
  <c r="HD57" i="332"/>
  <c r="HF57" i="332" s="1"/>
  <c r="E92" i="332"/>
  <c r="F92" i="332" s="1"/>
  <c r="C93" i="332"/>
  <c r="D93" i="332"/>
  <c r="CQ8" i="332"/>
  <c r="CP9" i="332"/>
  <c r="GK8" i="332"/>
  <c r="GJ9" i="332"/>
  <c r="HM57" i="332"/>
  <c r="HJ58" i="332" s="1"/>
  <c r="HD54" i="331"/>
  <c r="HF54" i="331" s="1"/>
  <c r="D93" i="331"/>
  <c r="B92" i="331"/>
  <c r="E91" i="331"/>
  <c r="F91" i="331" s="1"/>
  <c r="C94" i="331"/>
  <c r="CP8" i="331"/>
  <c r="GK8" i="331"/>
  <c r="HJ4" i="330"/>
  <c r="HJ6" i="330"/>
  <c r="HJ5" i="330"/>
  <c r="HK59" i="330"/>
  <c r="HM59" i="330" s="1"/>
  <c r="E92" i="330"/>
  <c r="F92" i="330" s="1"/>
  <c r="C93" i="330"/>
  <c r="HC57" i="330"/>
  <c r="GK9" i="330"/>
  <c r="GL8" i="330"/>
  <c r="CO9" i="330"/>
  <c r="CP8" i="330"/>
  <c r="D93" i="330"/>
  <c r="HD56" i="329"/>
  <c r="E92" i="329"/>
  <c r="F92" i="329" s="1"/>
  <c r="CN9" i="329" s="1"/>
  <c r="C93" i="329"/>
  <c r="GJ9" i="329"/>
  <c r="GK8" i="329"/>
  <c r="D93" i="329"/>
  <c r="HJ57" i="329"/>
  <c r="CP8" i="329"/>
  <c r="HK57" i="328"/>
  <c r="HM57" i="328" s="1"/>
  <c r="CP8" i="328"/>
  <c r="D93" i="328"/>
  <c r="C95" i="328"/>
  <c r="B92" i="328"/>
  <c r="E91" i="328"/>
  <c r="F91" i="328" s="1"/>
  <c r="GK8" i="328"/>
  <c r="HI5" i="328"/>
  <c r="HI6" i="328"/>
  <c r="HI4" i="328"/>
  <c r="HD60" i="328"/>
  <c r="HJ6" i="327"/>
  <c r="HJ4" i="327"/>
  <c r="HJ5" i="327"/>
  <c r="HK59" i="327"/>
  <c r="HM59" i="327" s="1"/>
  <c r="B92" i="327"/>
  <c r="E91" i="327"/>
  <c r="F91" i="327" s="1"/>
  <c r="CP8" i="327"/>
  <c r="GL8" i="327"/>
  <c r="HD57" i="327"/>
  <c r="C96" i="327"/>
  <c r="D94" i="327"/>
  <c r="HD55" i="326"/>
  <c r="D93" i="326"/>
  <c r="B92" i="326"/>
  <c r="E91" i="326"/>
  <c r="F91" i="326" s="1"/>
  <c r="CP8" i="326"/>
  <c r="GL8" i="326"/>
  <c r="C94" i="326"/>
  <c r="HJ60" i="326"/>
  <c r="C93" i="325"/>
  <c r="E92" i="325"/>
  <c r="F92" i="325" s="1"/>
  <c r="HJ59" i="325"/>
  <c r="GJ9" i="325"/>
  <c r="GK8" i="325"/>
  <c r="HD57" i="325"/>
  <c r="CO9" i="325"/>
  <c r="CP8" i="325"/>
  <c r="D93" i="325"/>
  <c r="GJ9" i="324"/>
  <c r="GK8" i="324"/>
  <c r="HD57" i="324"/>
  <c r="HF57" i="324" s="1"/>
  <c r="D93" i="324"/>
  <c r="C93" i="324"/>
  <c r="E92" i="324"/>
  <c r="F92" i="324" s="1"/>
  <c r="HM59" i="324"/>
  <c r="HJ60" i="324" s="1"/>
  <c r="CQ9" i="324"/>
  <c r="CR8" i="324"/>
  <c r="D95" i="340" l="1"/>
  <c r="C95" i="340"/>
  <c r="E94" i="340"/>
  <c r="F94" i="340" s="1"/>
  <c r="D95" i="339"/>
  <c r="C95" i="339"/>
  <c r="E94" i="339"/>
  <c r="F94" i="339" s="1"/>
  <c r="C95" i="338"/>
  <c r="E94" i="338"/>
  <c r="F94" i="338" s="1"/>
  <c r="D95" i="338"/>
  <c r="D95" i="337"/>
  <c r="C95" i="337"/>
  <c r="E94" i="337"/>
  <c r="F94" i="337" s="1"/>
  <c r="C95" i="336"/>
  <c r="E94" i="336"/>
  <c r="F94" i="336" s="1"/>
  <c r="D95" i="336"/>
  <c r="HD59" i="335"/>
  <c r="HK60" i="335"/>
  <c r="HM60" i="335" s="1"/>
  <c r="B93" i="335"/>
  <c r="E92" i="335"/>
  <c r="F92" i="335" s="1"/>
  <c r="GM8" i="335"/>
  <c r="C97" i="335"/>
  <c r="D95" i="335"/>
  <c r="CQ8" i="335"/>
  <c r="HJ5" i="334"/>
  <c r="HJ6" i="334"/>
  <c r="HJ4" i="334"/>
  <c r="HK59" i="334"/>
  <c r="HF57" i="334"/>
  <c r="HC58" i="334" s="1"/>
  <c r="CQ9" i="334"/>
  <c r="CR8" i="334"/>
  <c r="D94" i="334"/>
  <c r="GM9" i="334"/>
  <c r="GN8" i="334"/>
  <c r="E93" i="334"/>
  <c r="F93" i="334" s="1"/>
  <c r="C94" i="334"/>
  <c r="E93" i="333"/>
  <c r="F93" i="333" s="1"/>
  <c r="C94" i="333"/>
  <c r="HJ4" i="333"/>
  <c r="HJ5" i="333"/>
  <c r="HJ6" i="333"/>
  <c r="HK59" i="333"/>
  <c r="CP9" i="333"/>
  <c r="CQ8" i="333"/>
  <c r="D94" i="333"/>
  <c r="HF57" i="333"/>
  <c r="HC58" i="333" s="1"/>
  <c r="GL8" i="333"/>
  <c r="GK9" i="333"/>
  <c r="HK58" i="332"/>
  <c r="GK9" i="332"/>
  <c r="GL8" i="332"/>
  <c r="D94" i="332"/>
  <c r="C94" i="332"/>
  <c r="E93" i="332"/>
  <c r="F93" i="332" s="1"/>
  <c r="HC58" i="332"/>
  <c r="CQ9" i="332"/>
  <c r="CR8" i="332"/>
  <c r="C95" i="331"/>
  <c r="D94" i="331"/>
  <c r="CQ8" i="331"/>
  <c r="B93" i="331"/>
  <c r="E92" i="331"/>
  <c r="F92" i="331" s="1"/>
  <c r="HC55" i="331"/>
  <c r="GL8" i="331"/>
  <c r="CP9" i="330"/>
  <c r="CQ8" i="330"/>
  <c r="HD57" i="330"/>
  <c r="C94" i="330"/>
  <c r="E93" i="330"/>
  <c r="F93" i="330" s="1"/>
  <c r="GM8" i="330"/>
  <c r="GL9" i="330"/>
  <c r="D94" i="330"/>
  <c r="HJ60" i="330"/>
  <c r="CQ8" i="329"/>
  <c r="GK9" i="329"/>
  <c r="GL8" i="329"/>
  <c r="D94" i="329"/>
  <c r="HF56" i="329"/>
  <c r="HC57" i="329" s="1"/>
  <c r="HK57" i="329"/>
  <c r="C94" i="329"/>
  <c r="E93" i="329"/>
  <c r="F93" i="329" s="1"/>
  <c r="CO9" i="329" s="1"/>
  <c r="CQ8" i="328"/>
  <c r="X4" i="328"/>
  <c r="X5" i="328" s="1"/>
  <c r="GQ4" i="328"/>
  <c r="CX4" i="328"/>
  <c r="CX5" i="328" s="1"/>
  <c r="BK4" i="328"/>
  <c r="BK5" i="328" s="1"/>
  <c r="FW4" i="328"/>
  <c r="BU4" i="328"/>
  <c r="BU5" i="328" s="1"/>
  <c r="AT4" i="328"/>
  <c r="AT5" i="328" s="1"/>
  <c r="FF4" i="328"/>
  <c r="GD4" i="328"/>
  <c r="FG4" i="328"/>
  <c r="AF4" i="328"/>
  <c r="AF5" i="328" s="1"/>
  <c r="BM4" i="328"/>
  <c r="BM5" i="328" s="1"/>
  <c r="CV4" i="328"/>
  <c r="CV5" i="328" s="1"/>
  <c r="M4" i="328"/>
  <c r="M5" i="328" s="1"/>
  <c r="EJ4" i="328"/>
  <c r="HA4" i="328"/>
  <c r="GP4" i="328"/>
  <c r="CO4" i="328"/>
  <c r="CO5" i="328" s="1"/>
  <c r="BA4" i="328"/>
  <c r="BA5" i="328" s="1"/>
  <c r="FM4" i="328"/>
  <c r="AA4" i="328"/>
  <c r="AA5" i="328" s="1"/>
  <c r="GI4" i="328"/>
  <c r="DT4" i="328"/>
  <c r="AN4" i="328"/>
  <c r="AN5" i="328" s="1"/>
  <c r="DX4" i="328"/>
  <c r="AO4" i="328"/>
  <c r="AO5" i="328" s="1"/>
  <c r="AC4" i="328"/>
  <c r="AC5" i="328" s="1"/>
  <c r="AD4" i="328"/>
  <c r="AD5" i="328" s="1"/>
  <c r="W4" i="328"/>
  <c r="W5" i="328" s="1"/>
  <c r="BW4" i="328"/>
  <c r="BW5" i="328" s="1"/>
  <c r="Q4" i="328"/>
  <c r="Q5" i="328" s="1"/>
  <c r="GO4" i="328"/>
  <c r="AP4" i="328"/>
  <c r="AP5" i="328" s="1"/>
  <c r="DZ4" i="328"/>
  <c r="DS4" i="328"/>
  <c r="FC4" i="328"/>
  <c r="AU4" i="328"/>
  <c r="AU5" i="328" s="1"/>
  <c r="AR4" i="328"/>
  <c r="AR5" i="328" s="1"/>
  <c r="CR4" i="328"/>
  <c r="CR5" i="328" s="1"/>
  <c r="GX4" i="328"/>
  <c r="GJ4" i="328"/>
  <c r="DA4" i="328"/>
  <c r="DA5" i="328" s="1"/>
  <c r="L4" i="328"/>
  <c r="L5" i="328" s="1"/>
  <c r="FO4" i="328"/>
  <c r="CJ4" i="328"/>
  <c r="CJ5" i="328" s="1"/>
  <c r="DH4" i="328"/>
  <c r="CK4" i="328"/>
  <c r="CK5" i="328" s="1"/>
  <c r="GW4" i="328"/>
  <c r="ED4" i="328"/>
  <c r="DG4" i="328"/>
  <c r="DD4" i="328"/>
  <c r="DD5" i="328" s="1"/>
  <c r="FD4" i="328"/>
  <c r="CP4" i="328"/>
  <c r="CP5" i="328" s="1"/>
  <c r="CI4" i="328"/>
  <c r="CI5" i="328" s="1"/>
  <c r="EI4" i="328"/>
  <c r="AB4" i="328"/>
  <c r="AB5" i="328" s="1"/>
  <c r="GZ4" i="328"/>
  <c r="BE4" i="328"/>
  <c r="BE5" i="328" s="1"/>
  <c r="ER4" i="328"/>
  <c r="DU4" i="328"/>
  <c r="AH4" i="328"/>
  <c r="AH5" i="328" s="1"/>
  <c r="EL4" i="328"/>
  <c r="DC4" i="328"/>
  <c r="DC5" i="328" s="1"/>
  <c r="GY4" i="328"/>
  <c r="CW4" i="328"/>
  <c r="CW5" i="328" s="1"/>
  <c r="BV4" i="328"/>
  <c r="BV5" i="328" s="1"/>
  <c r="GH4" i="328"/>
  <c r="BD4" i="328"/>
  <c r="BD5" i="328" s="1"/>
  <c r="AG4" i="328"/>
  <c r="AG5" i="328" s="1"/>
  <c r="CG4" i="328"/>
  <c r="CG5" i="328" s="1"/>
  <c r="FT4" i="328"/>
  <c r="EW4" i="328"/>
  <c r="BJ4" i="328"/>
  <c r="BJ5" i="328" s="1"/>
  <c r="GK4" i="328"/>
  <c r="BS4" i="328"/>
  <c r="BS5" i="328" s="1"/>
  <c r="AZ4" i="328"/>
  <c r="AZ5" i="328" s="1"/>
  <c r="GV4" i="328"/>
  <c r="DN4" i="328"/>
  <c r="O4" i="328"/>
  <c r="O5" i="328" s="1"/>
  <c r="DJ4" i="328"/>
  <c r="AJ4" i="328"/>
  <c r="AJ5" i="328" s="1"/>
  <c r="EV4" i="328"/>
  <c r="BX4" i="328"/>
  <c r="BX5" i="328" s="1"/>
  <c r="CN4" i="328"/>
  <c r="CN5" i="328" s="1"/>
  <c r="BQ4" i="328"/>
  <c r="BQ5" i="328" s="1"/>
  <c r="DQ4" i="328"/>
  <c r="AK4" i="328"/>
  <c r="AK5" i="328" s="1"/>
  <c r="J4" i="328"/>
  <c r="J5" i="328" s="1"/>
  <c r="DV4" i="328"/>
  <c r="T4" i="328"/>
  <c r="T5" i="328" s="1"/>
  <c r="GR4" i="328"/>
  <c r="DI4" i="328"/>
  <c r="EG4" i="328"/>
  <c r="DF4" i="328"/>
  <c r="AM4" i="328"/>
  <c r="AM5" i="328" s="1"/>
  <c r="DO4" i="328"/>
  <c r="AQ4" i="328"/>
  <c r="AQ5" i="328" s="1"/>
  <c r="EZ4" i="328"/>
  <c r="EC4" i="328"/>
  <c r="AE4" i="328"/>
  <c r="AE5" i="328" s="1"/>
  <c r="EE4" i="328"/>
  <c r="DL4" i="328"/>
  <c r="CZ4" i="328"/>
  <c r="CZ5" i="328" s="1"/>
  <c r="DM4" i="328"/>
  <c r="Z4" i="328"/>
  <c r="Z5" i="328" s="1"/>
  <c r="N4" i="328"/>
  <c r="N5" i="328" s="1"/>
  <c r="FQ4" i="328"/>
  <c r="EP4" i="328"/>
  <c r="K4" i="328"/>
  <c r="K5" i="328" s="1"/>
  <c r="EY4" i="328"/>
  <c r="EF4" i="328"/>
  <c r="AW4" i="328"/>
  <c r="AW5" i="328" s="1"/>
  <c r="DR4" i="328"/>
  <c r="CU4" i="328"/>
  <c r="CU5" i="328" s="1"/>
  <c r="GN4" i="328"/>
  <c r="CC4" i="328"/>
  <c r="CC5" i="328" s="1"/>
  <c r="BR4" i="328"/>
  <c r="BR5" i="328" s="1"/>
  <c r="DB4" i="328"/>
  <c r="DB5" i="328" s="1"/>
  <c r="GS4" i="328"/>
  <c r="FR4" i="328"/>
  <c r="CY4" i="328"/>
  <c r="CY5" i="328" s="1"/>
  <c r="AX4" i="328"/>
  <c r="AX5" i="328" s="1"/>
  <c r="FH4" i="328"/>
  <c r="BY4" i="328"/>
  <c r="BY5" i="328" s="1"/>
  <c r="FJ4" i="328"/>
  <c r="DW4" i="328"/>
  <c r="BH4" i="328"/>
  <c r="BH5" i="328" s="1"/>
  <c r="CF4" i="328"/>
  <c r="CF5" i="328" s="1"/>
  <c r="BI4" i="328"/>
  <c r="BI5" i="328" s="1"/>
  <c r="FU4" i="328"/>
  <c r="GM4" i="328"/>
  <c r="FY4" i="328"/>
  <c r="CL4" i="328"/>
  <c r="CL5" i="328" s="1"/>
  <c r="BZ4" i="328"/>
  <c r="BZ5" i="328" s="1"/>
  <c r="BF4" i="328"/>
  <c r="BF5" i="328" s="1"/>
  <c r="AI4" i="328"/>
  <c r="AI5" i="328" s="1"/>
  <c r="FK4" i="328"/>
  <c r="AS4" i="328"/>
  <c r="AS5" i="328" s="1"/>
  <c r="R4" i="328"/>
  <c r="R5" i="328" s="1"/>
  <c r="CH4" i="328"/>
  <c r="CH5" i="328" s="1"/>
  <c r="FB4" i="328"/>
  <c r="EU4" i="328"/>
  <c r="GU4" i="328"/>
  <c r="CM4" i="328"/>
  <c r="CM5" i="328" s="1"/>
  <c r="BT4" i="328"/>
  <c r="BT5" i="328" s="1"/>
  <c r="GF4" i="328"/>
  <c r="GC4" i="328"/>
  <c r="DY4" i="328"/>
  <c r="FN4" i="328"/>
  <c r="EA4" i="328"/>
  <c r="BB4" i="328"/>
  <c r="BB5" i="328" s="1"/>
  <c r="EX4" i="328"/>
  <c r="AV4" i="328"/>
  <c r="AV5" i="328" s="1"/>
  <c r="Y4" i="328"/>
  <c r="Y5" i="328" s="1"/>
  <c r="EK4" i="328"/>
  <c r="FI4" i="328"/>
  <c r="EH4" i="328"/>
  <c r="AY4" i="328"/>
  <c r="AY5" i="328" s="1"/>
  <c r="FV4" i="328"/>
  <c r="GL4" i="328"/>
  <c r="GE4" i="328"/>
  <c r="HF4" i="328"/>
  <c r="GB4" i="328"/>
  <c r="FE4" i="328"/>
  <c r="V4" i="328"/>
  <c r="V5" i="328" s="1"/>
  <c r="EQ4" i="328"/>
  <c r="EN4" i="328"/>
  <c r="FA4" i="328"/>
  <c r="FZ4" i="328"/>
  <c r="CA4" i="328"/>
  <c r="CA5" i="328" s="1"/>
  <c r="BO4" i="328"/>
  <c r="BO5" i="328" s="1"/>
  <c r="S4" i="328"/>
  <c r="S5" i="328" s="1"/>
  <c r="P4" i="328"/>
  <c r="P5" i="328" s="1"/>
  <c r="BP4" i="328"/>
  <c r="BP5" i="328" s="1"/>
  <c r="I4" i="328"/>
  <c r="GG4" i="328"/>
  <c r="CT4" i="328"/>
  <c r="CT5" i="328" s="1"/>
  <c r="FS4" i="328"/>
  <c r="FP4" i="328"/>
  <c r="U4" i="328"/>
  <c r="U5" i="328" s="1"/>
  <c r="DE4" i="328"/>
  <c r="DE5" i="328" s="1"/>
  <c r="CD4" i="328"/>
  <c r="CD5" i="328" s="1"/>
  <c r="ET4" i="328"/>
  <c r="AL4" i="328"/>
  <c r="AL5" i="328" s="1"/>
  <c r="GT4" i="328"/>
  <c r="DK4" i="328"/>
  <c r="BC4" i="328"/>
  <c r="BC5" i="328" s="1"/>
  <c r="CE4" i="328"/>
  <c r="CE5" i="328" s="1"/>
  <c r="CB4" i="328"/>
  <c r="CB5" i="328" s="1"/>
  <c r="EB4" i="328"/>
  <c r="BN4" i="328"/>
  <c r="BN5" i="328" s="1"/>
  <c r="BG4" i="328"/>
  <c r="BG5" i="328" s="1"/>
  <c r="CQ4" i="328"/>
  <c r="CQ5" i="328" s="1"/>
  <c r="BL4" i="328"/>
  <c r="BL5" i="328" s="1"/>
  <c r="FX4" i="328"/>
  <c r="FL4" i="328"/>
  <c r="DP4" i="328"/>
  <c r="CS4" i="328"/>
  <c r="CS5" i="328" s="1"/>
  <c r="ES4" i="328"/>
  <c r="GA4" i="328"/>
  <c r="EO4" i="328"/>
  <c r="EM4" i="328"/>
  <c r="HF60" i="328"/>
  <c r="B93" i="328"/>
  <c r="E92" i="328"/>
  <c r="F92" i="328" s="1"/>
  <c r="D94" i="328"/>
  <c r="HJ58" i="328"/>
  <c r="GL8" i="328"/>
  <c r="C96" i="328"/>
  <c r="HC58" i="327"/>
  <c r="HF57" i="327"/>
  <c r="HD58" i="327"/>
  <c r="HF58" i="327" s="1"/>
  <c r="GM8" i="327"/>
  <c r="B93" i="327"/>
  <c r="E92" i="327"/>
  <c r="F92" i="327" s="1"/>
  <c r="D95" i="327"/>
  <c r="CQ8" i="327"/>
  <c r="HJ60" i="327"/>
  <c r="C97" i="327"/>
  <c r="HC56" i="326"/>
  <c r="HF55" i="326"/>
  <c r="GM8" i="326"/>
  <c r="HK60" i="326"/>
  <c r="HM60" i="326" s="1"/>
  <c r="B93" i="326"/>
  <c r="E92" i="326"/>
  <c r="F92" i="326" s="1"/>
  <c r="C95" i="326"/>
  <c r="CQ8" i="326"/>
  <c r="D94" i="326"/>
  <c r="HF57" i="325"/>
  <c r="HC58" i="325" s="1"/>
  <c r="HJ6" i="325"/>
  <c r="HJ4" i="325"/>
  <c r="HJ5" i="325"/>
  <c r="HK59" i="325"/>
  <c r="D94" i="325"/>
  <c r="CP9" i="325"/>
  <c r="CQ8" i="325"/>
  <c r="GK9" i="325"/>
  <c r="GL8" i="325"/>
  <c r="C94" i="325"/>
  <c r="E93" i="325"/>
  <c r="F93" i="325" s="1"/>
  <c r="HK60" i="324"/>
  <c r="HM60" i="324" s="1"/>
  <c r="HC58" i="324"/>
  <c r="CR9" i="324"/>
  <c r="CS8" i="324"/>
  <c r="D94" i="324"/>
  <c r="GK9" i="324"/>
  <c r="GL8" i="324"/>
  <c r="E93" i="324"/>
  <c r="F93" i="324" s="1"/>
  <c r="C94" i="324"/>
  <c r="E95" i="340" l="1"/>
  <c r="F95" i="340" s="1"/>
  <c r="C96" i="340"/>
  <c r="D96" i="340"/>
  <c r="E95" i="339"/>
  <c r="F95" i="339" s="1"/>
  <c r="C96" i="339"/>
  <c r="D96" i="339"/>
  <c r="D96" i="338"/>
  <c r="E95" i="338"/>
  <c r="F95" i="338" s="1"/>
  <c r="C96" i="338"/>
  <c r="E95" i="337"/>
  <c r="C96" i="337"/>
  <c r="D96" i="337"/>
  <c r="F95" i="337"/>
  <c r="D96" i="336"/>
  <c r="E95" i="336"/>
  <c r="F95" i="336" s="1"/>
  <c r="C96" i="336"/>
  <c r="C98" i="335"/>
  <c r="D96" i="335"/>
  <c r="GN8" i="335"/>
  <c r="B94" i="335"/>
  <c r="E93" i="335"/>
  <c r="F93" i="335" s="1"/>
  <c r="HF59" i="335"/>
  <c r="HC60" i="335" s="1"/>
  <c r="CR8" i="335"/>
  <c r="HD58" i="334"/>
  <c r="E94" i="334"/>
  <c r="F94" i="334" s="1"/>
  <c r="C95" i="334"/>
  <c r="D95" i="334"/>
  <c r="HM59" i="334"/>
  <c r="HJ60" i="334" s="1"/>
  <c r="GN9" i="334"/>
  <c r="GO8" i="334"/>
  <c r="CR9" i="334"/>
  <c r="CS8" i="334"/>
  <c r="HM59" i="333"/>
  <c r="HJ60" i="333" s="1"/>
  <c r="HD58" i="333"/>
  <c r="HF58" i="333" s="1"/>
  <c r="D95" i="333"/>
  <c r="GL9" i="333"/>
  <c r="GM8" i="333"/>
  <c r="CQ9" i="333"/>
  <c r="CR8" i="333"/>
  <c r="C95" i="333"/>
  <c r="E94" i="333"/>
  <c r="F94" i="333" s="1"/>
  <c r="CS8" i="332"/>
  <c r="CR9" i="332"/>
  <c r="E94" i="332"/>
  <c r="F94" i="332" s="1"/>
  <c r="C95" i="332"/>
  <c r="D95" i="332"/>
  <c r="HD58" i="332"/>
  <c r="HM58" i="332"/>
  <c r="HJ59" i="332" s="1"/>
  <c r="GL9" i="332"/>
  <c r="GM8" i="332"/>
  <c r="D95" i="331"/>
  <c r="GM8" i="331"/>
  <c r="B94" i="331"/>
  <c r="E93" i="331"/>
  <c r="F93" i="331" s="1"/>
  <c r="CR8" i="331"/>
  <c r="C96" i="331"/>
  <c r="HF55" i="331"/>
  <c r="HD55" i="331"/>
  <c r="HC56" i="331" s="1"/>
  <c r="D95" i="330"/>
  <c r="HF57" i="330"/>
  <c r="HC58" i="330" s="1"/>
  <c r="E94" i="330"/>
  <c r="F94" i="330" s="1"/>
  <c r="C95" i="330"/>
  <c r="CQ9" i="330"/>
  <c r="CR8" i="330"/>
  <c r="HM60" i="330"/>
  <c r="HK60" i="330"/>
  <c r="GM9" i="330"/>
  <c r="GN8" i="330"/>
  <c r="HD57" i="329"/>
  <c r="HF57" i="329" s="1"/>
  <c r="E94" i="329"/>
  <c r="F94" i="329" s="1"/>
  <c r="CP9" i="329" s="1"/>
  <c r="C95" i="329"/>
  <c r="D95" i="329"/>
  <c r="CR8" i="329"/>
  <c r="HM57" i="329"/>
  <c r="HJ58" i="329" s="1"/>
  <c r="GL9" i="329"/>
  <c r="GM8" i="329"/>
  <c r="GM8" i="328"/>
  <c r="C97" i="328"/>
  <c r="HK58" i="328"/>
  <c r="HM58" i="328" s="1"/>
  <c r="B94" i="328"/>
  <c r="E93" i="328"/>
  <c r="F93" i="328" s="1"/>
  <c r="CR8" i="328"/>
  <c r="D95" i="328"/>
  <c r="I2" i="328"/>
  <c r="HB4" i="328"/>
  <c r="HC4" i="328" s="1"/>
  <c r="B94" i="327"/>
  <c r="E93" i="327"/>
  <c r="F93" i="327" s="1"/>
  <c r="C98" i="327"/>
  <c r="D96" i="327"/>
  <c r="GN8" i="327"/>
  <c r="HC59" i="327"/>
  <c r="CR8" i="327"/>
  <c r="HK60" i="327"/>
  <c r="HM60" i="327" s="1"/>
  <c r="CR8" i="326"/>
  <c r="GN8" i="326"/>
  <c r="B94" i="326"/>
  <c r="E93" i="326"/>
  <c r="F93" i="326" s="1"/>
  <c r="D95" i="326"/>
  <c r="C96" i="326"/>
  <c r="HF56" i="326"/>
  <c r="HC57" i="326" s="1"/>
  <c r="HD56" i="326"/>
  <c r="HD58" i="325"/>
  <c r="E94" i="325"/>
  <c r="F94" i="325" s="1"/>
  <c r="C95" i="325"/>
  <c r="GL9" i="325"/>
  <c r="GM8" i="325"/>
  <c r="D95" i="325"/>
  <c r="CQ9" i="325"/>
  <c r="CR8" i="325"/>
  <c r="HM59" i="325"/>
  <c r="HJ60" i="325" s="1"/>
  <c r="E94" i="324"/>
  <c r="F94" i="324" s="1"/>
  <c r="C95" i="324"/>
  <c r="HD58" i="324"/>
  <c r="D95" i="324"/>
  <c r="GL9" i="324"/>
  <c r="GM8" i="324"/>
  <c r="CS9" i="324"/>
  <c r="CT8" i="324"/>
  <c r="D97" i="340" l="1"/>
  <c r="E96" i="340"/>
  <c r="F96" i="340" s="1"/>
  <c r="C97" i="340"/>
  <c r="D97" i="339"/>
  <c r="E96" i="339"/>
  <c r="F96" i="339" s="1"/>
  <c r="C97" i="339"/>
  <c r="C97" i="338"/>
  <c r="E96" i="338"/>
  <c r="F96" i="338" s="1"/>
  <c r="D97" i="338"/>
  <c r="D97" i="337"/>
  <c r="C97" i="337"/>
  <c r="E96" i="337"/>
  <c r="F96" i="337" s="1"/>
  <c r="E96" i="336"/>
  <c r="C97" i="336"/>
  <c r="D97" i="336"/>
  <c r="F96" i="336"/>
  <c r="HI4" i="335"/>
  <c r="HI5" i="335"/>
  <c r="HI6" i="335"/>
  <c r="HD60" i="335"/>
  <c r="CS8" i="335"/>
  <c r="B95" i="335"/>
  <c r="E94" i="335"/>
  <c r="F94" i="335" s="1"/>
  <c r="D97" i="335"/>
  <c r="GO8" i="335"/>
  <c r="C99" i="335"/>
  <c r="HK60" i="334"/>
  <c r="HM60" i="334" s="1"/>
  <c r="GO9" i="334"/>
  <c r="GP8" i="334"/>
  <c r="D96" i="334"/>
  <c r="HF58" i="334"/>
  <c r="HC59" i="334" s="1"/>
  <c r="CS9" i="334"/>
  <c r="CT8" i="334"/>
  <c r="E95" i="334"/>
  <c r="F95" i="334" s="1"/>
  <c r="C96" i="334"/>
  <c r="HK60" i="333"/>
  <c r="HM60" i="333" s="1"/>
  <c r="CR9" i="333"/>
  <c r="CS8" i="333"/>
  <c r="D96" i="333"/>
  <c r="E95" i="333"/>
  <c r="F95" i="333" s="1"/>
  <c r="C96" i="333"/>
  <c r="GM9" i="333"/>
  <c r="GN8" i="333"/>
  <c r="HC59" i="333"/>
  <c r="HF58" i="332"/>
  <c r="HC59" i="332" s="1"/>
  <c r="HD59" i="332" s="1"/>
  <c r="HJ5" i="332"/>
  <c r="HJ6" i="332"/>
  <c r="HJ4" i="332"/>
  <c r="HK59" i="332"/>
  <c r="HM59" i="332" s="1"/>
  <c r="D96" i="332"/>
  <c r="CS9" i="332"/>
  <c r="CT8" i="332"/>
  <c r="GM9" i="332"/>
  <c r="GN8" i="332"/>
  <c r="C96" i="332"/>
  <c r="E95" i="332"/>
  <c r="F95" i="332" s="1"/>
  <c r="GN8" i="331"/>
  <c r="HD56" i="331"/>
  <c r="CS8" i="331"/>
  <c r="C97" i="331"/>
  <c r="B95" i="331"/>
  <c r="E94" i="331"/>
  <c r="F94" i="331" s="1"/>
  <c r="D96" i="331"/>
  <c r="HD58" i="330"/>
  <c r="HF58" i="330" s="1"/>
  <c r="GO8" i="330"/>
  <c r="GN9" i="330"/>
  <c r="CR9" i="330"/>
  <c r="CS8" i="330"/>
  <c r="C96" i="330"/>
  <c r="E95" i="330"/>
  <c r="F95" i="330" s="1"/>
  <c r="D96" i="330"/>
  <c r="HK58" i="329"/>
  <c r="GM9" i="329"/>
  <c r="GN8" i="329"/>
  <c r="D96" i="329"/>
  <c r="HC58" i="329"/>
  <c r="CS8" i="329"/>
  <c r="C96" i="329"/>
  <c r="E95" i="329"/>
  <c r="F95" i="329" s="1"/>
  <c r="CQ9" i="329" s="1"/>
  <c r="B95" i="328"/>
  <c r="E94" i="328"/>
  <c r="F94" i="328" s="1"/>
  <c r="CS8" i="328"/>
  <c r="C98" i="328"/>
  <c r="D96" i="328"/>
  <c r="HJ59" i="328"/>
  <c r="GN8" i="328"/>
  <c r="D97" i="327"/>
  <c r="GO8" i="327"/>
  <c r="C99" i="327"/>
  <c r="CS8" i="327"/>
  <c r="HD59" i="327"/>
  <c r="B95" i="327"/>
  <c r="E94" i="327"/>
  <c r="F94" i="327" s="1"/>
  <c r="HD57" i="326"/>
  <c r="HF57" i="326" s="1"/>
  <c r="GO8" i="326"/>
  <c r="D96" i="326"/>
  <c r="C97" i="326"/>
  <c r="B95" i="326"/>
  <c r="E94" i="326"/>
  <c r="F94" i="326" s="1"/>
  <c r="CS8" i="326"/>
  <c r="HK60" i="325"/>
  <c r="HM60" i="325" s="1"/>
  <c r="CR9" i="325"/>
  <c r="CS8" i="325"/>
  <c r="GM9" i="325"/>
  <c r="GN8" i="325"/>
  <c r="D96" i="325"/>
  <c r="E95" i="325"/>
  <c r="F95" i="325" s="1"/>
  <c r="C96" i="325"/>
  <c r="HF58" i="325"/>
  <c r="HC59" i="325" s="1"/>
  <c r="HF58" i="324"/>
  <c r="HC59" i="324" s="1"/>
  <c r="CT9" i="324"/>
  <c r="CU8" i="324"/>
  <c r="D96" i="324"/>
  <c r="E95" i="324"/>
  <c r="F95" i="324" s="1"/>
  <c r="C96" i="324"/>
  <c r="GM9" i="324"/>
  <c r="GN8" i="324"/>
  <c r="C98" i="340" l="1"/>
  <c r="E97" i="340"/>
  <c r="F97" i="340" s="1"/>
  <c r="D98" i="340"/>
  <c r="C98" i="339"/>
  <c r="E97" i="339"/>
  <c r="F97" i="339" s="1"/>
  <c r="D98" i="339"/>
  <c r="D98" i="338"/>
  <c r="E97" i="338"/>
  <c r="F97" i="338" s="1"/>
  <c r="C98" i="338"/>
  <c r="E97" i="337"/>
  <c r="C98" i="337"/>
  <c r="D98" i="337"/>
  <c r="F97" i="337"/>
  <c r="D98" i="336"/>
  <c r="C98" i="336"/>
  <c r="E97" i="336"/>
  <c r="F97" i="336" s="1"/>
  <c r="B96" i="335"/>
  <c r="E95" i="335"/>
  <c r="F95" i="335" s="1"/>
  <c r="D98" i="335"/>
  <c r="CT8" i="335"/>
  <c r="CS9" i="335"/>
  <c r="C100" i="335"/>
  <c r="GO9" i="335"/>
  <c r="GP8" i="335"/>
  <c r="CY4" i="335"/>
  <c r="CY5" i="335" s="1"/>
  <c r="EP4" i="335"/>
  <c r="GV4" i="335"/>
  <c r="BM4" i="335"/>
  <c r="BM5" i="335" s="1"/>
  <c r="L4" i="335"/>
  <c r="L5" i="335" s="1"/>
  <c r="DY4" i="335"/>
  <c r="BX4" i="335"/>
  <c r="BX5" i="335" s="1"/>
  <c r="EN4" i="335"/>
  <c r="BZ4" i="335"/>
  <c r="BZ5" i="335" s="1"/>
  <c r="AF4" i="335"/>
  <c r="AF5" i="335" s="1"/>
  <c r="J4" i="335"/>
  <c r="FV4" i="335"/>
  <c r="GS4" i="335"/>
  <c r="EQ4" i="335"/>
  <c r="S4" i="335"/>
  <c r="S5" i="335" s="1"/>
  <c r="DN4" i="335"/>
  <c r="FK4" i="335"/>
  <c r="CL4" i="335"/>
  <c r="CL5" i="335" s="1"/>
  <c r="DT4" i="335"/>
  <c r="DX4" i="335"/>
  <c r="BH4" i="335"/>
  <c r="BH5" i="335" s="1"/>
  <c r="BL4" i="335"/>
  <c r="BL5" i="335" s="1"/>
  <c r="AW4" i="335"/>
  <c r="AW5" i="335" s="1"/>
  <c r="GQ4" i="335"/>
  <c r="GU4" i="335"/>
  <c r="HA4" i="335"/>
  <c r="EL4" i="335"/>
  <c r="T4" i="335"/>
  <c r="T5" i="335" s="1"/>
  <c r="CK4" i="335"/>
  <c r="CK5" i="335" s="1"/>
  <c r="EI4" i="335"/>
  <c r="BR4" i="335"/>
  <c r="BR5" i="335" s="1"/>
  <c r="DS4" i="335"/>
  <c r="BU4" i="335"/>
  <c r="BU5" i="335" s="1"/>
  <c r="EC4" i="335"/>
  <c r="GA4" i="335"/>
  <c r="EE4" i="335"/>
  <c r="GO4" i="335"/>
  <c r="CW4" i="335"/>
  <c r="CW5" i="335" s="1"/>
  <c r="BE4" i="335"/>
  <c r="BE5" i="335" s="1"/>
  <c r="AB4" i="335"/>
  <c r="AB5" i="335" s="1"/>
  <c r="BC4" i="335"/>
  <c r="BC5" i="335" s="1"/>
  <c r="FP4" i="335"/>
  <c r="DD4" i="335"/>
  <c r="DD5" i="335" s="1"/>
  <c r="AR4" i="335"/>
  <c r="AR5" i="335" s="1"/>
  <c r="EO4" i="335"/>
  <c r="ER4" i="335"/>
  <c r="CX4" i="335"/>
  <c r="CX5" i="335" s="1"/>
  <c r="FN4" i="335"/>
  <c r="AJ4" i="335"/>
  <c r="AJ5" i="335" s="1"/>
  <c r="DK4" i="335"/>
  <c r="AY4" i="335"/>
  <c r="AY5" i="335" s="1"/>
  <c r="DV4" i="335"/>
  <c r="AA4" i="335"/>
  <c r="AA5" i="335" s="1"/>
  <c r="DL4" i="335"/>
  <c r="GP4" i="335"/>
  <c r="FO4" i="335"/>
  <c r="CD4" i="335"/>
  <c r="CD5" i="335" s="1"/>
  <c r="P4" i="335"/>
  <c r="P5" i="335" s="1"/>
  <c r="EU4" i="335"/>
  <c r="FW4" i="335"/>
  <c r="AL4" i="335"/>
  <c r="AL5" i="335" s="1"/>
  <c r="BV4" i="335"/>
  <c r="BV5" i="335" s="1"/>
  <c r="FZ4" i="335"/>
  <c r="DA4" i="335"/>
  <c r="DA5" i="335" s="1"/>
  <c r="FM4" i="335"/>
  <c r="CN4" i="335"/>
  <c r="CN5" i="335" s="1"/>
  <c r="N4" i="335"/>
  <c r="N5" i="335" s="1"/>
  <c r="Z4" i="335"/>
  <c r="Z5" i="335" s="1"/>
  <c r="CI4" i="335"/>
  <c r="CI5" i="335" s="1"/>
  <c r="EA4" i="335"/>
  <c r="CC4" i="335"/>
  <c r="CC5" i="335" s="1"/>
  <c r="FH4" i="335"/>
  <c r="AO4" i="335"/>
  <c r="AO5" i="335" s="1"/>
  <c r="EW4" i="335"/>
  <c r="FB4" i="335"/>
  <c r="W4" i="335"/>
  <c r="W5" i="335" s="1"/>
  <c r="CB4" i="335"/>
  <c r="CB5" i="335" s="1"/>
  <c r="AQ4" i="335"/>
  <c r="AQ5" i="335" s="1"/>
  <c r="EB4" i="335"/>
  <c r="FG4" i="335"/>
  <c r="DJ4" i="335"/>
  <c r="K4" i="335"/>
  <c r="K5" i="335" s="1"/>
  <c r="AH4" i="335"/>
  <c r="AH5" i="335" s="1"/>
  <c r="DH4" i="335"/>
  <c r="AI4" i="335"/>
  <c r="AI5" i="335" s="1"/>
  <c r="FT4" i="335"/>
  <c r="I4" i="335"/>
  <c r="EG4" i="335"/>
  <c r="BO4" i="335"/>
  <c r="BO5" i="335" s="1"/>
  <c r="BS4" i="335"/>
  <c r="BS5" i="335" s="1"/>
  <c r="GH4" i="335"/>
  <c r="GX4" i="335"/>
  <c r="GM4" i="335"/>
  <c r="R4" i="335"/>
  <c r="R5" i="335" s="1"/>
  <c r="FD4" i="335"/>
  <c r="DC4" i="335"/>
  <c r="DC5" i="335" s="1"/>
  <c r="EY4" i="335"/>
  <c r="Y4" i="335"/>
  <c r="Y5" i="335" s="1"/>
  <c r="ES4" i="335"/>
  <c r="GL4" i="335"/>
  <c r="FE4" i="335"/>
  <c r="GT4" i="335"/>
  <c r="CS4" i="335"/>
  <c r="CS5" i="335" s="1"/>
  <c r="BN4" i="335"/>
  <c r="BN5" i="335" s="1"/>
  <c r="AX4" i="335"/>
  <c r="AX5" i="335" s="1"/>
  <c r="GN4" i="335"/>
  <c r="CU4" i="335"/>
  <c r="CU5" i="335" s="1"/>
  <c r="EZ4" i="335"/>
  <c r="BW4" i="335"/>
  <c r="BW5" i="335" s="1"/>
  <c r="EH4" i="335"/>
  <c r="AV4" i="335"/>
  <c r="AV5" i="335" s="1"/>
  <c r="BJ4" i="335"/>
  <c r="BJ5" i="335" s="1"/>
  <c r="DB4" i="335"/>
  <c r="DB5" i="335" s="1"/>
  <c r="AD4" i="335"/>
  <c r="AD5" i="335" s="1"/>
  <c r="AZ4" i="335"/>
  <c r="AZ5" i="335" s="1"/>
  <c r="BQ4" i="335"/>
  <c r="BQ5" i="335" s="1"/>
  <c r="GZ4" i="335"/>
  <c r="GJ4" i="335"/>
  <c r="AG4" i="335"/>
  <c r="AG5" i="335" s="1"/>
  <c r="CV4" i="335"/>
  <c r="CV5" i="335" s="1"/>
  <c r="ED4" i="335"/>
  <c r="AP4" i="335"/>
  <c r="AP5" i="335" s="1"/>
  <c r="GE4" i="335"/>
  <c r="CR4" i="335"/>
  <c r="CR5" i="335" s="1"/>
  <c r="FJ4" i="335"/>
  <c r="GK4" i="335"/>
  <c r="AM4" i="335"/>
  <c r="AM5" i="335" s="1"/>
  <c r="CF4" i="335"/>
  <c r="CF5" i="335" s="1"/>
  <c r="BP4" i="335"/>
  <c r="BP5" i="335" s="1"/>
  <c r="AK4" i="335"/>
  <c r="AK5" i="335" s="1"/>
  <c r="FI4" i="335"/>
  <c r="DQ4" i="335"/>
  <c r="Q4" i="335"/>
  <c r="Q5" i="335" s="1"/>
  <c r="GF4" i="335"/>
  <c r="CE4" i="335"/>
  <c r="CE5" i="335" s="1"/>
  <c r="EJ4" i="335"/>
  <c r="GC4" i="335"/>
  <c r="CM4" i="335"/>
  <c r="CM5" i="335" s="1"/>
  <c r="FX4" i="335"/>
  <c r="CG4" i="335"/>
  <c r="CG5" i="335" s="1"/>
  <c r="CP4" i="335"/>
  <c r="CP5" i="335" s="1"/>
  <c r="FU4" i="335"/>
  <c r="FY4" i="335"/>
  <c r="DI4" i="335"/>
  <c r="DM4" i="335"/>
  <c r="BB4" i="335"/>
  <c r="BB5" i="335" s="1"/>
  <c r="BA4" i="335"/>
  <c r="BA5" i="335" s="1"/>
  <c r="BG4" i="335"/>
  <c r="BG5" i="335" s="1"/>
  <c r="U4" i="335"/>
  <c r="U5" i="335" s="1"/>
  <c r="EX4" i="335"/>
  <c r="DO4" i="335"/>
  <c r="X4" i="335"/>
  <c r="X5" i="335" s="1"/>
  <c r="GB4" i="335"/>
  <c r="FQ4" i="335"/>
  <c r="EF4" i="335"/>
  <c r="CA4" i="335"/>
  <c r="CA5" i="335" s="1"/>
  <c r="FC4" i="335"/>
  <c r="FL4" i="335"/>
  <c r="FS4" i="335"/>
  <c r="GG4" i="335"/>
  <c r="AS4" i="335"/>
  <c r="AS5" i="335" s="1"/>
  <c r="GD4" i="335"/>
  <c r="DR4" i="335"/>
  <c r="DE4" i="335"/>
  <c r="DE5" i="335" s="1"/>
  <c r="FR4" i="335"/>
  <c r="CQ4" i="335"/>
  <c r="CQ5" i="335" s="1"/>
  <c r="M4" i="335"/>
  <c r="M5" i="335" s="1"/>
  <c r="CJ4" i="335"/>
  <c r="CJ5" i="335" s="1"/>
  <c r="AN4" i="335"/>
  <c r="AN5" i="335" s="1"/>
  <c r="FF4" i="335"/>
  <c r="DF4" i="335"/>
  <c r="AU4" i="335"/>
  <c r="AU5" i="335" s="1"/>
  <c r="CZ4" i="335"/>
  <c r="CZ5" i="335" s="1"/>
  <c r="GR4" i="335"/>
  <c r="BD4" i="335"/>
  <c r="BD5" i="335" s="1"/>
  <c r="HF4" i="335"/>
  <c r="V4" i="335"/>
  <c r="V5" i="335" s="1"/>
  <c r="DG4" i="335"/>
  <c r="GW4" i="335"/>
  <c r="BF4" i="335"/>
  <c r="BF5" i="335" s="1"/>
  <c r="AC4" i="335"/>
  <c r="AC5" i="335" s="1"/>
  <c r="BK4" i="335"/>
  <c r="BK5" i="335" s="1"/>
  <c r="CH4" i="335"/>
  <c r="CH5" i="335" s="1"/>
  <c r="DP4" i="335"/>
  <c r="EM4" i="335"/>
  <c r="EK4" i="335"/>
  <c r="CO4" i="335"/>
  <c r="CO5" i="335" s="1"/>
  <c r="GY4" i="335"/>
  <c r="AE4" i="335"/>
  <c r="AE5" i="335" s="1"/>
  <c r="GI4" i="335"/>
  <c r="DZ4" i="335"/>
  <c r="CT4" i="335"/>
  <c r="CT5" i="335" s="1"/>
  <c r="ET4" i="335"/>
  <c r="DW4" i="335"/>
  <c r="O4" i="335"/>
  <c r="O5" i="335" s="1"/>
  <c r="AT4" i="335"/>
  <c r="AT5" i="335" s="1"/>
  <c r="BI4" i="335"/>
  <c r="BI5" i="335" s="1"/>
  <c r="BT4" i="335"/>
  <c r="BT5" i="335" s="1"/>
  <c r="BY4" i="335"/>
  <c r="BY5" i="335" s="1"/>
  <c r="DU4" i="335"/>
  <c r="EV4" i="335"/>
  <c r="FA4" i="335"/>
  <c r="HF60" i="335"/>
  <c r="HD59" i="334"/>
  <c r="C97" i="334"/>
  <c r="E96" i="334"/>
  <c r="F96" i="334" s="1"/>
  <c r="CT9" i="334"/>
  <c r="CU8" i="334"/>
  <c r="D97" i="334"/>
  <c r="GQ8" i="334"/>
  <c r="GP9" i="334"/>
  <c r="GN9" i="333"/>
  <c r="GO8" i="333"/>
  <c r="D97" i="333"/>
  <c r="HD59" i="333"/>
  <c r="E96" i="333"/>
  <c r="F96" i="333" s="1"/>
  <c r="C97" i="333"/>
  <c r="CS9" i="333"/>
  <c r="CT8" i="333"/>
  <c r="CT9" i="332"/>
  <c r="CU8" i="332"/>
  <c r="E96" i="332"/>
  <c r="F96" i="332" s="1"/>
  <c r="C97" i="332"/>
  <c r="HF59" i="332"/>
  <c r="HC60" i="332" s="1"/>
  <c r="GN9" i="332"/>
  <c r="GO8" i="332"/>
  <c r="D97" i="332"/>
  <c r="HJ60" i="332"/>
  <c r="D97" i="331"/>
  <c r="C98" i="331"/>
  <c r="HF56" i="331"/>
  <c r="HC57" i="331" s="1"/>
  <c r="CS9" i="331"/>
  <c r="CT8" i="331"/>
  <c r="B96" i="331"/>
  <c r="E95" i="331"/>
  <c r="F95" i="331" s="1"/>
  <c r="GO8" i="331"/>
  <c r="GN9" i="331"/>
  <c r="E96" i="330"/>
  <c r="F96" i="330" s="1"/>
  <c r="C97" i="330"/>
  <c r="GO9" i="330"/>
  <c r="GP8" i="330"/>
  <c r="D97" i="330"/>
  <c r="CS9" i="330"/>
  <c r="CT8" i="330"/>
  <c r="HC59" i="330"/>
  <c r="HD58" i="329"/>
  <c r="E96" i="329"/>
  <c r="F96" i="329" s="1"/>
  <c r="CR9" i="329" s="1"/>
  <c r="C97" i="329"/>
  <c r="D97" i="329"/>
  <c r="CT8" i="329"/>
  <c r="HM58" i="329"/>
  <c r="HJ59" i="329" s="1"/>
  <c r="GN9" i="329"/>
  <c r="GO8" i="329"/>
  <c r="CT8" i="328"/>
  <c r="D97" i="328"/>
  <c r="GO8" i="328"/>
  <c r="HJ6" i="328"/>
  <c r="HD6" i="328" s="1"/>
  <c r="HE6" i="328" s="1"/>
  <c r="HJ4" i="328"/>
  <c r="HD4" i="328" s="1"/>
  <c r="HE4" i="328" s="1"/>
  <c r="HJ5" i="328"/>
  <c r="HD5" i="328" s="1"/>
  <c r="HE5" i="328" s="1"/>
  <c r="HK59" i="328"/>
  <c r="C99" i="328"/>
  <c r="B96" i="328"/>
  <c r="E95" i="328"/>
  <c r="F95" i="328" s="1"/>
  <c r="B96" i="327"/>
  <c r="E95" i="327"/>
  <c r="F95" i="327" s="1"/>
  <c r="CS9" i="327"/>
  <c r="CT8" i="327"/>
  <c r="GP8" i="327"/>
  <c r="GO9" i="327"/>
  <c r="HF59" i="327"/>
  <c r="HC60" i="327" s="1"/>
  <c r="D98" i="327"/>
  <c r="C100" i="327"/>
  <c r="D97" i="326"/>
  <c r="B96" i="326"/>
  <c r="E95" i="326"/>
  <c r="F95" i="326" s="1"/>
  <c r="HC58" i="326"/>
  <c r="CS9" i="326"/>
  <c r="CT8" i="326"/>
  <c r="C98" i="326"/>
  <c r="GO9" i="326"/>
  <c r="GP8" i="326"/>
  <c r="CS9" i="325"/>
  <c r="CT8" i="325"/>
  <c r="HD59" i="325"/>
  <c r="HF59" i="325" s="1"/>
  <c r="D97" i="325"/>
  <c r="C97" i="325"/>
  <c r="E96" i="325"/>
  <c r="F96" i="325" s="1"/>
  <c r="GN9" i="325"/>
  <c r="GO8" i="325"/>
  <c r="HD59" i="324"/>
  <c r="HF59" i="324" s="1"/>
  <c r="C97" i="324"/>
  <c r="E96" i="324"/>
  <c r="F96" i="324" s="1"/>
  <c r="CV8" i="324"/>
  <c r="CU9" i="324"/>
  <c r="GN9" i="324"/>
  <c r="GO8" i="324"/>
  <c r="D97" i="324"/>
  <c r="D99" i="340" l="1"/>
  <c r="E98" i="340"/>
  <c r="F98" i="340" s="1"/>
  <c r="C99" i="340"/>
  <c r="D99" i="339"/>
  <c r="E98" i="339"/>
  <c r="F98" i="339" s="1"/>
  <c r="C99" i="339"/>
  <c r="C99" i="338"/>
  <c r="E98" i="338"/>
  <c r="F98" i="338" s="1"/>
  <c r="D99" i="338"/>
  <c r="D99" i="337"/>
  <c r="C99" i="337"/>
  <c r="E98" i="337"/>
  <c r="F98" i="337" s="1"/>
  <c r="E98" i="336"/>
  <c r="F98" i="336" s="1"/>
  <c r="C99" i="336"/>
  <c r="D99" i="336"/>
  <c r="C101" i="335"/>
  <c r="D99" i="335"/>
  <c r="GP9" i="335"/>
  <c r="GQ8" i="335"/>
  <c r="HD4" i="335"/>
  <c r="HE4" i="335" s="1"/>
  <c r="I2" i="335"/>
  <c r="HB4" i="335"/>
  <c r="HC4" i="335" s="1"/>
  <c r="J5" i="335"/>
  <c r="HD5" i="335"/>
  <c r="HE5" i="335" s="1"/>
  <c r="HD6" i="335"/>
  <c r="HE6" i="335" s="1"/>
  <c r="CT9" i="335"/>
  <c r="CU8" i="335"/>
  <c r="B97" i="335"/>
  <c r="CL9" i="335"/>
  <c r="GH9" i="335"/>
  <c r="GI9" i="335"/>
  <c r="CM9" i="335"/>
  <c r="CN9" i="335"/>
  <c r="GJ9" i="335"/>
  <c r="CO9" i="335"/>
  <c r="GK9" i="335"/>
  <c r="E96" i="335"/>
  <c r="F96" i="335" s="1"/>
  <c r="GL9" i="335"/>
  <c r="CP9" i="335"/>
  <c r="GM9" i="335"/>
  <c r="CQ9" i="335"/>
  <c r="CR9" i="335"/>
  <c r="GN9" i="335"/>
  <c r="C98" i="334"/>
  <c r="E97" i="334"/>
  <c r="F97" i="334" s="1"/>
  <c r="CU9" i="334"/>
  <c r="CV8" i="334"/>
  <c r="GQ9" i="334"/>
  <c r="GR8" i="334"/>
  <c r="HF59" i="334"/>
  <c r="HC60" i="334" s="1"/>
  <c r="D98" i="334"/>
  <c r="D98" i="333"/>
  <c r="CT9" i="333"/>
  <c r="CU8" i="333"/>
  <c r="HF59" i="333"/>
  <c r="HC60" i="333" s="1"/>
  <c r="GO9" i="333"/>
  <c r="GP8" i="333"/>
  <c r="E97" i="333"/>
  <c r="F97" i="333" s="1"/>
  <c r="C98" i="333"/>
  <c r="HI5" i="332"/>
  <c r="HI6" i="332"/>
  <c r="HI4" i="332"/>
  <c r="HD60" i="332"/>
  <c r="D98" i="332"/>
  <c r="C98" i="332"/>
  <c r="E97" i="332"/>
  <c r="F97" i="332" s="1"/>
  <c r="GO9" i="332"/>
  <c r="GP8" i="332"/>
  <c r="HK60" i="332"/>
  <c r="HM60" i="332" s="1"/>
  <c r="CU9" i="332"/>
  <c r="CV8" i="332"/>
  <c r="HD57" i="331"/>
  <c r="HF57" i="331" s="1"/>
  <c r="CT9" i="331"/>
  <c r="CU8" i="331"/>
  <c r="C99" i="331"/>
  <c r="D98" i="331"/>
  <c r="GO9" i="331"/>
  <c r="GP8" i="331"/>
  <c r="B97" i="331"/>
  <c r="CL9" i="331"/>
  <c r="CM9" i="331"/>
  <c r="GH9" i="331"/>
  <c r="GI9" i="331"/>
  <c r="CN9" i="331"/>
  <c r="CO9" i="331"/>
  <c r="GJ9" i="331"/>
  <c r="CP9" i="331"/>
  <c r="GK9" i="331"/>
  <c r="GL9" i="331"/>
  <c r="CQ9" i="331"/>
  <c r="GM9" i="331"/>
  <c r="CR9" i="331"/>
  <c r="E96" i="331"/>
  <c r="F96" i="331" s="1"/>
  <c r="CU8" i="330"/>
  <c r="CT9" i="330"/>
  <c r="GP9" i="330"/>
  <c r="GQ8" i="330"/>
  <c r="C98" i="330"/>
  <c r="E97" i="330"/>
  <c r="F97" i="330" s="1"/>
  <c r="HD59" i="330"/>
  <c r="HF59" i="330" s="1"/>
  <c r="HC60" i="330" s="1"/>
  <c r="D98" i="330"/>
  <c r="HJ5" i="329"/>
  <c r="HJ6" i="329"/>
  <c r="HJ4" i="329"/>
  <c r="HK59" i="329"/>
  <c r="HM59" i="329" s="1"/>
  <c r="GO9" i="329"/>
  <c r="GP8" i="329"/>
  <c r="D98" i="329"/>
  <c r="HF58" i="329"/>
  <c r="HC59" i="329" s="1"/>
  <c r="CU8" i="329"/>
  <c r="C98" i="329"/>
  <c r="E97" i="329"/>
  <c r="F97" i="329" s="1"/>
  <c r="CS9" i="329" s="1"/>
  <c r="GA9" i="328"/>
  <c r="CF9" i="328"/>
  <c r="BZ9" i="328"/>
  <c r="CB9" i="328"/>
  <c r="CD9" i="328"/>
  <c r="FZ9" i="328"/>
  <c r="CG9" i="328"/>
  <c r="FW9" i="328"/>
  <c r="FY9" i="328"/>
  <c r="GB9" i="328"/>
  <c r="CA9" i="328"/>
  <c r="CC9" i="328"/>
  <c r="FV9" i="328"/>
  <c r="FX9" i="328"/>
  <c r="CE9" i="328"/>
  <c r="GC9" i="328"/>
  <c r="CH9" i="328"/>
  <c r="GD9" i="328"/>
  <c r="CI9" i="328"/>
  <c r="GE9" i="328"/>
  <c r="CJ9" i="328"/>
  <c r="GF9" i="328"/>
  <c r="CK9" i="328"/>
  <c r="GG9" i="328"/>
  <c r="B97" i="328"/>
  <c r="GH9" i="328"/>
  <c r="E96" i="328"/>
  <c r="F96" i="328" s="1"/>
  <c r="CL9" i="328" s="1"/>
  <c r="C100" i="328"/>
  <c r="HM59" i="328"/>
  <c r="HJ60" i="328" s="1"/>
  <c r="D98" i="328"/>
  <c r="GP8" i="328"/>
  <c r="CU8" i="328"/>
  <c r="HI5" i="327"/>
  <c r="HI6" i="327"/>
  <c r="HI4" i="327"/>
  <c r="HD60" i="327"/>
  <c r="GP9" i="327"/>
  <c r="GQ8" i="327"/>
  <c r="B97" i="327"/>
  <c r="CL9" i="327"/>
  <c r="GH9" i="327"/>
  <c r="CM9" i="327"/>
  <c r="GI9" i="327"/>
  <c r="GJ9" i="327"/>
  <c r="CN9" i="327"/>
  <c r="GK9" i="327"/>
  <c r="CO9" i="327"/>
  <c r="GL9" i="327"/>
  <c r="E96" i="327"/>
  <c r="F96" i="327" s="1"/>
  <c r="CP9" i="327"/>
  <c r="GM9" i="327"/>
  <c r="CQ9" i="327"/>
  <c r="CR9" i="327"/>
  <c r="GN9" i="327"/>
  <c r="C101" i="327"/>
  <c r="D99" i="327"/>
  <c r="CT9" i="327"/>
  <c r="CU8" i="327"/>
  <c r="C99" i="326"/>
  <c r="GQ8" i="326"/>
  <c r="GP9" i="326"/>
  <c r="CT9" i="326"/>
  <c r="CU8" i="326"/>
  <c r="B97" i="326"/>
  <c r="GH9" i="326"/>
  <c r="CL9" i="326"/>
  <c r="CM9" i="326"/>
  <c r="GI9" i="326"/>
  <c r="CN9" i="326"/>
  <c r="GJ9" i="326"/>
  <c r="CO9" i="326"/>
  <c r="GK9" i="326"/>
  <c r="CP9" i="326"/>
  <c r="GL9" i="326"/>
  <c r="CQ9" i="326"/>
  <c r="GM9" i="326"/>
  <c r="CR9" i="326"/>
  <c r="E96" i="326"/>
  <c r="F96" i="326" s="1"/>
  <c r="GN9" i="326"/>
  <c r="HD58" i="326"/>
  <c r="HF58" i="326" s="1"/>
  <c r="D98" i="326"/>
  <c r="E97" i="325"/>
  <c r="F97" i="325" s="1"/>
  <c r="C98" i="325"/>
  <c r="HC60" i="325"/>
  <c r="GP8" i="325"/>
  <c r="GO9" i="325"/>
  <c r="D98" i="325"/>
  <c r="CT9" i="325"/>
  <c r="CU8" i="325"/>
  <c r="C98" i="324"/>
  <c r="E97" i="324"/>
  <c r="F97" i="324" s="1"/>
  <c r="D98" i="324"/>
  <c r="CV9" i="324"/>
  <c r="CW8" i="324"/>
  <c r="HC60" i="324"/>
  <c r="GO9" i="324"/>
  <c r="GP8" i="324"/>
  <c r="E99" i="340" l="1"/>
  <c r="F99" i="340" s="1"/>
  <c r="C100" i="340"/>
  <c r="D100" i="340"/>
  <c r="E99" i="339"/>
  <c r="F99" i="339" s="1"/>
  <c r="C100" i="339"/>
  <c r="D100" i="339"/>
  <c r="D100" i="338"/>
  <c r="E99" i="338"/>
  <c r="F99" i="338" s="1"/>
  <c r="C100" i="338"/>
  <c r="E99" i="337"/>
  <c r="F99" i="337" s="1"/>
  <c r="C100" i="337"/>
  <c r="D100" i="337"/>
  <c r="D100" i="336"/>
  <c r="E99" i="336"/>
  <c r="F99" i="336" s="1"/>
  <c r="C100" i="336"/>
  <c r="B98" i="335"/>
  <c r="E97" i="335"/>
  <c r="F97" i="335" s="1"/>
  <c r="D100" i="335"/>
  <c r="CU9" i="335"/>
  <c r="CV8" i="335"/>
  <c r="GQ9" i="335"/>
  <c r="GR8" i="335"/>
  <c r="C102" i="335"/>
  <c r="HI6" i="334"/>
  <c r="HI4" i="334"/>
  <c r="HI5" i="334"/>
  <c r="HD60" i="334"/>
  <c r="GR9" i="334"/>
  <c r="GS8" i="334"/>
  <c r="D99" i="334"/>
  <c r="C99" i="334"/>
  <c r="E98" i="334"/>
  <c r="F98" i="334" s="1"/>
  <c r="CV9" i="334"/>
  <c r="CW8" i="334"/>
  <c r="GP9" i="333"/>
  <c r="GQ8" i="333"/>
  <c r="C99" i="333"/>
  <c r="E98" i="333"/>
  <c r="F98" i="333" s="1"/>
  <c r="D99" i="333"/>
  <c r="CU9" i="333"/>
  <c r="CV8" i="333"/>
  <c r="HI6" i="333"/>
  <c r="HI5" i="333"/>
  <c r="HI4" i="333"/>
  <c r="HD60" i="333"/>
  <c r="E98" i="332"/>
  <c r="F98" i="332" s="1"/>
  <c r="C99" i="332"/>
  <c r="CV9" i="332"/>
  <c r="CW8" i="332"/>
  <c r="GQ8" i="332"/>
  <c r="GP9" i="332"/>
  <c r="D99" i="332"/>
  <c r="GW4" i="332"/>
  <c r="HF4" i="332"/>
  <c r="J4" i="332"/>
  <c r="FN4" i="332"/>
  <c r="DO4" i="332"/>
  <c r="CV4" i="332"/>
  <c r="CV5" i="332" s="1"/>
  <c r="GR4" i="332"/>
  <c r="DV4" i="332"/>
  <c r="DC4" i="332"/>
  <c r="DC5" i="332" s="1"/>
  <c r="GZ4" i="332"/>
  <c r="BY4" i="332"/>
  <c r="BY5" i="332" s="1"/>
  <c r="EL4" i="332"/>
  <c r="BG4" i="332"/>
  <c r="BG5" i="332" s="1"/>
  <c r="CJ4" i="332"/>
  <c r="CJ5" i="332" s="1"/>
  <c r="FU4" i="332"/>
  <c r="BN4" i="332"/>
  <c r="BN5" i="332" s="1"/>
  <c r="AL4" i="332"/>
  <c r="AL5" i="332" s="1"/>
  <c r="EA4" i="332"/>
  <c r="P4" i="332"/>
  <c r="P5" i="332" s="1"/>
  <c r="BE4" i="332"/>
  <c r="BE5" i="332" s="1"/>
  <c r="EH4" i="332"/>
  <c r="W4" i="332"/>
  <c r="W5" i="332" s="1"/>
  <c r="FD4" i="332"/>
  <c r="BU4" i="332"/>
  <c r="BU5" i="332" s="1"/>
  <c r="CL4" i="332"/>
  <c r="CL5" i="332" s="1"/>
  <c r="FK4" i="332"/>
  <c r="CF4" i="332"/>
  <c r="CF5" i="332" s="1"/>
  <c r="AS4" i="332"/>
  <c r="AS5" i="332" s="1"/>
  <c r="BV4" i="332"/>
  <c r="BV5" i="332" s="1"/>
  <c r="FP4" i="332"/>
  <c r="FY4" i="332"/>
  <c r="CH4" i="332"/>
  <c r="CH5" i="332" s="1"/>
  <c r="FW4" i="332"/>
  <c r="GJ4" i="332"/>
  <c r="BT4" i="332"/>
  <c r="BT5" i="332" s="1"/>
  <c r="AR4" i="332"/>
  <c r="AR5" i="332" s="1"/>
  <c r="BA4" i="332"/>
  <c r="BA5" i="332" s="1"/>
  <c r="FM4" i="332"/>
  <c r="AY4" i="332"/>
  <c r="AY5" i="332" s="1"/>
  <c r="BL4" i="332"/>
  <c r="BL5" i="332" s="1"/>
  <c r="FX4" i="332"/>
  <c r="EI4" i="332"/>
  <c r="CZ4" i="332"/>
  <c r="CZ5" i="332" s="1"/>
  <c r="DY4" i="332"/>
  <c r="EP4" i="332"/>
  <c r="DG4" i="332"/>
  <c r="EJ4" i="332"/>
  <c r="K4" i="332"/>
  <c r="K5" i="332" s="1"/>
  <c r="FS4" i="332"/>
  <c r="GV4" i="332"/>
  <c r="R4" i="332"/>
  <c r="R5" i="332" s="1"/>
  <c r="FZ4" i="332"/>
  <c r="L4" i="332"/>
  <c r="L5" i="332" s="1"/>
  <c r="AF4" i="332"/>
  <c r="AF5" i="332" s="1"/>
  <c r="ER4" i="332"/>
  <c r="DE4" i="332"/>
  <c r="DE5" i="332" s="1"/>
  <c r="AM4" i="332"/>
  <c r="AM5" i="332" s="1"/>
  <c r="EY4" i="332"/>
  <c r="DP4" i="332"/>
  <c r="AP4" i="332"/>
  <c r="AP5" i="332" s="1"/>
  <c r="GH4" i="332"/>
  <c r="FO4" i="332"/>
  <c r="DU4" i="332"/>
  <c r="FE4" i="332"/>
  <c r="FV4" i="332"/>
  <c r="CA4" i="332"/>
  <c r="CA5" i="332" s="1"/>
  <c r="DK4" i="332"/>
  <c r="DX4" i="332"/>
  <c r="AO4" i="332"/>
  <c r="AO5" i="332" s="1"/>
  <c r="DR4" i="332"/>
  <c r="EE4" i="332"/>
  <c r="AZ4" i="332"/>
  <c r="AZ5" i="332" s="1"/>
  <c r="DQ4" i="332"/>
  <c r="GT4" i="332"/>
  <c r="CI4" i="332"/>
  <c r="CI5" i="332" s="1"/>
  <c r="EB4" i="332"/>
  <c r="CO4" i="332"/>
  <c r="CO5" i="332" s="1"/>
  <c r="CP4" i="332"/>
  <c r="CP5" i="332" s="1"/>
  <c r="CC4" i="332"/>
  <c r="CC5" i="332" s="1"/>
  <c r="AH4" i="332"/>
  <c r="AH5" i="332" s="1"/>
  <c r="GP4" i="332"/>
  <c r="CN4" i="332"/>
  <c r="CN5" i="332" s="1"/>
  <c r="AK4" i="332"/>
  <c r="AK5" i="332" s="1"/>
  <c r="CE4" i="332"/>
  <c r="CE5" i="332" s="1"/>
  <c r="EZ4" i="332"/>
  <c r="CW4" i="332"/>
  <c r="CW5" i="332" s="1"/>
  <c r="BR4" i="332"/>
  <c r="BR5" i="332" s="1"/>
  <c r="FG4" i="332"/>
  <c r="DH4" i="332"/>
  <c r="CK4" i="332"/>
  <c r="CK5" i="332" s="1"/>
  <c r="GG4" i="332"/>
  <c r="EV4" i="332"/>
  <c r="N4" i="332"/>
  <c r="N5" i="332" s="1"/>
  <c r="DZ4" i="332"/>
  <c r="FC4" i="332"/>
  <c r="AW4" i="332"/>
  <c r="AW5" i="332" s="1"/>
  <c r="EC4" i="332"/>
  <c r="X4" i="332"/>
  <c r="X5" i="332" s="1"/>
  <c r="DI4" i="332"/>
  <c r="GO4" i="332"/>
  <c r="AE4" i="332"/>
  <c r="AE5" i="332" s="1"/>
  <c r="DT4" i="332"/>
  <c r="HA4" i="332"/>
  <c r="GN4" i="332"/>
  <c r="FA4" i="332"/>
  <c r="FB4" i="332"/>
  <c r="GU4" i="332"/>
  <c r="FL4" i="332"/>
  <c r="GK4" i="332"/>
  <c r="CY4" i="332"/>
  <c r="CY5" i="332" s="1"/>
  <c r="T4" i="332"/>
  <c r="T5" i="332" s="1"/>
  <c r="GB4" i="332"/>
  <c r="DF4" i="332"/>
  <c r="AA4" i="332"/>
  <c r="AA5" i="332" s="1"/>
  <c r="GI4" i="332"/>
  <c r="AB4" i="332"/>
  <c r="AB5" i="332" s="1"/>
  <c r="FT4" i="332"/>
  <c r="EW4" i="332"/>
  <c r="AI4" i="332"/>
  <c r="AI5" i="332" s="1"/>
  <c r="GA4" i="332"/>
  <c r="FH4" i="332"/>
  <c r="BI4" i="332"/>
  <c r="BI5" i="332" s="1"/>
  <c r="GD4" i="332"/>
  <c r="GQ4" i="332"/>
  <c r="DL4" i="332"/>
  <c r="EK4" i="332"/>
  <c r="GX4" i="332"/>
  <c r="DS4" i="332"/>
  <c r="CD4" i="332"/>
  <c r="CD5" i="332" s="1"/>
  <c r="AU4" i="332"/>
  <c r="AU5" i="332" s="1"/>
  <c r="BX4" i="332"/>
  <c r="BX5" i="332" s="1"/>
  <c r="ES4" i="332"/>
  <c r="BB4" i="332"/>
  <c r="BB5" i="332" s="1"/>
  <c r="CB4" i="332"/>
  <c r="CB5" i="332" s="1"/>
  <c r="GY4" i="332"/>
  <c r="DN4" i="332"/>
  <c r="EQ4" i="332"/>
  <c r="U4" i="332"/>
  <c r="U5" i="332" s="1"/>
  <c r="EG4" i="332"/>
  <c r="EX4" i="332"/>
  <c r="Z4" i="332"/>
  <c r="Z5" i="332" s="1"/>
  <c r="BJ4" i="332"/>
  <c r="BJ5" i="332" s="1"/>
  <c r="AQ4" i="332"/>
  <c r="AQ5" i="332" s="1"/>
  <c r="EM4" i="332"/>
  <c r="AG4" i="332"/>
  <c r="AG5" i="332" s="1"/>
  <c r="AX4" i="332"/>
  <c r="AX5" i="332" s="1"/>
  <c r="ET4" i="332"/>
  <c r="CS4" i="332"/>
  <c r="CS5" i="332" s="1"/>
  <c r="DJ4" i="332"/>
  <c r="O4" i="332"/>
  <c r="O5" i="332" s="1"/>
  <c r="DD4" i="332"/>
  <c r="DD5" i="332" s="1"/>
  <c r="DM4" i="332"/>
  <c r="V4" i="332"/>
  <c r="V5" i="332" s="1"/>
  <c r="BF4" i="332"/>
  <c r="BF5" i="332" s="1"/>
  <c r="BS4" i="332"/>
  <c r="BS5" i="332" s="1"/>
  <c r="GE4" i="332"/>
  <c r="M4" i="332"/>
  <c r="M5" i="332" s="1"/>
  <c r="BZ4" i="332"/>
  <c r="BZ5" i="332" s="1"/>
  <c r="GL4" i="332"/>
  <c r="BP4" i="332"/>
  <c r="BP5" i="332" s="1"/>
  <c r="AC4" i="332"/>
  <c r="AC5" i="332" s="1"/>
  <c r="AD4" i="332"/>
  <c r="AD5" i="332" s="1"/>
  <c r="BW4" i="332"/>
  <c r="BW5" i="332" s="1"/>
  <c r="AN4" i="332"/>
  <c r="AN5" i="332" s="1"/>
  <c r="BM4" i="332"/>
  <c r="BM5" i="332" s="1"/>
  <c r="CG4" i="332"/>
  <c r="CG5" i="332" s="1"/>
  <c r="GS4" i="332"/>
  <c r="S4" i="332"/>
  <c r="S5" i="332" s="1"/>
  <c r="CR4" i="332"/>
  <c r="CR5" i="332" s="1"/>
  <c r="I4" i="332"/>
  <c r="FQ4" i="332"/>
  <c r="CU4" i="332"/>
  <c r="CU5" i="332" s="1"/>
  <c r="AV4" i="332"/>
  <c r="AV5" i="332" s="1"/>
  <c r="Y4" i="332"/>
  <c r="Y5" i="332" s="1"/>
  <c r="DB4" i="332"/>
  <c r="DB5" i="332" s="1"/>
  <c r="BC4" i="332"/>
  <c r="BC5" i="332" s="1"/>
  <c r="AJ4" i="332"/>
  <c r="AJ5" i="332" s="1"/>
  <c r="EF4" i="332"/>
  <c r="CQ4" i="332"/>
  <c r="CQ5" i="332" s="1"/>
  <c r="GF4" i="332"/>
  <c r="BQ4" i="332"/>
  <c r="BQ5" i="332" s="1"/>
  <c r="CX4" i="332"/>
  <c r="CX5" i="332" s="1"/>
  <c r="GM4" i="332"/>
  <c r="DA4" i="332"/>
  <c r="DA5" i="332" s="1"/>
  <c r="FJ4" i="332"/>
  <c r="BH4" i="332"/>
  <c r="BH5" i="332" s="1"/>
  <c r="EN4" i="332"/>
  <c r="GC4" i="332"/>
  <c r="BO4" i="332"/>
  <c r="BO5" i="332" s="1"/>
  <c r="EU4" i="332"/>
  <c r="FR4" i="332"/>
  <c r="CM4" i="332"/>
  <c r="CM5" i="332" s="1"/>
  <c r="BD4" i="332"/>
  <c r="BD5" i="332" s="1"/>
  <c r="EO4" i="332"/>
  <c r="CT4" i="332"/>
  <c r="CT5" i="332" s="1"/>
  <c r="BK4" i="332"/>
  <c r="BK5" i="332" s="1"/>
  <c r="AT4" i="332"/>
  <c r="AT5" i="332" s="1"/>
  <c r="FF4" i="332"/>
  <c r="DW4" i="332"/>
  <c r="Q4" i="332"/>
  <c r="Q5" i="332" s="1"/>
  <c r="FI4" i="332"/>
  <c r="ED4" i="332"/>
  <c r="HF60" i="332"/>
  <c r="B98" i="331"/>
  <c r="E97" i="331"/>
  <c r="F97" i="331" s="1"/>
  <c r="GP9" i="331"/>
  <c r="GQ8" i="331"/>
  <c r="C100" i="331"/>
  <c r="HC58" i="331"/>
  <c r="D99" i="331"/>
  <c r="CV8" i="331"/>
  <c r="CU9" i="331"/>
  <c r="GQ9" i="330"/>
  <c r="GR8" i="330"/>
  <c r="D99" i="330"/>
  <c r="HI4" i="330"/>
  <c r="HI6" i="330"/>
  <c r="HI5" i="330"/>
  <c r="HD60" i="330"/>
  <c r="E98" i="330"/>
  <c r="F98" i="330" s="1"/>
  <c r="C99" i="330"/>
  <c r="CU9" i="330"/>
  <c r="CV8" i="330"/>
  <c r="HD59" i="329"/>
  <c r="E98" i="329"/>
  <c r="F98" i="329" s="1"/>
  <c r="CT9" i="329" s="1"/>
  <c r="C99" i="329"/>
  <c r="D99" i="329"/>
  <c r="CV8" i="329"/>
  <c r="HJ60" i="329"/>
  <c r="GP9" i="329"/>
  <c r="GQ8" i="329"/>
  <c r="HK60" i="328"/>
  <c r="HM60" i="328" s="1"/>
  <c r="CV8" i="328"/>
  <c r="GQ8" i="328"/>
  <c r="C101" i="328"/>
  <c r="B98" i="328"/>
  <c r="E97" i="328"/>
  <c r="F97" i="328" s="1"/>
  <c r="D99" i="328"/>
  <c r="B98" i="327"/>
  <c r="E97" i="327"/>
  <c r="F97" i="327" s="1"/>
  <c r="D100" i="327"/>
  <c r="GQ9" i="327"/>
  <c r="GR8" i="327"/>
  <c r="CU9" i="327"/>
  <c r="CV8" i="327"/>
  <c r="C102" i="327"/>
  <c r="GI4" i="327"/>
  <c r="DU4" i="327"/>
  <c r="DQ4" i="327"/>
  <c r="BB4" i="327"/>
  <c r="BB5" i="327" s="1"/>
  <c r="DB4" i="327"/>
  <c r="DB5" i="327" s="1"/>
  <c r="BF4" i="327"/>
  <c r="BF5" i="327" s="1"/>
  <c r="BV4" i="327"/>
  <c r="BV5" i="327" s="1"/>
  <c r="CL4" i="327"/>
  <c r="CL5" i="327" s="1"/>
  <c r="BS4" i="327"/>
  <c r="BS5" i="327" s="1"/>
  <c r="CI4" i="327"/>
  <c r="CI5" i="327" s="1"/>
  <c r="CY4" i="327"/>
  <c r="CY5" i="327" s="1"/>
  <c r="CD4" i="327"/>
  <c r="CD5" i="327" s="1"/>
  <c r="CT4" i="327"/>
  <c r="CT5" i="327" s="1"/>
  <c r="DJ4" i="327"/>
  <c r="CG4" i="327"/>
  <c r="CG5" i="327" s="1"/>
  <c r="CW4" i="327"/>
  <c r="CW5" i="327" s="1"/>
  <c r="DM4" i="327"/>
  <c r="AA4" i="327"/>
  <c r="AA5" i="327" s="1"/>
  <c r="CM4" i="327"/>
  <c r="CM5" i="327" s="1"/>
  <c r="Q4" i="327"/>
  <c r="Q5" i="327" s="1"/>
  <c r="BO4" i="327"/>
  <c r="BO5" i="327" s="1"/>
  <c r="CP4" i="327"/>
  <c r="CP5" i="327" s="1"/>
  <c r="EL4" i="327"/>
  <c r="FR4" i="327"/>
  <c r="GQ4" i="327"/>
  <c r="DS4" i="327"/>
  <c r="EY4" i="327"/>
  <c r="S4" i="327"/>
  <c r="S5" i="327" s="1"/>
  <c r="AI4" i="327"/>
  <c r="AI5" i="327" s="1"/>
  <c r="AY4" i="327"/>
  <c r="AY5" i="327" s="1"/>
  <c r="DN4" i="327"/>
  <c r="DY4" i="327"/>
  <c r="FS4" i="327"/>
  <c r="BI4" i="327"/>
  <c r="BI5" i="327" s="1"/>
  <c r="BQ4" i="327"/>
  <c r="BQ5" i="327" s="1"/>
  <c r="GC4" i="327"/>
  <c r="M4" i="327"/>
  <c r="M5" i="327" s="1"/>
  <c r="AC4" i="327"/>
  <c r="AC5" i="327" s="1"/>
  <c r="AS4" i="327"/>
  <c r="AS5" i="327" s="1"/>
  <c r="GS4" i="327"/>
  <c r="V4" i="327"/>
  <c r="V5" i="327" s="1"/>
  <c r="AL4" i="327"/>
  <c r="AL5" i="327" s="1"/>
  <c r="U4" i="327"/>
  <c r="U5" i="327" s="1"/>
  <c r="AK4" i="327"/>
  <c r="AK5" i="327" s="1"/>
  <c r="BA4" i="327"/>
  <c r="BA5" i="327" s="1"/>
  <c r="GH4" i="327"/>
  <c r="FZ4" i="327"/>
  <c r="DO4" i="327"/>
  <c r="GK4" i="327"/>
  <c r="BM4" i="327"/>
  <c r="BM5" i="327" s="1"/>
  <c r="DI4" i="327"/>
  <c r="DW4" i="327"/>
  <c r="EE4" i="327"/>
  <c r="EU4" i="327"/>
  <c r="FK4" i="327"/>
  <c r="ED4" i="327"/>
  <c r="ET4" i="327"/>
  <c r="FJ4" i="327"/>
  <c r="ES4" i="327"/>
  <c r="FI4" i="327"/>
  <c r="FY4" i="327"/>
  <c r="BE4" i="327"/>
  <c r="BE5" i="327" s="1"/>
  <c r="GY4" i="327"/>
  <c r="AE4" i="327"/>
  <c r="AE5" i="327" s="1"/>
  <c r="CA4" i="327"/>
  <c r="CA5" i="327" s="1"/>
  <c r="GU4" i="327"/>
  <c r="GZ4" i="327"/>
  <c r="AW4" i="327"/>
  <c r="AW5" i="327" s="1"/>
  <c r="AU4" i="327"/>
  <c r="AU5" i="327" s="1"/>
  <c r="CQ4" i="327"/>
  <c r="CQ5" i="327" s="1"/>
  <c r="EM4" i="327"/>
  <c r="GA4" i="327"/>
  <c r="EC4" i="327"/>
  <c r="DZ4" i="327"/>
  <c r="BC4" i="327"/>
  <c r="BC5" i="327" s="1"/>
  <c r="DR4" i="327"/>
  <c r="EH4" i="327"/>
  <c r="EX4" i="327"/>
  <c r="BR4" i="327"/>
  <c r="BR5" i="327" s="1"/>
  <c r="CH4" i="327"/>
  <c r="CH5" i="327" s="1"/>
  <c r="CX4" i="327"/>
  <c r="CX5" i="327" s="1"/>
  <c r="BU4" i="327"/>
  <c r="BU5" i="327" s="1"/>
  <c r="CK4" i="327"/>
  <c r="CK5" i="327" s="1"/>
  <c r="DA4" i="327"/>
  <c r="DA5" i="327" s="1"/>
  <c r="GG4" i="327"/>
  <c r="HA4" i="327"/>
  <c r="AD4" i="327"/>
  <c r="AD5" i="327" s="1"/>
  <c r="BZ4" i="327"/>
  <c r="BZ5" i="327" s="1"/>
  <c r="AQ4" i="327"/>
  <c r="AQ5" i="327" s="1"/>
  <c r="BG4" i="327"/>
  <c r="BG5" i="327" s="1"/>
  <c r="BW4" i="327"/>
  <c r="BW5" i="327" s="1"/>
  <c r="GP4" i="327"/>
  <c r="W4" i="327"/>
  <c r="W5" i="327" s="1"/>
  <c r="AM4" i="327"/>
  <c r="AM5" i="327" s="1"/>
  <c r="CE4" i="327"/>
  <c r="CE5" i="327" s="1"/>
  <c r="CU4" i="327"/>
  <c r="CU5" i="327" s="1"/>
  <c r="DK4" i="327"/>
  <c r="BN4" i="327"/>
  <c r="BN5" i="327" s="1"/>
  <c r="DF4" i="327"/>
  <c r="FE4" i="327"/>
  <c r="GO4" i="327"/>
  <c r="BY4" i="327"/>
  <c r="BY5" i="327" s="1"/>
  <c r="CO4" i="327"/>
  <c r="CO5" i="327" s="1"/>
  <c r="DE4" i="327"/>
  <c r="DE5" i="327" s="1"/>
  <c r="I4" i="327"/>
  <c r="Y4" i="327"/>
  <c r="Y5" i="327" s="1"/>
  <c r="AO4" i="327"/>
  <c r="AO5" i="327" s="1"/>
  <c r="HF4" i="327"/>
  <c r="AG4" i="327"/>
  <c r="AG5" i="327" s="1"/>
  <c r="CC4" i="327"/>
  <c r="CC5" i="327" s="1"/>
  <c r="O4" i="327"/>
  <c r="O5" i="327" s="1"/>
  <c r="FO4" i="327"/>
  <c r="AT4" i="327"/>
  <c r="AT5" i="327" s="1"/>
  <c r="GD4" i="327"/>
  <c r="GT4" i="327"/>
  <c r="K4" i="327"/>
  <c r="K5" i="327" s="1"/>
  <c r="GX4" i="327"/>
  <c r="J4" i="327"/>
  <c r="Z4" i="327"/>
  <c r="Z5" i="327" s="1"/>
  <c r="EG4" i="327"/>
  <c r="EW4" i="327"/>
  <c r="FM4" i="327"/>
  <c r="R4" i="327"/>
  <c r="R5" i="327" s="1"/>
  <c r="AH4" i="327"/>
  <c r="AH5" i="327" s="1"/>
  <c r="AX4" i="327"/>
  <c r="AX5" i="327" s="1"/>
  <c r="GV4" i="327"/>
  <c r="AP4" i="327"/>
  <c r="AP5" i="327" s="1"/>
  <c r="FN4" i="327"/>
  <c r="DC4" i="327"/>
  <c r="DC5" i="327" s="1"/>
  <c r="EI4" i="327"/>
  <c r="GE4" i="327"/>
  <c r="EO4" i="327"/>
  <c r="FU4" i="327"/>
  <c r="N4" i="327"/>
  <c r="N5" i="327" s="1"/>
  <c r="EQ4" i="327"/>
  <c r="FG4" i="327"/>
  <c r="FW4" i="327"/>
  <c r="EP4" i="327"/>
  <c r="FF4" i="327"/>
  <c r="FV4" i="327"/>
  <c r="EA4" i="327"/>
  <c r="GL4" i="327"/>
  <c r="GM4" i="327"/>
  <c r="CS4" i="327"/>
  <c r="CS5" i="327" s="1"/>
  <c r="EK4" i="327"/>
  <c r="FA4" i="327"/>
  <c r="FQ4" i="327"/>
  <c r="BK4" i="327"/>
  <c r="BK5" i="327" s="1"/>
  <c r="DG4" i="327"/>
  <c r="FC4" i="327"/>
  <c r="BJ4" i="327"/>
  <c r="BJ5" i="327" s="1"/>
  <c r="DV4" i="327"/>
  <c r="FB4" i="327"/>
  <c r="GB4" i="327"/>
  <c r="CB4" i="327"/>
  <c r="CB5" i="327" s="1"/>
  <c r="AJ4" i="327"/>
  <c r="AJ5" i="327" s="1"/>
  <c r="DX4" i="327"/>
  <c r="EJ4" i="327"/>
  <c r="BT4" i="327"/>
  <c r="BT5" i="327" s="1"/>
  <c r="FT4" i="327"/>
  <c r="ER4" i="327"/>
  <c r="BX4" i="327"/>
  <c r="BX5" i="327" s="1"/>
  <c r="FX4" i="327"/>
  <c r="CF4" i="327"/>
  <c r="CF5" i="327" s="1"/>
  <c r="L4" i="327"/>
  <c r="L5" i="327" s="1"/>
  <c r="EN4" i="327"/>
  <c r="P4" i="327"/>
  <c r="P5" i="327" s="1"/>
  <c r="DL4" i="327"/>
  <c r="T4" i="327"/>
  <c r="T5" i="327" s="1"/>
  <c r="AN4" i="327"/>
  <c r="AN5" i="327" s="1"/>
  <c r="DT4" i="327"/>
  <c r="BH4" i="327"/>
  <c r="BH5" i="327" s="1"/>
  <c r="EF4" i="327"/>
  <c r="EB4" i="327"/>
  <c r="BD4" i="327"/>
  <c r="BD5" i="327" s="1"/>
  <c r="FL4" i="327"/>
  <c r="BP4" i="327"/>
  <c r="BP5" i="327" s="1"/>
  <c r="AB4" i="327"/>
  <c r="AB5" i="327" s="1"/>
  <c r="CJ4" i="327"/>
  <c r="CJ5" i="327" s="1"/>
  <c r="GW4" i="327"/>
  <c r="CZ4" i="327"/>
  <c r="CZ5" i="327" s="1"/>
  <c r="GR4" i="327"/>
  <c r="FH4" i="327"/>
  <c r="DH4" i="327"/>
  <c r="AZ4" i="327"/>
  <c r="AZ5" i="327" s="1"/>
  <c r="FP4" i="327"/>
  <c r="DP4" i="327"/>
  <c r="AR4" i="327"/>
  <c r="AR5" i="327" s="1"/>
  <c r="EZ4" i="327"/>
  <c r="BL4" i="327"/>
  <c r="BL5" i="327" s="1"/>
  <c r="AV4" i="327"/>
  <c r="AV5" i="327" s="1"/>
  <c r="GF4" i="327"/>
  <c r="CR4" i="327"/>
  <c r="CR5" i="327" s="1"/>
  <c r="AF4" i="327"/>
  <c r="AF5" i="327" s="1"/>
  <c r="EV4" i="327"/>
  <c r="CV4" i="327"/>
  <c r="CV5" i="327" s="1"/>
  <c r="GN4" i="327"/>
  <c r="FD4" i="327"/>
  <c r="DD4" i="327"/>
  <c r="DD5" i="327" s="1"/>
  <c r="GJ4" i="327"/>
  <c r="CN4" i="327"/>
  <c r="CN5" i="327" s="1"/>
  <c r="X4" i="327"/>
  <c r="X5" i="327" s="1"/>
  <c r="HF60" i="327"/>
  <c r="HC59" i="326"/>
  <c r="B98" i="326"/>
  <c r="E97" i="326"/>
  <c r="F97" i="326" s="1"/>
  <c r="GQ9" i="326"/>
  <c r="GR8" i="326"/>
  <c r="D99" i="326"/>
  <c r="CV8" i="326"/>
  <c r="CU9" i="326"/>
  <c r="C100" i="326"/>
  <c r="GP9" i="325"/>
  <c r="GQ8" i="325"/>
  <c r="CU9" i="325"/>
  <c r="CV8" i="325"/>
  <c r="HI4" i="325"/>
  <c r="HI6" i="325"/>
  <c r="HI5" i="325"/>
  <c r="HD60" i="325"/>
  <c r="D99" i="325"/>
  <c r="E98" i="325"/>
  <c r="F98" i="325" s="1"/>
  <c r="C99" i="325"/>
  <c r="D99" i="324"/>
  <c r="HI4" i="324"/>
  <c r="HI5" i="324"/>
  <c r="HI6" i="324"/>
  <c r="HD60" i="324"/>
  <c r="CW9" i="324"/>
  <c r="CX8" i="324"/>
  <c r="GP9" i="324"/>
  <c r="GQ8" i="324"/>
  <c r="E98" i="324"/>
  <c r="F98" i="324" s="1"/>
  <c r="C99" i="324"/>
  <c r="D101" i="340" l="1"/>
  <c r="E100" i="340"/>
  <c r="F100" i="340" s="1"/>
  <c r="C101" i="340"/>
  <c r="D101" i="339"/>
  <c r="E100" i="339"/>
  <c r="F100" i="339" s="1"/>
  <c r="C101" i="339"/>
  <c r="C101" i="338"/>
  <c r="E100" i="338"/>
  <c r="F100" i="338" s="1"/>
  <c r="D101" i="338"/>
  <c r="D101" i="337"/>
  <c r="C101" i="337"/>
  <c r="E100" i="337"/>
  <c r="F100" i="337" s="1"/>
  <c r="E100" i="336"/>
  <c r="C101" i="336"/>
  <c r="D101" i="336"/>
  <c r="F100" i="336"/>
  <c r="GR9" i="335"/>
  <c r="GS8" i="335"/>
  <c r="D101" i="335"/>
  <c r="CV9" i="335"/>
  <c r="CW8" i="335"/>
  <c r="C103" i="335"/>
  <c r="B99" i="335"/>
  <c r="E98" i="335"/>
  <c r="F98" i="335" s="1"/>
  <c r="GS9" i="334"/>
  <c r="GT8" i="334"/>
  <c r="E99" i="334"/>
  <c r="F99" i="334" s="1"/>
  <c r="C100" i="334"/>
  <c r="CW9" i="334"/>
  <c r="CX8" i="334"/>
  <c r="D100" i="334"/>
  <c r="BX4" i="334"/>
  <c r="BX5" i="334" s="1"/>
  <c r="DC4" i="334"/>
  <c r="DC5" i="334" s="1"/>
  <c r="HF4" i="334"/>
  <c r="AP4" i="334"/>
  <c r="AP5" i="334" s="1"/>
  <c r="GF4" i="334"/>
  <c r="FB4" i="334"/>
  <c r="EI4" i="334"/>
  <c r="AL4" i="334"/>
  <c r="AL5" i="334" s="1"/>
  <c r="CK4" i="334"/>
  <c r="CK5" i="334" s="1"/>
  <c r="GE4" i="334"/>
  <c r="FS4" i="334"/>
  <c r="FG4" i="334"/>
  <c r="CX4" i="334"/>
  <c r="CX5" i="334" s="1"/>
  <c r="DX4" i="334"/>
  <c r="FU4" i="334"/>
  <c r="FC4" i="334"/>
  <c r="EX4" i="334"/>
  <c r="FY4" i="334"/>
  <c r="FJ4" i="334"/>
  <c r="DA4" i="334"/>
  <c r="DA5" i="334" s="1"/>
  <c r="BM4" i="334"/>
  <c r="BM5" i="334" s="1"/>
  <c r="AY4" i="334"/>
  <c r="AY5" i="334" s="1"/>
  <c r="DI4" i="334"/>
  <c r="GX4" i="334"/>
  <c r="BB4" i="334"/>
  <c r="BB5" i="334" s="1"/>
  <c r="DB4" i="334"/>
  <c r="DB5" i="334" s="1"/>
  <c r="CH4" i="334"/>
  <c r="CH5" i="334" s="1"/>
  <c r="ET4" i="334"/>
  <c r="DW4" i="334"/>
  <c r="AW4" i="334"/>
  <c r="AW5" i="334" s="1"/>
  <c r="DG4" i="334"/>
  <c r="DL4" i="334"/>
  <c r="FX4" i="334"/>
  <c r="FN4" i="334"/>
  <c r="DS4" i="334"/>
  <c r="AZ4" i="334"/>
  <c r="AZ5" i="334" s="1"/>
  <c r="GJ4" i="334"/>
  <c r="BA4" i="334"/>
  <c r="BA5" i="334" s="1"/>
  <c r="GK4" i="334"/>
  <c r="DH4" i="334"/>
  <c r="FI4" i="334"/>
  <c r="Z4" i="334"/>
  <c r="Z5" i="334" s="1"/>
  <c r="CU4" i="334"/>
  <c r="CU5" i="334" s="1"/>
  <c r="DD4" i="334"/>
  <c r="DD5" i="334" s="1"/>
  <c r="BK4" i="334"/>
  <c r="BK5" i="334" s="1"/>
  <c r="AK4" i="334"/>
  <c r="AK5" i="334" s="1"/>
  <c r="FE4" i="334"/>
  <c r="DM4" i="334"/>
  <c r="BW4" i="334"/>
  <c r="BW5" i="334" s="1"/>
  <c r="FH4" i="334"/>
  <c r="CL4" i="334"/>
  <c r="CL5" i="334" s="1"/>
  <c r="CW4" i="334"/>
  <c r="CW5" i="334" s="1"/>
  <c r="DK4" i="334"/>
  <c r="CV4" i="334"/>
  <c r="CV5" i="334" s="1"/>
  <c r="FT4" i="334"/>
  <c r="FM4" i="334"/>
  <c r="AD4" i="334"/>
  <c r="AD5" i="334" s="1"/>
  <c r="AO4" i="334"/>
  <c r="AO5" i="334" s="1"/>
  <c r="EW4" i="334"/>
  <c r="AJ4" i="334"/>
  <c r="AJ5" i="334" s="1"/>
  <c r="FZ4" i="334"/>
  <c r="EJ4" i="334"/>
  <c r="BH4" i="334"/>
  <c r="BH5" i="334" s="1"/>
  <c r="BL4" i="334"/>
  <c r="BL5" i="334" s="1"/>
  <c r="AM4" i="334"/>
  <c r="AM5" i="334" s="1"/>
  <c r="Y4" i="334"/>
  <c r="Y5" i="334" s="1"/>
  <c r="EQ4" i="334"/>
  <c r="FO4" i="334"/>
  <c r="BZ4" i="334"/>
  <c r="BZ5" i="334" s="1"/>
  <c r="AV4" i="334"/>
  <c r="AV5" i="334" s="1"/>
  <c r="DT4" i="334"/>
  <c r="EL4" i="334"/>
  <c r="N4" i="334"/>
  <c r="N5" i="334" s="1"/>
  <c r="ES4" i="334"/>
  <c r="AR4" i="334"/>
  <c r="AR5" i="334" s="1"/>
  <c r="GS4" i="334"/>
  <c r="Q4" i="334"/>
  <c r="Q5" i="334" s="1"/>
  <c r="GN4" i="334"/>
  <c r="GU4" i="334"/>
  <c r="AE4" i="334"/>
  <c r="AE5" i="334" s="1"/>
  <c r="I4" i="334"/>
  <c r="CE4" i="334"/>
  <c r="CE5" i="334" s="1"/>
  <c r="EG4" i="334"/>
  <c r="GA4" i="334"/>
  <c r="GO4" i="334"/>
  <c r="BG4" i="334"/>
  <c r="BG5" i="334" s="1"/>
  <c r="DN4" i="334"/>
  <c r="FK4" i="334"/>
  <c r="DQ4" i="334"/>
  <c r="EC4" i="334"/>
  <c r="GT4" i="334"/>
  <c r="CS4" i="334"/>
  <c r="CS5" i="334" s="1"/>
  <c r="CP4" i="334"/>
  <c r="CP5" i="334" s="1"/>
  <c r="EZ4" i="334"/>
  <c r="BJ4" i="334"/>
  <c r="BJ5" i="334" s="1"/>
  <c r="U4" i="334"/>
  <c r="U5" i="334" s="1"/>
  <c r="CI4" i="334"/>
  <c r="CI5" i="334" s="1"/>
  <c r="BC4" i="334"/>
  <c r="BC5" i="334" s="1"/>
  <c r="BQ4" i="334"/>
  <c r="BQ5" i="334" s="1"/>
  <c r="AF4" i="334"/>
  <c r="AF5" i="334" s="1"/>
  <c r="FD4" i="334"/>
  <c r="AT4" i="334"/>
  <c r="AT5" i="334" s="1"/>
  <c r="DO4" i="334"/>
  <c r="EE4" i="334"/>
  <c r="ED4" i="334"/>
  <c r="GD4" i="334"/>
  <c r="CB4" i="334"/>
  <c r="CB5" i="334" s="1"/>
  <c r="HA4" i="334"/>
  <c r="BS4" i="334"/>
  <c r="BS5" i="334" s="1"/>
  <c r="BV4" i="334"/>
  <c r="BV5" i="334" s="1"/>
  <c r="CG4" i="334"/>
  <c r="CG5" i="334" s="1"/>
  <c r="AG4" i="334"/>
  <c r="AG5" i="334" s="1"/>
  <c r="GH4" i="334"/>
  <c r="BP4" i="334"/>
  <c r="BP5" i="334" s="1"/>
  <c r="GC4" i="334"/>
  <c r="CQ4" i="334"/>
  <c r="CQ5" i="334" s="1"/>
  <c r="BU4" i="334"/>
  <c r="BU5" i="334" s="1"/>
  <c r="ER4" i="334"/>
  <c r="S4" i="334"/>
  <c r="S5" i="334" s="1"/>
  <c r="P4" i="334"/>
  <c r="P5" i="334" s="1"/>
  <c r="BF4" i="334"/>
  <c r="BF5" i="334" s="1"/>
  <c r="GP4" i="334"/>
  <c r="CF4" i="334"/>
  <c r="CF5" i="334" s="1"/>
  <c r="GI4" i="334"/>
  <c r="GL4" i="334"/>
  <c r="EH4" i="334"/>
  <c r="CC4" i="334"/>
  <c r="CC5" i="334" s="1"/>
  <c r="GV4" i="334"/>
  <c r="DF4" i="334"/>
  <c r="BR4" i="334"/>
  <c r="BR5" i="334" s="1"/>
  <c r="BE4" i="334"/>
  <c r="BE5" i="334" s="1"/>
  <c r="FP4" i="334"/>
  <c r="DV4" i="334"/>
  <c r="CN4" i="334"/>
  <c r="CN5" i="334" s="1"/>
  <c r="J4" i="334"/>
  <c r="DR4" i="334"/>
  <c r="FW4" i="334"/>
  <c r="CR4" i="334"/>
  <c r="CR5" i="334" s="1"/>
  <c r="AI4" i="334"/>
  <c r="AI5" i="334" s="1"/>
  <c r="FR4" i="334"/>
  <c r="GZ4" i="334"/>
  <c r="T4" i="334"/>
  <c r="T5" i="334" s="1"/>
  <c r="AB4" i="334"/>
  <c r="AB5" i="334" s="1"/>
  <c r="DY4" i="334"/>
  <c r="AU4" i="334"/>
  <c r="AU5" i="334" s="1"/>
  <c r="EB4" i="334"/>
  <c r="V4" i="334"/>
  <c r="V5" i="334" s="1"/>
  <c r="L4" i="334"/>
  <c r="L5" i="334" s="1"/>
  <c r="EO4" i="334"/>
  <c r="K4" i="334"/>
  <c r="K5" i="334" s="1"/>
  <c r="EN4" i="334"/>
  <c r="M4" i="334"/>
  <c r="M5" i="334" s="1"/>
  <c r="DZ4" i="334"/>
  <c r="R4" i="334"/>
  <c r="R5" i="334" s="1"/>
  <c r="BT4" i="334"/>
  <c r="BT5" i="334" s="1"/>
  <c r="CY4" i="334"/>
  <c r="CY5" i="334" s="1"/>
  <c r="FQ4" i="334"/>
  <c r="AN4" i="334"/>
  <c r="AN5" i="334" s="1"/>
  <c r="BD4" i="334"/>
  <c r="BD5" i="334" s="1"/>
  <c r="EV4" i="334"/>
  <c r="AQ4" i="334"/>
  <c r="AQ5" i="334" s="1"/>
  <c r="AC4" i="334"/>
  <c r="AC5" i="334" s="1"/>
  <c r="GG4" i="334"/>
  <c r="GB4" i="334"/>
  <c r="EY4" i="334"/>
  <c r="AH4" i="334"/>
  <c r="AH5" i="334" s="1"/>
  <c r="GR4" i="334"/>
  <c r="CJ4" i="334"/>
  <c r="CJ5" i="334" s="1"/>
  <c r="W4" i="334"/>
  <c r="W5" i="334" s="1"/>
  <c r="BN4" i="334"/>
  <c r="BN5" i="334" s="1"/>
  <c r="FL4" i="334"/>
  <c r="AA4" i="334"/>
  <c r="AA5" i="334" s="1"/>
  <c r="FV4" i="334"/>
  <c r="GW4" i="334"/>
  <c r="AS4" i="334"/>
  <c r="AS5" i="334" s="1"/>
  <c r="DP4" i="334"/>
  <c r="GM4" i="334"/>
  <c r="CM4" i="334"/>
  <c r="CM5" i="334" s="1"/>
  <c r="EA4" i="334"/>
  <c r="BO4" i="334"/>
  <c r="BO5" i="334" s="1"/>
  <c r="AX4" i="334"/>
  <c r="AX5" i="334" s="1"/>
  <c r="FF4" i="334"/>
  <c r="GQ4" i="334"/>
  <c r="CT4" i="334"/>
  <c r="CT5" i="334" s="1"/>
  <c r="EF4" i="334"/>
  <c r="DU4" i="334"/>
  <c r="CZ4" i="334"/>
  <c r="CZ5" i="334" s="1"/>
  <c r="CA4" i="334"/>
  <c r="CA5" i="334" s="1"/>
  <c r="CO4" i="334"/>
  <c r="CO5" i="334" s="1"/>
  <c r="DE4" i="334"/>
  <c r="DE5" i="334" s="1"/>
  <c r="GY4" i="334"/>
  <c r="EM4" i="334"/>
  <c r="BI4" i="334"/>
  <c r="BI5" i="334" s="1"/>
  <c r="EP4" i="334"/>
  <c r="EU4" i="334"/>
  <c r="BY4" i="334"/>
  <c r="BY5" i="334" s="1"/>
  <c r="O4" i="334"/>
  <c r="O5" i="334" s="1"/>
  <c r="CD4" i="334"/>
  <c r="CD5" i="334" s="1"/>
  <c r="FA4" i="334"/>
  <c r="DJ4" i="334"/>
  <c r="X4" i="334"/>
  <c r="X5" i="334" s="1"/>
  <c r="EK4" i="334"/>
  <c r="HF60" i="334"/>
  <c r="CV9" i="333"/>
  <c r="CW8" i="333"/>
  <c r="E99" i="333"/>
  <c r="F99" i="333" s="1"/>
  <c r="C100" i="333"/>
  <c r="D100" i="333"/>
  <c r="GQ9" i="333"/>
  <c r="GR8" i="333"/>
  <c r="HF4" i="333"/>
  <c r="GN4" i="333"/>
  <c r="CO4" i="333"/>
  <c r="CO5" i="333" s="1"/>
  <c r="CN4" i="333"/>
  <c r="CN5" i="333" s="1"/>
  <c r="EE4" i="333"/>
  <c r="DG4" i="333"/>
  <c r="CA4" i="333"/>
  <c r="CA5" i="333" s="1"/>
  <c r="DD4" i="333"/>
  <c r="DD5" i="333" s="1"/>
  <c r="BC4" i="333"/>
  <c r="BC5" i="333" s="1"/>
  <c r="FV4" i="333"/>
  <c r="DW4" i="333"/>
  <c r="HA4" i="333"/>
  <c r="FI4" i="333"/>
  <c r="BI4" i="333"/>
  <c r="BI5" i="333" s="1"/>
  <c r="GX4" i="333"/>
  <c r="BR4" i="333"/>
  <c r="BR5" i="333" s="1"/>
  <c r="DU4" i="333"/>
  <c r="FP4" i="333"/>
  <c r="FB4" i="333"/>
  <c r="S4" i="333"/>
  <c r="S5" i="333" s="1"/>
  <c r="X4" i="333"/>
  <c r="X5" i="333" s="1"/>
  <c r="BV4" i="333"/>
  <c r="BV5" i="333" s="1"/>
  <c r="GJ4" i="333"/>
  <c r="BF4" i="333"/>
  <c r="BF5" i="333" s="1"/>
  <c r="GF4" i="333"/>
  <c r="DZ4" i="333"/>
  <c r="AL4" i="333"/>
  <c r="AL5" i="333" s="1"/>
  <c r="DQ4" i="333"/>
  <c r="GT4" i="333"/>
  <c r="EQ4" i="333"/>
  <c r="DR4" i="333"/>
  <c r="CQ4" i="333"/>
  <c r="CQ5" i="333" s="1"/>
  <c r="FC4" i="333"/>
  <c r="AW4" i="333"/>
  <c r="AW5" i="333" s="1"/>
  <c r="CR4" i="333"/>
  <c r="CR5" i="333" s="1"/>
  <c r="T4" i="333"/>
  <c r="T5" i="333" s="1"/>
  <c r="BH4" i="333"/>
  <c r="BH5" i="333" s="1"/>
  <c r="ET4" i="333"/>
  <c r="I4" i="333"/>
  <c r="FM4" i="333"/>
  <c r="L4" i="333"/>
  <c r="L5" i="333" s="1"/>
  <c r="BU4" i="333"/>
  <c r="BU5" i="333" s="1"/>
  <c r="DM4" i="333"/>
  <c r="CZ4" i="333"/>
  <c r="CZ5" i="333" s="1"/>
  <c r="FU4" i="333"/>
  <c r="DA4" i="333"/>
  <c r="DA5" i="333" s="1"/>
  <c r="CL4" i="333"/>
  <c r="CL5" i="333" s="1"/>
  <c r="GE4" i="333"/>
  <c r="CE4" i="333"/>
  <c r="CE5" i="333" s="1"/>
  <c r="EA4" i="333"/>
  <c r="BM4" i="333"/>
  <c r="BM5" i="333" s="1"/>
  <c r="AV4" i="333"/>
  <c r="AV5" i="333" s="1"/>
  <c r="BG4" i="333"/>
  <c r="BG5" i="333" s="1"/>
  <c r="GG4" i="333"/>
  <c r="GC4" i="333"/>
  <c r="BL4" i="333"/>
  <c r="BL5" i="333" s="1"/>
  <c r="FH4" i="333"/>
  <c r="CP4" i="333"/>
  <c r="CP5" i="333" s="1"/>
  <c r="AI4" i="333"/>
  <c r="AI5" i="333" s="1"/>
  <c r="DN4" i="333"/>
  <c r="DE4" i="333"/>
  <c r="DE5" i="333" s="1"/>
  <c r="AG4" i="333"/>
  <c r="AG5" i="333" s="1"/>
  <c r="FF4" i="333"/>
  <c r="AM4" i="333"/>
  <c r="AM5" i="333" s="1"/>
  <c r="CS4" i="333"/>
  <c r="CS5" i="333" s="1"/>
  <c r="FD4" i="333"/>
  <c r="ED4" i="333"/>
  <c r="CI4" i="333"/>
  <c r="CI5" i="333" s="1"/>
  <c r="DO4" i="333"/>
  <c r="J4" i="333"/>
  <c r="GQ4" i="333"/>
  <c r="AO4" i="333"/>
  <c r="AO5" i="333" s="1"/>
  <c r="FT4" i="333"/>
  <c r="CH4" i="333"/>
  <c r="CH5" i="333" s="1"/>
  <c r="EY4" i="333"/>
  <c r="CV4" i="333"/>
  <c r="CV5" i="333" s="1"/>
  <c r="FR4" i="333"/>
  <c r="CX4" i="333"/>
  <c r="CX5" i="333" s="1"/>
  <c r="DB4" i="333"/>
  <c r="DB5" i="333" s="1"/>
  <c r="GY4" i="333"/>
  <c r="GH4" i="333"/>
  <c r="FY4" i="333"/>
  <c r="DC4" i="333"/>
  <c r="DC5" i="333" s="1"/>
  <c r="EZ4" i="333"/>
  <c r="P4" i="333"/>
  <c r="P5" i="333" s="1"/>
  <c r="AA4" i="333"/>
  <c r="AA5" i="333" s="1"/>
  <c r="ES4" i="333"/>
  <c r="DT4" i="333"/>
  <c r="AQ4" i="333"/>
  <c r="AQ5" i="333" s="1"/>
  <c r="DS4" i="333"/>
  <c r="M4" i="333"/>
  <c r="M5" i="333" s="1"/>
  <c r="BX4" i="333"/>
  <c r="BX5" i="333" s="1"/>
  <c r="AP4" i="333"/>
  <c r="AP5" i="333" s="1"/>
  <c r="DV4" i="333"/>
  <c r="CU4" i="333"/>
  <c r="CU5" i="333" s="1"/>
  <c r="AU4" i="333"/>
  <c r="AU5" i="333" s="1"/>
  <c r="AY4" i="333"/>
  <c r="AY5" i="333" s="1"/>
  <c r="U4" i="333"/>
  <c r="U5" i="333" s="1"/>
  <c r="BT4" i="333"/>
  <c r="BT5" i="333" s="1"/>
  <c r="BJ4" i="333"/>
  <c r="BJ5" i="333" s="1"/>
  <c r="DY4" i="333"/>
  <c r="DH4" i="333"/>
  <c r="BE4" i="333"/>
  <c r="BE5" i="333" s="1"/>
  <c r="GI4" i="333"/>
  <c r="BN4" i="333"/>
  <c r="BN5" i="333" s="1"/>
  <c r="DX4" i="333"/>
  <c r="BZ4" i="333"/>
  <c r="BZ5" i="333" s="1"/>
  <c r="CC4" i="333"/>
  <c r="CC5" i="333" s="1"/>
  <c r="CY4" i="333"/>
  <c r="CY5" i="333" s="1"/>
  <c r="EL4" i="333"/>
  <c r="EO4" i="333"/>
  <c r="BA4" i="333"/>
  <c r="BA5" i="333" s="1"/>
  <c r="FK4" i="333"/>
  <c r="AD4" i="333"/>
  <c r="AD5" i="333" s="1"/>
  <c r="GW4" i="333"/>
  <c r="FL4" i="333"/>
  <c r="K4" i="333"/>
  <c r="K5" i="333" s="1"/>
  <c r="AT4" i="333"/>
  <c r="AT5" i="333" s="1"/>
  <c r="BK4" i="333"/>
  <c r="BK5" i="333" s="1"/>
  <c r="GA4" i="333"/>
  <c r="DF4" i="333"/>
  <c r="Z4" i="333"/>
  <c r="Z5" i="333" s="1"/>
  <c r="AJ4" i="333"/>
  <c r="AJ5" i="333" s="1"/>
  <c r="FE4" i="333"/>
  <c r="O4" i="333"/>
  <c r="O5" i="333" s="1"/>
  <c r="CK4" i="333"/>
  <c r="CK5" i="333" s="1"/>
  <c r="FW4" i="333"/>
  <c r="EU4" i="333"/>
  <c r="W4" i="333"/>
  <c r="W5" i="333" s="1"/>
  <c r="AE4" i="333"/>
  <c r="AE5" i="333" s="1"/>
  <c r="GM4" i="333"/>
  <c r="BO4" i="333"/>
  <c r="BO5" i="333" s="1"/>
  <c r="EW4" i="333"/>
  <c r="GZ4" i="333"/>
  <c r="CB4" i="333"/>
  <c r="CB5" i="333" s="1"/>
  <c r="EH4" i="333"/>
  <c r="DK4" i="333"/>
  <c r="CM4" i="333"/>
  <c r="CM5" i="333" s="1"/>
  <c r="AF4" i="333"/>
  <c r="AF5" i="333" s="1"/>
  <c r="FJ4" i="333"/>
  <c r="CT4" i="333"/>
  <c r="CT5" i="333" s="1"/>
  <c r="FA4" i="333"/>
  <c r="GR4" i="333"/>
  <c r="DI4" i="333"/>
  <c r="GS4" i="333"/>
  <c r="GO4" i="333"/>
  <c r="Q4" i="333"/>
  <c r="Q5" i="333" s="1"/>
  <c r="AB4" i="333"/>
  <c r="AB5" i="333" s="1"/>
  <c r="EI4" i="333"/>
  <c r="EC4" i="333"/>
  <c r="DP4" i="333"/>
  <c r="AR4" i="333"/>
  <c r="AR5" i="333" s="1"/>
  <c r="AH4" i="333"/>
  <c r="AH5" i="333" s="1"/>
  <c r="CG4" i="333"/>
  <c r="CG5" i="333" s="1"/>
  <c r="EF4" i="333"/>
  <c r="AZ4" i="333"/>
  <c r="AZ5" i="333" s="1"/>
  <c r="FG4" i="333"/>
  <c r="V4" i="333"/>
  <c r="V5" i="333" s="1"/>
  <c r="FN4" i="333"/>
  <c r="AX4" i="333"/>
  <c r="AX5" i="333" s="1"/>
  <c r="AK4" i="333"/>
  <c r="AK5" i="333" s="1"/>
  <c r="FS4" i="333"/>
  <c r="DJ4" i="333"/>
  <c r="CW4" i="333"/>
  <c r="CW5" i="333" s="1"/>
  <c r="CF4" i="333"/>
  <c r="CF5" i="333" s="1"/>
  <c r="GD4" i="333"/>
  <c r="EM4" i="333"/>
  <c r="EP4" i="333"/>
  <c r="GU4" i="333"/>
  <c r="GV4" i="333"/>
  <c r="R4" i="333"/>
  <c r="R5" i="333" s="1"/>
  <c r="EB4" i="333"/>
  <c r="GK4" i="333"/>
  <c r="CD4" i="333"/>
  <c r="CD5" i="333" s="1"/>
  <c r="FQ4" i="333"/>
  <c r="FX4" i="333"/>
  <c r="EX4" i="333"/>
  <c r="FO4" i="333"/>
  <c r="Y4" i="333"/>
  <c r="Y5" i="333" s="1"/>
  <c r="GL4" i="333"/>
  <c r="BY4" i="333"/>
  <c r="BY5" i="333" s="1"/>
  <c r="EJ4" i="333"/>
  <c r="GP4" i="333"/>
  <c r="CJ4" i="333"/>
  <c r="CJ5" i="333" s="1"/>
  <c r="EV4" i="333"/>
  <c r="BP4" i="333"/>
  <c r="BP5" i="333" s="1"/>
  <c r="ER4" i="333"/>
  <c r="AN4" i="333"/>
  <c r="AN5" i="333" s="1"/>
  <c r="EG4" i="333"/>
  <c r="DL4" i="333"/>
  <c r="EN4" i="333"/>
  <c r="GB4" i="333"/>
  <c r="BS4" i="333"/>
  <c r="BS5" i="333" s="1"/>
  <c r="BB4" i="333"/>
  <c r="BB5" i="333" s="1"/>
  <c r="AS4" i="333"/>
  <c r="AS5" i="333" s="1"/>
  <c r="FZ4" i="333"/>
  <c r="BQ4" i="333"/>
  <c r="BQ5" i="333" s="1"/>
  <c r="BD4" i="333"/>
  <c r="BD5" i="333" s="1"/>
  <c r="BW4" i="333"/>
  <c r="BW5" i="333" s="1"/>
  <c r="N4" i="333"/>
  <c r="N5" i="333" s="1"/>
  <c r="AC4" i="333"/>
  <c r="AC5" i="333" s="1"/>
  <c r="EK4" i="333"/>
  <c r="HF60" i="333"/>
  <c r="CW9" i="332"/>
  <c r="CX8" i="332"/>
  <c r="J5" i="332"/>
  <c r="HD6" i="332"/>
  <c r="HE6" i="332" s="1"/>
  <c r="HD5" i="332"/>
  <c r="HE5" i="332" s="1"/>
  <c r="D100" i="332"/>
  <c r="HD4" i="332"/>
  <c r="HE4" i="332" s="1"/>
  <c r="I2" i="332"/>
  <c r="HB4" i="332"/>
  <c r="HC4" i="332" s="1"/>
  <c r="C100" i="332"/>
  <c r="E99" i="332"/>
  <c r="F99" i="332" s="1"/>
  <c r="GQ9" i="332"/>
  <c r="GR8" i="332"/>
  <c r="D100" i="331"/>
  <c r="GQ9" i="331"/>
  <c r="GR8" i="331"/>
  <c r="HD58" i="331"/>
  <c r="HF58" i="331" s="1"/>
  <c r="CV9" i="331"/>
  <c r="CW8" i="331"/>
  <c r="C101" i="331"/>
  <c r="B99" i="331"/>
  <c r="E98" i="331"/>
  <c r="F98" i="331" s="1"/>
  <c r="C100" i="330"/>
  <c r="E99" i="330"/>
  <c r="F99" i="330" s="1"/>
  <c r="D100" i="330"/>
  <c r="GR9" i="330"/>
  <c r="GS8" i="330"/>
  <c r="CW8" i="330"/>
  <c r="CV9" i="330"/>
  <c r="HF4" i="330"/>
  <c r="FN4" i="330"/>
  <c r="GW4" i="330"/>
  <c r="EX4" i="330"/>
  <c r="BV4" i="330"/>
  <c r="BV5" i="330" s="1"/>
  <c r="EH4" i="330"/>
  <c r="J4" i="330"/>
  <c r="GV4" i="330"/>
  <c r="GD4" i="330"/>
  <c r="BU4" i="330"/>
  <c r="BU5" i="330" s="1"/>
  <c r="CN4" i="330"/>
  <c r="CN5" i="330" s="1"/>
  <c r="DR4" i="330"/>
  <c r="I4" i="330"/>
  <c r="AB4" i="330"/>
  <c r="AB5" i="330" s="1"/>
  <c r="CH4" i="330"/>
  <c r="CH5" i="330" s="1"/>
  <c r="FP4" i="330"/>
  <c r="GY4" i="330"/>
  <c r="V4" i="330"/>
  <c r="V5" i="330" s="1"/>
  <c r="DD4" i="330"/>
  <c r="DD5" i="330" s="1"/>
  <c r="BG4" i="330"/>
  <c r="BG5" i="330" s="1"/>
  <c r="AS4" i="330"/>
  <c r="AS5" i="330" s="1"/>
  <c r="BL4" i="330"/>
  <c r="BL5" i="330" s="1"/>
  <c r="FR4" i="330"/>
  <c r="FX4" i="330"/>
  <c r="GM4" i="330"/>
  <c r="DF4" i="330"/>
  <c r="FQ4" i="330"/>
  <c r="GJ4" i="330"/>
  <c r="CA4" i="330"/>
  <c r="CA5" i="330" s="1"/>
  <c r="DE4" i="330"/>
  <c r="DE5" i="330" s="1"/>
  <c r="DX4" i="330"/>
  <c r="O4" i="330"/>
  <c r="O5" i="330" s="1"/>
  <c r="AD4" i="330"/>
  <c r="AD5" i="330" s="1"/>
  <c r="AJ4" i="330"/>
  <c r="AJ5" i="330" s="1"/>
  <c r="DZ4" i="330"/>
  <c r="FE4" i="330"/>
  <c r="FK4" i="330"/>
  <c r="BN4" i="330"/>
  <c r="BN5" i="330" s="1"/>
  <c r="FB4" i="330"/>
  <c r="FH4" i="330"/>
  <c r="AY4" i="330"/>
  <c r="AY5" i="330" s="1"/>
  <c r="CP4" i="330"/>
  <c r="CP5" i="330" s="1"/>
  <c r="CV4" i="330"/>
  <c r="CV5" i="330" s="1"/>
  <c r="FU4" i="330"/>
  <c r="ED4" i="330"/>
  <c r="ES4" i="330"/>
  <c r="ET4" i="330"/>
  <c r="AK4" i="330"/>
  <c r="AK5" i="330" s="1"/>
  <c r="BT4" i="330"/>
  <c r="BT5" i="330" s="1"/>
  <c r="EE4" i="330"/>
  <c r="AN4" i="330"/>
  <c r="AN5" i="330" s="1"/>
  <c r="DP4" i="330"/>
  <c r="DC4" i="330"/>
  <c r="DC5" i="330" s="1"/>
  <c r="EW4" i="330"/>
  <c r="AR4" i="330"/>
  <c r="AR5" i="330" s="1"/>
  <c r="BW4" i="330"/>
  <c r="BW5" i="330" s="1"/>
  <c r="CK4" i="330"/>
  <c r="CK5" i="330" s="1"/>
  <c r="FS4" i="330"/>
  <c r="K4" i="330"/>
  <c r="K5" i="330" s="1"/>
  <c r="BA4" i="330"/>
  <c r="BA5" i="330" s="1"/>
  <c r="EY4" i="330"/>
  <c r="FM4" i="330"/>
  <c r="GF4" i="330"/>
  <c r="CM4" i="330"/>
  <c r="CM5" i="330" s="1"/>
  <c r="DU4" i="330"/>
  <c r="P4" i="330"/>
  <c r="P5" i="330" s="1"/>
  <c r="AE4" i="330"/>
  <c r="AE5" i="330" s="1"/>
  <c r="BI4" i="330"/>
  <c r="BI5" i="330" s="1"/>
  <c r="EQ4" i="330"/>
  <c r="GH4" i="330"/>
  <c r="BF4" i="330"/>
  <c r="BF5" i="330" s="1"/>
  <c r="EN4" i="330"/>
  <c r="FC4" i="330"/>
  <c r="GG4" i="330"/>
  <c r="CB4" i="330"/>
  <c r="CB5" i="330" s="1"/>
  <c r="CQ4" i="330"/>
  <c r="CQ5" i="330" s="1"/>
  <c r="GL4" i="330"/>
  <c r="GA4" i="330"/>
  <c r="GX4" i="330"/>
  <c r="DI4" i="330"/>
  <c r="DO4" i="330"/>
  <c r="EP4" i="330"/>
  <c r="AW4" i="330"/>
  <c r="AW5" i="330" s="1"/>
  <c r="DL4" i="330"/>
  <c r="EA4" i="330"/>
  <c r="AT4" i="330"/>
  <c r="AT5" i="330" s="1"/>
  <c r="AZ4" i="330"/>
  <c r="AZ5" i="330" s="1"/>
  <c r="BO4" i="330"/>
  <c r="BO5" i="330" s="1"/>
  <c r="GR4" i="330"/>
  <c r="CW4" i="330"/>
  <c r="CW5" i="330" s="1"/>
  <c r="EF4" i="330"/>
  <c r="DM4" i="330"/>
  <c r="X4" i="330"/>
  <c r="X5" i="330" s="1"/>
  <c r="AL4" i="330"/>
  <c r="AL5" i="330" s="1"/>
  <c r="DJ4" i="330"/>
  <c r="Q4" i="330"/>
  <c r="Q5" i="330" s="1"/>
  <c r="W4" i="330"/>
  <c r="W5" i="330" s="1"/>
  <c r="FI4" i="330"/>
  <c r="DT4" i="330"/>
  <c r="AA4" i="330"/>
  <c r="AA5" i="330" s="1"/>
  <c r="AO4" i="330"/>
  <c r="AO5" i="330" s="1"/>
  <c r="BH4" i="330"/>
  <c r="BH5" i="330" s="1"/>
  <c r="CL4" i="330"/>
  <c r="CL5" i="330" s="1"/>
  <c r="FT4" i="330"/>
  <c r="FO4" i="330"/>
  <c r="BB4" i="330"/>
  <c r="BB5" i="330" s="1"/>
  <c r="EJ4" i="330"/>
  <c r="AQ4" i="330"/>
  <c r="AQ5" i="330" s="1"/>
  <c r="EZ4" i="330"/>
  <c r="CR4" i="330"/>
  <c r="CR5" i="330" s="1"/>
  <c r="GT4" i="330"/>
  <c r="M4" i="330"/>
  <c r="M5" i="330" s="1"/>
  <c r="AF4" i="330"/>
  <c r="AF5" i="330" s="1"/>
  <c r="EL4" i="330"/>
  <c r="ER4" i="330"/>
  <c r="Y4" i="330"/>
  <c r="Y5" i="330" s="1"/>
  <c r="DG4" i="330"/>
  <c r="EK4" i="330"/>
  <c r="FD4" i="330"/>
  <c r="AU4" i="330"/>
  <c r="AU5" i="330" s="1"/>
  <c r="BY4" i="330"/>
  <c r="BY5" i="330" s="1"/>
  <c r="BP4" i="330"/>
  <c r="BP5" i="330" s="1"/>
  <c r="FF4" i="330"/>
  <c r="GK4" i="330"/>
  <c r="GQ4" i="330"/>
  <c r="CT4" i="330"/>
  <c r="CT5" i="330" s="1"/>
  <c r="DY4" i="330"/>
  <c r="GN4" i="330"/>
  <c r="CE4" i="330"/>
  <c r="CE5" i="330" s="1"/>
  <c r="DV4" i="330"/>
  <c r="EB4" i="330"/>
  <c r="S4" i="330"/>
  <c r="S5" i="330" s="1"/>
  <c r="BJ4" i="330"/>
  <c r="BJ5" i="330" s="1"/>
  <c r="FY4" i="330"/>
  <c r="CJ4" i="330"/>
  <c r="CJ5" i="330" s="1"/>
  <c r="CX4" i="330"/>
  <c r="CX5" i="330" s="1"/>
  <c r="CZ4" i="330"/>
  <c r="CZ5" i="330" s="1"/>
  <c r="DN4" i="330"/>
  <c r="HA4" i="330"/>
  <c r="CS4" i="330"/>
  <c r="CS5" i="330" s="1"/>
  <c r="CY4" i="330"/>
  <c r="CY5" i="330" s="1"/>
  <c r="GO4" i="330"/>
  <c r="AX4" i="330"/>
  <c r="AX5" i="330" s="1"/>
  <c r="EV4" i="330"/>
  <c r="FJ4" i="330"/>
  <c r="GC4" i="330"/>
  <c r="BM4" i="330"/>
  <c r="BM5" i="330" s="1"/>
  <c r="GP4" i="330"/>
  <c r="BX4" i="330"/>
  <c r="BX5" i="330" s="1"/>
  <c r="GS4" i="330"/>
  <c r="DB4" i="330"/>
  <c r="DB5" i="330" s="1"/>
  <c r="DQ4" i="330"/>
  <c r="L4" i="330"/>
  <c r="L5" i="330" s="1"/>
  <c r="AP4" i="330"/>
  <c r="AP5" i="330" s="1"/>
  <c r="BE4" i="330"/>
  <c r="BE5" i="330" s="1"/>
  <c r="EM4" i="330"/>
  <c r="GU4" i="330"/>
  <c r="U4" i="330"/>
  <c r="U5" i="330" s="1"/>
  <c r="DS4" i="330"/>
  <c r="EG4" i="330"/>
  <c r="DA4" i="330"/>
  <c r="DA5" i="330" s="1"/>
  <c r="BK4" i="330"/>
  <c r="BK5" i="330" s="1"/>
  <c r="CO4" i="330"/>
  <c r="CO5" i="330" s="1"/>
  <c r="FW4" i="330"/>
  <c r="GZ4" i="330"/>
  <c r="AC4" i="330"/>
  <c r="AC5" i="330" s="1"/>
  <c r="DK4" i="330"/>
  <c r="GI4" i="330"/>
  <c r="Z4" i="330"/>
  <c r="Z5" i="330" s="1"/>
  <c r="DH4" i="330"/>
  <c r="DW4" i="330"/>
  <c r="FA4" i="330"/>
  <c r="AV4" i="330"/>
  <c r="AV5" i="330" s="1"/>
  <c r="AI4" i="330"/>
  <c r="AI5" i="330" s="1"/>
  <c r="EO4" i="330"/>
  <c r="EU4" i="330"/>
  <c r="FV4" i="330"/>
  <c r="CC4" i="330"/>
  <c r="CC5" i="330" s="1"/>
  <c r="CI4" i="330"/>
  <c r="CI5" i="330" s="1"/>
  <c r="FG4" i="330"/>
  <c r="BZ4" i="330"/>
  <c r="BZ5" i="330" s="1"/>
  <c r="CF4" i="330"/>
  <c r="CF5" i="330" s="1"/>
  <c r="CU4" i="330"/>
  <c r="CU5" i="330" s="1"/>
  <c r="N4" i="330"/>
  <c r="N5" i="330" s="1"/>
  <c r="T4" i="330"/>
  <c r="T5" i="330" s="1"/>
  <c r="FL4" i="330"/>
  <c r="FZ4" i="330"/>
  <c r="BQ4" i="330"/>
  <c r="BQ5" i="330" s="1"/>
  <c r="BR4" i="330"/>
  <c r="BR5" i="330" s="1"/>
  <c r="CG4" i="330"/>
  <c r="CG5" i="330" s="1"/>
  <c r="GE4" i="330"/>
  <c r="BC4" i="330"/>
  <c r="BC5" i="330" s="1"/>
  <c r="CD4" i="330"/>
  <c r="CD5" i="330" s="1"/>
  <c r="GB4" i="330"/>
  <c r="AG4" i="330"/>
  <c r="AG5" i="330" s="1"/>
  <c r="AM4" i="330"/>
  <c r="AM5" i="330" s="1"/>
  <c r="EC4" i="330"/>
  <c r="EI4" i="330"/>
  <c r="AH4" i="330"/>
  <c r="AH5" i="330" s="1"/>
  <c r="R4" i="330"/>
  <c r="R5" i="330" s="1"/>
  <c r="BS4" i="330"/>
  <c r="BS5" i="330" s="1"/>
  <c r="BD4" i="330"/>
  <c r="BD5" i="330" s="1"/>
  <c r="HF60" i="330"/>
  <c r="HK60" i="329"/>
  <c r="HM60" i="329" s="1"/>
  <c r="D100" i="329"/>
  <c r="CW8" i="329"/>
  <c r="C100" i="329"/>
  <c r="E99" i="329"/>
  <c r="F99" i="329" s="1"/>
  <c r="CU9" i="329" s="1"/>
  <c r="GQ9" i="329"/>
  <c r="GR8" i="329"/>
  <c r="HF59" i="329"/>
  <c r="HC60" i="329" s="1"/>
  <c r="D100" i="328"/>
  <c r="C102" i="328"/>
  <c r="CW8" i="328"/>
  <c r="GR8" i="328"/>
  <c r="B99" i="328"/>
  <c r="E98" i="328"/>
  <c r="F98" i="328" s="1"/>
  <c r="J5" i="327"/>
  <c r="HD5" i="327"/>
  <c r="HE5" i="327" s="1"/>
  <c r="HD6" i="327"/>
  <c r="HE6" i="327" s="1"/>
  <c r="CV9" i="327"/>
  <c r="CW8" i="327"/>
  <c r="D101" i="327"/>
  <c r="HD4" i="327"/>
  <c r="HE4" i="327" s="1"/>
  <c r="HB4" i="327"/>
  <c r="HC4" i="327" s="1"/>
  <c r="I2" i="327"/>
  <c r="C103" i="327"/>
  <c r="GR9" i="327"/>
  <c r="GS8" i="327"/>
  <c r="B99" i="327"/>
  <c r="E98" i="327"/>
  <c r="F98" i="327" s="1"/>
  <c r="CV9" i="326"/>
  <c r="CW8" i="326"/>
  <c r="C101" i="326"/>
  <c r="D100" i="326"/>
  <c r="B99" i="326"/>
  <c r="E98" i="326"/>
  <c r="F98" i="326" s="1"/>
  <c r="GR9" i="326"/>
  <c r="GS8" i="326"/>
  <c r="HD59" i="326"/>
  <c r="CV9" i="325"/>
  <c r="CW8" i="325"/>
  <c r="GQ9" i="325"/>
  <c r="GR8" i="325"/>
  <c r="D100" i="325"/>
  <c r="E99" i="325"/>
  <c r="F99" i="325" s="1"/>
  <c r="C100" i="325"/>
  <c r="FS4" i="325"/>
  <c r="FR4" i="325"/>
  <c r="EH4" i="325"/>
  <c r="CY4" i="325"/>
  <c r="CY5" i="325" s="1"/>
  <c r="CP4" i="325"/>
  <c r="CP5" i="325" s="1"/>
  <c r="BV4" i="325"/>
  <c r="BV5" i="325" s="1"/>
  <c r="CX4" i="325"/>
  <c r="CX5" i="325" s="1"/>
  <c r="DE4" i="325"/>
  <c r="DE5" i="325" s="1"/>
  <c r="BE4" i="325"/>
  <c r="BE5" i="325" s="1"/>
  <c r="CW4" i="325"/>
  <c r="CW5" i="325" s="1"/>
  <c r="DD4" i="325"/>
  <c r="DD5" i="325" s="1"/>
  <c r="BT4" i="325"/>
  <c r="BT5" i="325" s="1"/>
  <c r="T4" i="325"/>
  <c r="T5" i="325" s="1"/>
  <c r="AP4" i="325"/>
  <c r="AP5" i="325" s="1"/>
  <c r="DI4" i="325"/>
  <c r="BY4" i="325"/>
  <c r="BY5" i="325" s="1"/>
  <c r="GH4" i="325"/>
  <c r="EX4" i="325"/>
  <c r="DN4" i="325"/>
  <c r="EP4" i="325"/>
  <c r="EK4" i="325"/>
  <c r="GV4" i="325"/>
  <c r="EC4" i="325"/>
  <c r="DL4" i="325"/>
  <c r="CQ4" i="325"/>
  <c r="CQ5" i="325" s="1"/>
  <c r="FL4" i="325"/>
  <c r="AY4" i="325"/>
  <c r="AY5" i="325" s="1"/>
  <c r="AE4" i="325"/>
  <c r="AE5" i="325" s="1"/>
  <c r="Q4" i="325"/>
  <c r="Q5" i="325" s="1"/>
  <c r="X4" i="325"/>
  <c r="X5" i="325" s="1"/>
  <c r="GE4" i="325"/>
  <c r="P4" i="325"/>
  <c r="P5" i="325" s="1"/>
  <c r="DK4" i="325"/>
  <c r="FV4" i="325"/>
  <c r="GX4" i="325"/>
  <c r="GS4" i="325"/>
  <c r="FI4" i="325"/>
  <c r="DY4" i="325"/>
  <c r="EY4" i="325"/>
  <c r="DO4" i="325"/>
  <c r="FZ4" i="325"/>
  <c r="EB4" i="325"/>
  <c r="AU4" i="325"/>
  <c r="AU5" i="325" s="1"/>
  <c r="K4" i="325"/>
  <c r="K5" i="325" s="1"/>
  <c r="AM4" i="325"/>
  <c r="AM5" i="325" s="1"/>
  <c r="AD4" i="325"/>
  <c r="AD5" i="325" s="1"/>
  <c r="J4" i="325"/>
  <c r="AL4" i="325"/>
  <c r="AL5" i="325" s="1"/>
  <c r="AS4" i="325"/>
  <c r="AS5" i="325" s="1"/>
  <c r="CV4" i="325"/>
  <c r="CV5" i="325" s="1"/>
  <c r="GJ4" i="325"/>
  <c r="EZ4" i="325"/>
  <c r="DP4" i="325"/>
  <c r="CK4" i="325"/>
  <c r="CK5" i="325" s="1"/>
  <c r="DH4" i="325"/>
  <c r="BX4" i="325"/>
  <c r="BX5" i="325" s="1"/>
  <c r="CZ4" i="325"/>
  <c r="CZ5" i="325" s="1"/>
  <c r="GU4" i="325"/>
  <c r="FK4" i="325"/>
  <c r="GM4" i="325"/>
  <c r="GL4" i="325"/>
  <c r="FB4" i="325"/>
  <c r="AK4" i="325"/>
  <c r="AK5" i="325" s="1"/>
  <c r="AR4" i="325"/>
  <c r="AR5" i="325" s="1"/>
  <c r="GY4" i="325"/>
  <c r="FQ4" i="325"/>
  <c r="FP4" i="325"/>
  <c r="EF4" i="325"/>
  <c r="CE4" i="325"/>
  <c r="CE5" i="325" s="1"/>
  <c r="BK4" i="325"/>
  <c r="BK5" i="325" s="1"/>
  <c r="AA4" i="325"/>
  <c r="AA5" i="325" s="1"/>
  <c r="CT4" i="325"/>
  <c r="CT5" i="325" s="1"/>
  <c r="DF4" i="325"/>
  <c r="Z4" i="325"/>
  <c r="Z5" i="325" s="1"/>
  <c r="CS4" i="325"/>
  <c r="CS5" i="325" s="1"/>
  <c r="AT4" i="325"/>
  <c r="AT5" i="325" s="1"/>
  <c r="BQ4" i="325"/>
  <c r="BQ5" i="325" s="1"/>
  <c r="AG4" i="325"/>
  <c r="AG5" i="325" s="1"/>
  <c r="HF4" i="325"/>
  <c r="GW4" i="325"/>
  <c r="FM4" i="325"/>
  <c r="GO4" i="325"/>
  <c r="FX4" i="325"/>
  <c r="FD4" i="325"/>
  <c r="GF4" i="325"/>
  <c r="CI4" i="325"/>
  <c r="CI5" i="325" s="1"/>
  <c r="AI4" i="325"/>
  <c r="AI5" i="325" s="1"/>
  <c r="EL4" i="325"/>
  <c r="EG4" i="325"/>
  <c r="GR4" i="325"/>
  <c r="ER4" i="325"/>
  <c r="CG4" i="325"/>
  <c r="CG5" i="325" s="1"/>
  <c r="AW4" i="325"/>
  <c r="AW5" i="325" s="1"/>
  <c r="M4" i="325"/>
  <c r="M5" i="325" s="1"/>
  <c r="Y4" i="325"/>
  <c r="Y5" i="325" s="1"/>
  <c r="AV4" i="325"/>
  <c r="AV5" i="325" s="1"/>
  <c r="L4" i="325"/>
  <c r="L5" i="325" s="1"/>
  <c r="AN4" i="325"/>
  <c r="AN5" i="325" s="1"/>
  <c r="EI4" i="325"/>
  <c r="GT4" i="325"/>
  <c r="GB4" i="325"/>
  <c r="CA4" i="325"/>
  <c r="CA5" i="325" s="1"/>
  <c r="CH4" i="325"/>
  <c r="CH5" i="325" s="1"/>
  <c r="AX4" i="325"/>
  <c r="AX5" i="325" s="1"/>
  <c r="DA4" i="325"/>
  <c r="DA5" i="325" s="1"/>
  <c r="EE4" i="325"/>
  <c r="GP4" i="325"/>
  <c r="FF4" i="325"/>
  <c r="DV4" i="325"/>
  <c r="GC4" i="325"/>
  <c r="ES4" i="325"/>
  <c r="FU4" i="325"/>
  <c r="FT4" i="325"/>
  <c r="EJ4" i="325"/>
  <c r="EA4" i="325"/>
  <c r="DZ4" i="325"/>
  <c r="GG4" i="325"/>
  <c r="BG4" i="325"/>
  <c r="BG5" i="325" s="1"/>
  <c r="BN4" i="325"/>
  <c r="BN5" i="325" s="1"/>
  <c r="N4" i="325"/>
  <c r="N5" i="325" s="1"/>
  <c r="BF4" i="325"/>
  <c r="BF5" i="325" s="1"/>
  <c r="BM4" i="325"/>
  <c r="BM5" i="325" s="1"/>
  <c r="AC4" i="325"/>
  <c r="AC5" i="325" s="1"/>
  <c r="CF4" i="325"/>
  <c r="CF5" i="325" s="1"/>
  <c r="BL4" i="325"/>
  <c r="BL5" i="325" s="1"/>
  <c r="AB4" i="325"/>
  <c r="AB5" i="325" s="1"/>
  <c r="GI4" i="325"/>
  <c r="GQ4" i="325"/>
  <c r="FG4" i="325"/>
  <c r="DW4" i="325"/>
  <c r="DX4" i="325"/>
  <c r="CM4" i="325"/>
  <c r="CM5" i="325" s="1"/>
  <c r="BC4" i="325"/>
  <c r="BC5" i="325" s="1"/>
  <c r="BO4" i="325"/>
  <c r="BO5" i="325" s="1"/>
  <c r="CL4" i="325"/>
  <c r="CL5" i="325" s="1"/>
  <c r="BB4" i="325"/>
  <c r="BB5" i="325" s="1"/>
  <c r="CD4" i="325"/>
  <c r="CD5" i="325" s="1"/>
  <c r="BU4" i="325"/>
  <c r="BU5" i="325" s="1"/>
  <c r="BA4" i="325"/>
  <c r="BA5" i="325" s="1"/>
  <c r="DT4" i="325"/>
  <c r="W4" i="325"/>
  <c r="W5" i="325" s="1"/>
  <c r="BZ4" i="325"/>
  <c r="BZ5" i="325" s="1"/>
  <c r="CB4" i="325"/>
  <c r="CB5" i="325" s="1"/>
  <c r="FW4" i="325"/>
  <c r="EM4" i="325"/>
  <c r="FO4" i="325"/>
  <c r="FN4" i="325"/>
  <c r="ED4" i="325"/>
  <c r="GK4" i="325"/>
  <c r="FA4" i="325"/>
  <c r="DQ4" i="325"/>
  <c r="CC4" i="325"/>
  <c r="CC5" i="325" s="1"/>
  <c r="CJ4" i="325"/>
  <c r="CJ5" i="325" s="1"/>
  <c r="AJ4" i="325"/>
  <c r="AJ5" i="325" s="1"/>
  <c r="DR4" i="325"/>
  <c r="DM4" i="325"/>
  <c r="FH4" i="325"/>
  <c r="GZ4" i="325"/>
  <c r="DC4" i="325"/>
  <c r="DC5" i="325" s="1"/>
  <c r="BS4" i="325"/>
  <c r="BS5" i="325" s="1"/>
  <c r="S4" i="325"/>
  <c r="S5" i="325" s="1"/>
  <c r="DB4" i="325"/>
  <c r="DB5" i="325" s="1"/>
  <c r="BR4" i="325"/>
  <c r="BR5" i="325" s="1"/>
  <c r="AH4" i="325"/>
  <c r="AH5" i="325" s="1"/>
  <c r="GN4" i="325"/>
  <c r="DG4" i="325"/>
  <c r="BW4" i="325"/>
  <c r="BW5" i="325" s="1"/>
  <c r="BI4" i="325"/>
  <c r="BI5" i="325" s="1"/>
  <c r="AZ4" i="325"/>
  <c r="AZ5" i="325" s="1"/>
  <c r="AF4" i="325"/>
  <c r="AF5" i="325" s="1"/>
  <c r="BH4" i="325"/>
  <c r="BH5" i="325" s="1"/>
  <c r="FC4" i="325"/>
  <c r="DS4" i="325"/>
  <c r="EU4" i="325"/>
  <c r="ET4" i="325"/>
  <c r="HA4" i="325"/>
  <c r="GD4" i="325"/>
  <c r="FY4" i="325"/>
  <c r="EO4" i="325"/>
  <c r="O4" i="325"/>
  <c r="O5" i="325" s="1"/>
  <c r="V4" i="325"/>
  <c r="V5" i="325" s="1"/>
  <c r="CO4" i="325"/>
  <c r="CO5" i="325" s="1"/>
  <c r="AO4" i="325"/>
  <c r="AO5" i="325" s="1"/>
  <c r="U4" i="325"/>
  <c r="U5" i="325" s="1"/>
  <c r="CN4" i="325"/>
  <c r="CN5" i="325" s="1"/>
  <c r="BD4" i="325"/>
  <c r="BD5" i="325" s="1"/>
  <c r="BP4" i="325"/>
  <c r="BP5" i="325" s="1"/>
  <c r="GA4" i="325"/>
  <c r="EQ4" i="325"/>
  <c r="R4" i="325"/>
  <c r="R5" i="325" s="1"/>
  <c r="I4" i="325"/>
  <c r="CR4" i="325"/>
  <c r="CR5" i="325" s="1"/>
  <c r="FJ4" i="325"/>
  <c r="FE4" i="325"/>
  <c r="DU4" i="325"/>
  <c r="EW4" i="325"/>
  <c r="EV4" i="325"/>
  <c r="CU4" i="325"/>
  <c r="CU5" i="325" s="1"/>
  <c r="EN4" i="325"/>
  <c r="AQ4" i="325"/>
  <c r="AQ5" i="325" s="1"/>
  <c r="DJ4" i="325"/>
  <c r="BJ4" i="325"/>
  <c r="BJ5" i="325" s="1"/>
  <c r="HF60" i="325"/>
  <c r="GQ9" i="324"/>
  <c r="GR8" i="324"/>
  <c r="DW4" i="324"/>
  <c r="U4" i="324"/>
  <c r="U5" i="324" s="1"/>
  <c r="EZ4" i="324"/>
  <c r="GF4" i="324"/>
  <c r="BS4" i="324"/>
  <c r="BS5" i="324" s="1"/>
  <c r="GM4" i="324"/>
  <c r="EJ4" i="324"/>
  <c r="AO4" i="324"/>
  <c r="AO5" i="324" s="1"/>
  <c r="W4" i="324"/>
  <c r="W5" i="324" s="1"/>
  <c r="BD4" i="324"/>
  <c r="BD5" i="324" s="1"/>
  <c r="DZ4" i="324"/>
  <c r="FY4" i="324"/>
  <c r="DG4" i="324"/>
  <c r="CW4" i="324"/>
  <c r="CW5" i="324" s="1"/>
  <c r="AM4" i="324"/>
  <c r="AM5" i="324" s="1"/>
  <c r="BT4" i="324"/>
  <c r="BT5" i="324" s="1"/>
  <c r="GP4" i="324"/>
  <c r="CG4" i="324"/>
  <c r="CG5" i="324" s="1"/>
  <c r="GQ4" i="324"/>
  <c r="CJ4" i="324"/>
  <c r="CJ5" i="324" s="1"/>
  <c r="FV4" i="324"/>
  <c r="EV4" i="324"/>
  <c r="BM4" i="324"/>
  <c r="BM5" i="324" s="1"/>
  <c r="AG4" i="324"/>
  <c r="AG5" i="324" s="1"/>
  <c r="BJ4" i="324"/>
  <c r="BJ5" i="324" s="1"/>
  <c r="CS4" i="324"/>
  <c r="CS5" i="324" s="1"/>
  <c r="AE4" i="324"/>
  <c r="AE5" i="324" s="1"/>
  <c r="P4" i="324"/>
  <c r="P5" i="324" s="1"/>
  <c r="DE4" i="324"/>
  <c r="DE5" i="324" s="1"/>
  <c r="DN4" i="324"/>
  <c r="DM4" i="324"/>
  <c r="BR4" i="324"/>
  <c r="BR5" i="324" s="1"/>
  <c r="ED4" i="324"/>
  <c r="HA4" i="324"/>
  <c r="BI4" i="324"/>
  <c r="BI5" i="324" s="1"/>
  <c r="AQ4" i="324"/>
  <c r="AQ5" i="324" s="1"/>
  <c r="AD4" i="324"/>
  <c r="AD5" i="324" s="1"/>
  <c r="L4" i="324"/>
  <c r="L5" i="324" s="1"/>
  <c r="DI4" i="324"/>
  <c r="GC4" i="324"/>
  <c r="DV4" i="324"/>
  <c r="CY4" i="324"/>
  <c r="CY5" i="324" s="1"/>
  <c r="BC4" i="324"/>
  <c r="BC5" i="324" s="1"/>
  <c r="BA4" i="324"/>
  <c r="BA5" i="324" s="1"/>
  <c r="EB4" i="324"/>
  <c r="Q4" i="324"/>
  <c r="Q5" i="324" s="1"/>
  <c r="M4" i="324"/>
  <c r="M5" i="324" s="1"/>
  <c r="Z4" i="324"/>
  <c r="Z5" i="324" s="1"/>
  <c r="DS4" i="324"/>
  <c r="ER4" i="324"/>
  <c r="CP4" i="324"/>
  <c r="CP5" i="324" s="1"/>
  <c r="BX4" i="324"/>
  <c r="BX5" i="324" s="1"/>
  <c r="FU4" i="324"/>
  <c r="CX4" i="324"/>
  <c r="CX5" i="324" s="1"/>
  <c r="AL4" i="324"/>
  <c r="AL5" i="324" s="1"/>
  <c r="GX4" i="324"/>
  <c r="BE4" i="324"/>
  <c r="BE5" i="324" s="1"/>
  <c r="CA4" i="324"/>
  <c r="CA5" i="324" s="1"/>
  <c r="CN4" i="324"/>
  <c r="CN5" i="324" s="1"/>
  <c r="K4" i="324"/>
  <c r="K5" i="324" s="1"/>
  <c r="DB4" i="324"/>
  <c r="DB5" i="324" s="1"/>
  <c r="EF4" i="324"/>
  <c r="FS4" i="324"/>
  <c r="EC4" i="324"/>
  <c r="BQ4" i="324"/>
  <c r="BQ5" i="324" s="1"/>
  <c r="O4" i="324"/>
  <c r="O5" i="324" s="1"/>
  <c r="AB4" i="324"/>
  <c r="AB5" i="324" s="1"/>
  <c r="BH4" i="324"/>
  <c r="BH5" i="324" s="1"/>
  <c r="CV4" i="324"/>
  <c r="CV5" i="324" s="1"/>
  <c r="DQ4" i="324"/>
  <c r="FE4" i="324"/>
  <c r="FM4" i="324"/>
  <c r="EI4" i="324"/>
  <c r="FH4" i="324"/>
  <c r="DD4" i="324"/>
  <c r="DD5" i="324" s="1"/>
  <c r="EM4" i="324"/>
  <c r="FX4" i="324"/>
  <c r="CO4" i="324"/>
  <c r="CO5" i="324" s="1"/>
  <c r="CU4" i="324"/>
  <c r="CU5" i="324" s="1"/>
  <c r="DU4" i="324"/>
  <c r="BP4" i="324"/>
  <c r="BP5" i="324" s="1"/>
  <c r="GG4" i="324"/>
  <c r="EL4" i="324"/>
  <c r="FK4" i="324"/>
  <c r="FT4" i="324"/>
  <c r="BB4" i="324"/>
  <c r="BB5" i="324" s="1"/>
  <c r="EP4" i="324"/>
  <c r="GJ4" i="324"/>
  <c r="BV4" i="324"/>
  <c r="BV5" i="324" s="1"/>
  <c r="BU4" i="324"/>
  <c r="BU5" i="324" s="1"/>
  <c r="AY4" i="324"/>
  <c r="AY5" i="324" s="1"/>
  <c r="CB4" i="324"/>
  <c r="CB5" i="324" s="1"/>
  <c r="BY4" i="324"/>
  <c r="BY5" i="324" s="1"/>
  <c r="CL4" i="324"/>
  <c r="CL5" i="324" s="1"/>
  <c r="DY4" i="324"/>
  <c r="EX4" i="324"/>
  <c r="AK4" i="324"/>
  <c r="AK5" i="324" s="1"/>
  <c r="GI4" i="324"/>
  <c r="CD4" i="324"/>
  <c r="CD5" i="324" s="1"/>
  <c r="AR4" i="324"/>
  <c r="AR5" i="324" s="1"/>
  <c r="DF4" i="324"/>
  <c r="AZ4" i="324"/>
  <c r="AZ5" i="324" s="1"/>
  <c r="AV4" i="324"/>
  <c r="AV5" i="324" s="1"/>
  <c r="FA4" i="324"/>
  <c r="DJ4" i="324"/>
  <c r="FI4" i="324"/>
  <c r="BW4" i="324"/>
  <c r="BW5" i="324" s="1"/>
  <c r="EO4" i="324"/>
  <c r="DC4" i="324"/>
  <c r="DC5" i="324" s="1"/>
  <c r="EH4" i="324"/>
  <c r="EQ4" i="324"/>
  <c r="GZ4" i="324"/>
  <c r="DH4" i="324"/>
  <c r="DL4" i="324"/>
  <c r="AC4" i="324"/>
  <c r="AC5" i="324" s="1"/>
  <c r="FN4" i="324"/>
  <c r="CI4" i="324"/>
  <c r="CI5" i="324" s="1"/>
  <c r="FC4" i="324"/>
  <c r="CM4" i="324"/>
  <c r="CM5" i="324" s="1"/>
  <c r="AJ4" i="324"/>
  <c r="AJ5" i="324" s="1"/>
  <c r="DK4" i="324"/>
  <c r="EY4" i="324"/>
  <c r="FW4" i="324"/>
  <c r="DP4" i="324"/>
  <c r="DX4" i="324"/>
  <c r="J4" i="324"/>
  <c r="S4" i="324"/>
  <c r="S5" i="324" s="1"/>
  <c r="ES4" i="324"/>
  <c r="V4" i="324"/>
  <c r="V5" i="324" s="1"/>
  <c r="AI4" i="324"/>
  <c r="AI5" i="324" s="1"/>
  <c r="BL4" i="324"/>
  <c r="BL5" i="324" s="1"/>
  <c r="AF4" i="324"/>
  <c r="AF5" i="324" s="1"/>
  <c r="GW4" i="324"/>
  <c r="AP4" i="324"/>
  <c r="AP5" i="324" s="1"/>
  <c r="T4" i="324"/>
  <c r="T5" i="324" s="1"/>
  <c r="EK4" i="324"/>
  <c r="EN4" i="324"/>
  <c r="GB4" i="324"/>
  <c r="GL4" i="324"/>
  <c r="HF4" i="324"/>
  <c r="BK4" i="324"/>
  <c r="BK5" i="324" s="1"/>
  <c r="EG4" i="324"/>
  <c r="GD4" i="324"/>
  <c r="FD4" i="324"/>
  <c r="DA4" i="324"/>
  <c r="DA5" i="324" s="1"/>
  <c r="FR4" i="324"/>
  <c r="GS4" i="324"/>
  <c r="GE4" i="324"/>
  <c r="GY4" i="324"/>
  <c r="FZ4" i="324"/>
  <c r="CT4" i="324"/>
  <c r="CT5" i="324" s="1"/>
  <c r="EW4" i="324"/>
  <c r="GT4" i="324"/>
  <c r="DR4" i="324"/>
  <c r="GN4" i="324"/>
  <c r="GR4" i="324"/>
  <c r="FL4" i="324"/>
  <c r="FG4" i="324"/>
  <c r="GV4" i="324"/>
  <c r="AX4" i="324"/>
  <c r="AX5" i="324" s="1"/>
  <c r="AA4" i="324"/>
  <c r="AA5" i="324" s="1"/>
  <c r="BO4" i="324"/>
  <c r="BO5" i="324" s="1"/>
  <c r="FF4" i="324"/>
  <c r="AN4" i="324"/>
  <c r="AN5" i="324" s="1"/>
  <c r="X4" i="324"/>
  <c r="X5" i="324" s="1"/>
  <c r="FQ4" i="324"/>
  <c r="AS4" i="324"/>
  <c r="AS5" i="324" s="1"/>
  <c r="GO4" i="324"/>
  <c r="N4" i="324"/>
  <c r="N5" i="324" s="1"/>
  <c r="AW4" i="324"/>
  <c r="AW5" i="324" s="1"/>
  <c r="BZ4" i="324"/>
  <c r="BZ5" i="324" s="1"/>
  <c r="BN4" i="324"/>
  <c r="BN5" i="324" s="1"/>
  <c r="CQ4" i="324"/>
  <c r="CQ5" i="324" s="1"/>
  <c r="CE4" i="324"/>
  <c r="CE5" i="324" s="1"/>
  <c r="DT4" i="324"/>
  <c r="CZ4" i="324"/>
  <c r="CZ5" i="324" s="1"/>
  <c r="ET4" i="324"/>
  <c r="GH4" i="324"/>
  <c r="FB4" i="324"/>
  <c r="GA4" i="324"/>
  <c r="CR4" i="324"/>
  <c r="CR5" i="324" s="1"/>
  <c r="FJ4" i="324"/>
  <c r="FO4" i="324"/>
  <c r="R4" i="324"/>
  <c r="R5" i="324" s="1"/>
  <c r="AU4" i="324"/>
  <c r="AU5" i="324" s="1"/>
  <c r="CH4" i="324"/>
  <c r="CH5" i="324" s="1"/>
  <c r="FP4" i="324"/>
  <c r="GK4" i="324"/>
  <c r="DO4" i="324"/>
  <c r="CK4" i="324"/>
  <c r="CK5" i="324" s="1"/>
  <c r="AH4" i="324"/>
  <c r="AH5" i="324" s="1"/>
  <c r="EU4" i="324"/>
  <c r="GU4" i="324"/>
  <c r="CC4" i="324"/>
  <c r="CC5" i="324" s="1"/>
  <c r="AT4" i="324"/>
  <c r="AT5" i="324" s="1"/>
  <c r="BG4" i="324"/>
  <c r="BG5" i="324" s="1"/>
  <c r="EE4" i="324"/>
  <c r="BF4" i="324"/>
  <c r="BF5" i="324" s="1"/>
  <c r="CF4" i="324"/>
  <c r="CF5" i="324" s="1"/>
  <c r="EA4" i="324"/>
  <c r="Y4" i="324"/>
  <c r="Y5" i="324" s="1"/>
  <c r="I4" i="324"/>
  <c r="HF60" i="324"/>
  <c r="D100" i="324"/>
  <c r="E99" i="324"/>
  <c r="F99" i="324" s="1"/>
  <c r="C100" i="324"/>
  <c r="CY8" i="324"/>
  <c r="CX9" i="324"/>
  <c r="C102" i="340" l="1"/>
  <c r="E101" i="340"/>
  <c r="F101" i="340" s="1"/>
  <c r="D102" i="340"/>
  <c r="C102" i="339"/>
  <c r="E101" i="339"/>
  <c r="F101" i="339" s="1"/>
  <c r="D102" i="339"/>
  <c r="D102" i="338"/>
  <c r="E101" i="338"/>
  <c r="F101" i="338" s="1"/>
  <c r="C102" i="338"/>
  <c r="E101" i="337"/>
  <c r="C102" i="337"/>
  <c r="D102" i="337"/>
  <c r="F101" i="337"/>
  <c r="D102" i="336"/>
  <c r="C102" i="336"/>
  <c r="E101" i="336"/>
  <c r="F101" i="336" s="1"/>
  <c r="C104" i="335"/>
  <c r="D102" i="335"/>
  <c r="CW9" i="335"/>
  <c r="CX8" i="335"/>
  <c r="GT8" i="335"/>
  <c r="GS9" i="335"/>
  <c r="B100" i="335"/>
  <c r="E99" i="335"/>
  <c r="F99" i="335" s="1"/>
  <c r="C101" i="334"/>
  <c r="E100" i="334"/>
  <c r="F100" i="334" s="1"/>
  <c r="J5" i="334"/>
  <c r="HD5" i="334"/>
  <c r="HE5" i="334" s="1"/>
  <c r="HD6" i="334"/>
  <c r="HE6" i="334" s="1"/>
  <c r="D101" i="334"/>
  <c r="CY8" i="334"/>
  <c r="CX9" i="334"/>
  <c r="GT9" i="334"/>
  <c r="GU8" i="334"/>
  <c r="HD4" i="334"/>
  <c r="HE4" i="334" s="1"/>
  <c r="I2" i="334"/>
  <c r="HB4" i="334"/>
  <c r="HC4" i="334" s="1"/>
  <c r="GR9" i="333"/>
  <c r="GS8" i="333"/>
  <c r="E100" i="333"/>
  <c r="F100" i="333" s="1"/>
  <c r="C101" i="333"/>
  <c r="HD4" i="333"/>
  <c r="HE4" i="333" s="1"/>
  <c r="I2" i="333"/>
  <c r="HB4" i="333"/>
  <c r="HC4" i="333" s="1"/>
  <c r="J5" i="333"/>
  <c r="HD5" i="333"/>
  <c r="HE5" i="333" s="1"/>
  <c r="HD6" i="333"/>
  <c r="HE6" i="333" s="1"/>
  <c r="D101" i="333"/>
  <c r="CW9" i="333"/>
  <c r="CX8" i="333"/>
  <c r="E100" i="332"/>
  <c r="F100" i="332" s="1"/>
  <c r="C101" i="332"/>
  <c r="GS8" i="332"/>
  <c r="GR9" i="332"/>
  <c r="D101" i="332"/>
  <c r="CY8" i="332"/>
  <c r="CX9" i="332"/>
  <c r="B100" i="331"/>
  <c r="E99" i="331"/>
  <c r="F99" i="331" s="1"/>
  <c r="GR9" i="331"/>
  <c r="GS8" i="331"/>
  <c r="C102" i="331"/>
  <c r="HC59" i="331"/>
  <c r="D101" i="331"/>
  <c r="CX8" i="331"/>
  <c r="CW9" i="331"/>
  <c r="D101" i="330"/>
  <c r="J5" i="330"/>
  <c r="HD6" i="330"/>
  <c r="HE6" i="330" s="1"/>
  <c r="HD5" i="330"/>
  <c r="HE5" i="330" s="1"/>
  <c r="CW9" i="330"/>
  <c r="CX8" i="330"/>
  <c r="GS9" i="330"/>
  <c r="GT8" i="330"/>
  <c r="HD4" i="330"/>
  <c r="HE4" i="330" s="1"/>
  <c r="I2" i="330"/>
  <c r="HB4" i="330"/>
  <c r="HC4" i="330" s="1"/>
  <c r="E100" i="330"/>
  <c r="F100" i="330" s="1"/>
  <c r="C101" i="330"/>
  <c r="E100" i="329"/>
  <c r="F100" i="329" s="1"/>
  <c r="CV9" i="329" s="1"/>
  <c r="C101" i="329"/>
  <c r="GR9" i="329"/>
  <c r="GS8" i="329"/>
  <c r="CX8" i="329"/>
  <c r="D101" i="329"/>
  <c r="HI5" i="329"/>
  <c r="HI6" i="329"/>
  <c r="HI4" i="329"/>
  <c r="HD60" i="329"/>
  <c r="GS8" i="328"/>
  <c r="C103" i="328"/>
  <c r="CX8" i="328"/>
  <c r="B100" i="328"/>
  <c r="E99" i="328"/>
  <c r="F99" i="328" s="1"/>
  <c r="D101" i="328"/>
  <c r="B100" i="327"/>
  <c r="E99" i="327"/>
  <c r="F99" i="327" s="1"/>
  <c r="C104" i="327"/>
  <c r="GS9" i="327"/>
  <c r="GT8" i="327"/>
  <c r="D102" i="327"/>
  <c r="CW9" i="327"/>
  <c r="CX8" i="327"/>
  <c r="HF59" i="326"/>
  <c r="HC60" i="326" s="1"/>
  <c r="C102" i="326"/>
  <c r="B100" i="326"/>
  <c r="E99" i="326"/>
  <c r="F99" i="326" s="1"/>
  <c r="GS9" i="326"/>
  <c r="GT8" i="326"/>
  <c r="D101" i="326"/>
  <c r="CX8" i="326"/>
  <c r="CW9" i="326"/>
  <c r="C101" i="325"/>
  <c r="E100" i="325"/>
  <c r="F100" i="325" s="1"/>
  <c r="GR9" i="325"/>
  <c r="GS8" i="325"/>
  <c r="HD4" i="325"/>
  <c r="HE4" i="325" s="1"/>
  <c r="I2" i="325"/>
  <c r="HB4" i="325"/>
  <c r="HC4" i="325" s="1"/>
  <c r="J5" i="325"/>
  <c r="HD6" i="325"/>
  <c r="HE6" i="325" s="1"/>
  <c r="HD5" i="325"/>
  <c r="HE5" i="325" s="1"/>
  <c r="CW9" i="325"/>
  <c r="CX8" i="325"/>
  <c r="D101" i="325"/>
  <c r="CY9" i="324"/>
  <c r="CZ8" i="324"/>
  <c r="HD4" i="324"/>
  <c r="HE4" i="324" s="1"/>
  <c r="I2" i="324"/>
  <c r="HB4" i="324"/>
  <c r="HC4" i="324" s="1"/>
  <c r="J5" i="324"/>
  <c r="HD6" i="324"/>
  <c r="HE6" i="324" s="1"/>
  <c r="HD5" i="324"/>
  <c r="HE5" i="324" s="1"/>
  <c r="D101" i="324"/>
  <c r="C101" i="324"/>
  <c r="E100" i="324"/>
  <c r="F100" i="324" s="1"/>
  <c r="GR9" i="324"/>
  <c r="GS8" i="324"/>
  <c r="D103" i="340" l="1"/>
  <c r="C103" i="340"/>
  <c r="E102" i="340"/>
  <c r="F102" i="340" s="1"/>
  <c r="D103" i="339"/>
  <c r="C103" i="339"/>
  <c r="E102" i="339"/>
  <c r="F102" i="339" s="1"/>
  <c r="C103" i="338"/>
  <c r="E102" i="338"/>
  <c r="F102" i="338" s="1"/>
  <c r="D103" i="338"/>
  <c r="D103" i="337"/>
  <c r="C103" i="337"/>
  <c r="E102" i="337"/>
  <c r="F102" i="337" s="1"/>
  <c r="C103" i="336"/>
  <c r="E102" i="336"/>
  <c r="F102" i="336" s="1"/>
  <c r="D103" i="336"/>
  <c r="GT9" i="335"/>
  <c r="GU8" i="335"/>
  <c r="D103" i="335"/>
  <c r="CX9" i="335"/>
  <c r="CY8" i="335"/>
  <c r="C105" i="335"/>
  <c r="B101" i="335"/>
  <c r="E100" i="335"/>
  <c r="F100" i="335" s="1"/>
  <c r="CY9" i="334"/>
  <c r="CZ8" i="334"/>
  <c r="GU9" i="334"/>
  <c r="GV8" i="334"/>
  <c r="D102" i="334"/>
  <c r="C102" i="334"/>
  <c r="E101" i="334"/>
  <c r="F101" i="334" s="1"/>
  <c r="E101" i="333"/>
  <c r="F101" i="333" s="1"/>
  <c r="C102" i="333"/>
  <c r="GT8" i="333"/>
  <c r="GS9" i="333"/>
  <c r="CX9" i="333"/>
  <c r="CY8" i="333"/>
  <c r="D102" i="333"/>
  <c r="CY9" i="332"/>
  <c r="CZ8" i="332"/>
  <c r="GS9" i="332"/>
  <c r="GT8" i="332"/>
  <c r="C102" i="332"/>
  <c r="E101" i="332"/>
  <c r="F101" i="332"/>
  <c r="D102" i="332"/>
  <c r="D102" i="331"/>
  <c r="GS9" i="331"/>
  <c r="GT8" i="331"/>
  <c r="HD59" i="331"/>
  <c r="CX9" i="331"/>
  <c r="CY8" i="331"/>
  <c r="C103" i="331"/>
  <c r="B101" i="331"/>
  <c r="E100" i="331"/>
  <c r="F100" i="331" s="1"/>
  <c r="C102" i="330"/>
  <c r="E101" i="330"/>
  <c r="CX9" i="330"/>
  <c r="CY8" i="330"/>
  <c r="GU8" i="330"/>
  <c r="GT9" i="330"/>
  <c r="F101" i="330"/>
  <c r="D102" i="330"/>
  <c r="GS9" i="329"/>
  <c r="GT8" i="329"/>
  <c r="D102" i="329"/>
  <c r="CY8" i="329"/>
  <c r="C102" i="329"/>
  <c r="E101" i="329"/>
  <c r="F101" i="329" s="1"/>
  <c r="CW9" i="329" s="1"/>
  <c r="GT4" i="329"/>
  <c r="CJ4" i="329"/>
  <c r="CJ5" i="329" s="1"/>
  <c r="BV4" i="329"/>
  <c r="BV5" i="329" s="1"/>
  <c r="BG4" i="329"/>
  <c r="BG5" i="329" s="1"/>
  <c r="GX4" i="329"/>
  <c r="ES4" i="329"/>
  <c r="GH4" i="329"/>
  <c r="FR4" i="329"/>
  <c r="BO4" i="329"/>
  <c r="BO5" i="329" s="1"/>
  <c r="FG4" i="329"/>
  <c r="DM4" i="329"/>
  <c r="AC4" i="329"/>
  <c r="AC5" i="329" s="1"/>
  <c r="CI4" i="329"/>
  <c r="CI5" i="329" s="1"/>
  <c r="CL4" i="329"/>
  <c r="CL5" i="329" s="1"/>
  <c r="EA4" i="329"/>
  <c r="EY4" i="329"/>
  <c r="AO4" i="329"/>
  <c r="AO5" i="329" s="1"/>
  <c r="DS4" i="329"/>
  <c r="AF4" i="329"/>
  <c r="AF5" i="329" s="1"/>
  <c r="AX4" i="329"/>
  <c r="AX5" i="329" s="1"/>
  <c r="HF4" i="329"/>
  <c r="EU4" i="329"/>
  <c r="AV4" i="329"/>
  <c r="AV5" i="329" s="1"/>
  <c r="GQ4" i="329"/>
  <c r="EO4" i="329"/>
  <c r="DJ4" i="329"/>
  <c r="R4" i="329"/>
  <c r="R5" i="329" s="1"/>
  <c r="GS4" i="329"/>
  <c r="CF4" i="329"/>
  <c r="CF5" i="329" s="1"/>
  <c r="BP4" i="329"/>
  <c r="BP5" i="329" s="1"/>
  <c r="DN4" i="329"/>
  <c r="FE4" i="329"/>
  <c r="DP4" i="329"/>
  <c r="CU4" i="329"/>
  <c r="CU5" i="329" s="1"/>
  <c r="BT4" i="329"/>
  <c r="BT5" i="329" s="1"/>
  <c r="CD4" i="329"/>
  <c r="CD5" i="329" s="1"/>
  <c r="DY4" i="329"/>
  <c r="V4" i="329"/>
  <c r="V5" i="329" s="1"/>
  <c r="AZ4" i="329"/>
  <c r="AZ5" i="329" s="1"/>
  <c r="AJ4" i="329"/>
  <c r="AJ5" i="329" s="1"/>
  <c r="T4" i="329"/>
  <c r="T5" i="329" s="1"/>
  <c r="DT4" i="329"/>
  <c r="Q4" i="329"/>
  <c r="Q5" i="329" s="1"/>
  <c r="FN4" i="329"/>
  <c r="CY4" i="329"/>
  <c r="CY5" i="329" s="1"/>
  <c r="CE4" i="329"/>
  <c r="CE5" i="329" s="1"/>
  <c r="CH4" i="329"/>
  <c r="CH5" i="329" s="1"/>
  <c r="EC4" i="329"/>
  <c r="Z4" i="329"/>
  <c r="Z5" i="329" s="1"/>
  <c r="GU4" i="329"/>
  <c r="GC4" i="329"/>
  <c r="FM4" i="329"/>
  <c r="BQ4" i="329"/>
  <c r="BQ5" i="329" s="1"/>
  <c r="DH4" i="329"/>
  <c r="BH4" i="329"/>
  <c r="BH5" i="329" s="1"/>
  <c r="HA4" i="329"/>
  <c r="FV4" i="329"/>
  <c r="AG4" i="329"/>
  <c r="AG5" i="329" s="1"/>
  <c r="CB4" i="329"/>
  <c r="CB5" i="329" s="1"/>
  <c r="FT4" i="329"/>
  <c r="FB4" i="329"/>
  <c r="EL4" i="329"/>
  <c r="DV4" i="329"/>
  <c r="GL4" i="329"/>
  <c r="BS4" i="329"/>
  <c r="BS5" i="329" s="1"/>
  <c r="FK4" i="329"/>
  <c r="GG4" i="329"/>
  <c r="EP4" i="329"/>
  <c r="FF4" i="329"/>
  <c r="EV4" i="329"/>
  <c r="EE4" i="329"/>
  <c r="DC4" i="329"/>
  <c r="DC5" i="329" s="1"/>
  <c r="GN4" i="329"/>
  <c r="BW4" i="329"/>
  <c r="BW5" i="329" s="1"/>
  <c r="ED4" i="329"/>
  <c r="GR4" i="329"/>
  <c r="FA4" i="329"/>
  <c r="BB4" i="329"/>
  <c r="BB5" i="329" s="1"/>
  <c r="ET4" i="329"/>
  <c r="CX4" i="329"/>
  <c r="CX5" i="329" s="1"/>
  <c r="CN4" i="329"/>
  <c r="CN5" i="329" s="1"/>
  <c r="BI4" i="329"/>
  <c r="BI5" i="329" s="1"/>
  <c r="FL4" i="329"/>
  <c r="EW4" i="329"/>
  <c r="AA4" i="329"/>
  <c r="AA5" i="329" s="1"/>
  <c r="K4" i="329"/>
  <c r="K5" i="329" s="1"/>
  <c r="DR4" i="329"/>
  <c r="FI4" i="329"/>
  <c r="DI4" i="329"/>
  <c r="BN4" i="329"/>
  <c r="BN5" i="329" s="1"/>
  <c r="DB4" i="329"/>
  <c r="DB5" i="329" s="1"/>
  <c r="CR4" i="329"/>
  <c r="CR5" i="329" s="1"/>
  <c r="BX4" i="329"/>
  <c r="BX5" i="329" s="1"/>
  <c r="FP4" i="329"/>
  <c r="CV4" i="329"/>
  <c r="CV5" i="329" s="1"/>
  <c r="FX4" i="329"/>
  <c r="CG4" i="329"/>
  <c r="CG5" i="329" s="1"/>
  <c r="L4" i="329"/>
  <c r="L5" i="329" s="1"/>
  <c r="AY4" i="329"/>
  <c r="AY5" i="329" s="1"/>
  <c r="GZ4" i="329"/>
  <c r="CW4" i="329"/>
  <c r="CW5" i="329" s="1"/>
  <c r="M4" i="329"/>
  <c r="M5" i="329" s="1"/>
  <c r="BA4" i="329"/>
  <c r="BA5" i="329" s="1"/>
  <c r="GP4" i="329"/>
  <c r="S4" i="329"/>
  <c r="S5" i="329" s="1"/>
  <c r="DK4" i="329"/>
  <c r="AQ4" i="329"/>
  <c r="AQ5" i="329" s="1"/>
  <c r="EG4" i="329"/>
  <c r="DQ4" i="329"/>
  <c r="AH4" i="329"/>
  <c r="AH5" i="329" s="1"/>
  <c r="DZ4" i="329"/>
  <c r="BL4" i="329"/>
  <c r="BL5" i="329" s="1"/>
  <c r="J4" i="329"/>
  <c r="GK4" i="329"/>
  <c r="AK4" i="329"/>
  <c r="AK5" i="329" s="1"/>
  <c r="CT4" i="329"/>
  <c r="CT5" i="329" s="1"/>
  <c r="DF4" i="329"/>
  <c r="GE4" i="329"/>
  <c r="BZ4" i="329"/>
  <c r="BZ5" i="329" s="1"/>
  <c r="EK4" i="329"/>
  <c r="FU4" i="329"/>
  <c r="BR4" i="329"/>
  <c r="BR5" i="329" s="1"/>
  <c r="EF4" i="329"/>
  <c r="CO4" i="329"/>
  <c r="CO5" i="329" s="1"/>
  <c r="GO4" i="329"/>
  <c r="DE4" i="329"/>
  <c r="DE5" i="329" s="1"/>
  <c r="AL4" i="329"/>
  <c r="AL5" i="329" s="1"/>
  <c r="BJ4" i="329"/>
  <c r="BJ5" i="329" s="1"/>
  <c r="ER4" i="329"/>
  <c r="AD4" i="329"/>
  <c r="AD5" i="329" s="1"/>
  <c r="EH4" i="329"/>
  <c r="BM4" i="329"/>
  <c r="BM5" i="329" s="1"/>
  <c r="DD4" i="329"/>
  <c r="DD5" i="329" s="1"/>
  <c r="BF4" i="329"/>
  <c r="BF5" i="329" s="1"/>
  <c r="EX4" i="329"/>
  <c r="AW4" i="329"/>
  <c r="AW5" i="329" s="1"/>
  <c r="AI4" i="329"/>
  <c r="AI5" i="329" s="1"/>
  <c r="AP4" i="329"/>
  <c r="AP5" i="329" s="1"/>
  <c r="N4" i="329"/>
  <c r="N5" i="329" s="1"/>
  <c r="CM4" i="329"/>
  <c r="CM5" i="329" s="1"/>
  <c r="FO4" i="329"/>
  <c r="AB4" i="329"/>
  <c r="AB5" i="329" s="1"/>
  <c r="DX4" i="329"/>
  <c r="U4" i="329"/>
  <c r="U5" i="329" s="1"/>
  <c r="EQ4" i="329"/>
  <c r="AR4" i="329"/>
  <c r="AR5" i="329" s="1"/>
  <c r="GM4" i="329"/>
  <c r="GW4" i="329"/>
  <c r="GJ4" i="329"/>
  <c r="FH4" i="329"/>
  <c r="AT4" i="329"/>
  <c r="AT5" i="329" s="1"/>
  <c r="EB4" i="329"/>
  <c r="DL4" i="329"/>
  <c r="P4" i="329"/>
  <c r="P5" i="329" s="1"/>
  <c r="BC4" i="329"/>
  <c r="BC5" i="329" s="1"/>
  <c r="FQ4" i="329"/>
  <c r="EZ4" i="329"/>
  <c r="DU4" i="329"/>
  <c r="FW4" i="329"/>
  <c r="FZ4" i="329"/>
  <c r="DO4" i="329"/>
  <c r="DA4" i="329"/>
  <c r="DA5" i="329" s="1"/>
  <c r="CK4" i="329"/>
  <c r="CK5" i="329" s="1"/>
  <c r="BU4" i="329"/>
  <c r="BU5" i="329" s="1"/>
  <c r="GB4" i="329"/>
  <c r="BY4" i="329"/>
  <c r="BY5" i="329" s="1"/>
  <c r="FJ4" i="329"/>
  <c r="FD4" i="329"/>
  <c r="EJ4" i="329"/>
  <c r="GA4" i="329"/>
  <c r="GD4" i="329"/>
  <c r="AS4" i="329"/>
  <c r="AS5" i="329" s="1"/>
  <c r="BE4" i="329"/>
  <c r="BE5" i="329" s="1"/>
  <c r="EI4" i="329"/>
  <c r="Y4" i="329"/>
  <c r="Y5" i="329" s="1"/>
  <c r="CC4" i="329"/>
  <c r="CC5" i="329" s="1"/>
  <c r="FY4" i="329"/>
  <c r="CZ4" i="329"/>
  <c r="CZ5" i="329" s="1"/>
  <c r="GV4" i="329"/>
  <c r="CS4" i="329"/>
  <c r="CS5" i="329" s="1"/>
  <c r="EN4" i="329"/>
  <c r="BD4" i="329"/>
  <c r="BD5" i="329" s="1"/>
  <c r="GF4" i="329"/>
  <c r="I4" i="329"/>
  <c r="CP4" i="329"/>
  <c r="CP5" i="329" s="1"/>
  <c r="CA4" i="329"/>
  <c r="CA5" i="329" s="1"/>
  <c r="FS4" i="329"/>
  <c r="O4" i="329"/>
  <c r="O5" i="329" s="1"/>
  <c r="X4" i="329"/>
  <c r="X5" i="329" s="1"/>
  <c r="GY4" i="329"/>
  <c r="W4" i="329"/>
  <c r="W5" i="329" s="1"/>
  <c r="AU4" i="329"/>
  <c r="AU5" i="329" s="1"/>
  <c r="CQ4" i="329"/>
  <c r="CQ5" i="329" s="1"/>
  <c r="BK4" i="329"/>
  <c r="BK5" i="329" s="1"/>
  <c r="GI4" i="329"/>
  <c r="AN4" i="329"/>
  <c r="AN5" i="329" s="1"/>
  <c r="DG4" i="329"/>
  <c r="DW4" i="329"/>
  <c r="AE4" i="329"/>
  <c r="AE5" i="329" s="1"/>
  <c r="FC4" i="329"/>
  <c r="AM4" i="329"/>
  <c r="AM5" i="329" s="1"/>
  <c r="EM4" i="329"/>
  <c r="HF60" i="329"/>
  <c r="C104" i="328"/>
  <c r="B101" i="328"/>
  <c r="E100" i="328"/>
  <c r="F100" i="328" s="1"/>
  <c r="GT8" i="328"/>
  <c r="D102" i="328"/>
  <c r="CY8" i="328"/>
  <c r="C105" i="327"/>
  <c r="D103" i="327"/>
  <c r="CX9" i="327"/>
  <c r="CY8" i="327"/>
  <c r="GT9" i="327"/>
  <c r="GU8" i="327"/>
  <c r="B101" i="327"/>
  <c r="E100" i="327"/>
  <c r="F100" i="327" s="1"/>
  <c r="HI6" i="326"/>
  <c r="HD60" i="326"/>
  <c r="HI4" i="326"/>
  <c r="HI5" i="326"/>
  <c r="B101" i="326"/>
  <c r="E100" i="326"/>
  <c r="F100" i="326" s="1"/>
  <c r="D102" i="326"/>
  <c r="GT9" i="326"/>
  <c r="GU8" i="326"/>
  <c r="CX9" i="326"/>
  <c r="CY8" i="326"/>
  <c r="C103" i="326"/>
  <c r="DP4" i="326"/>
  <c r="HF4" i="326"/>
  <c r="BL4" i="326"/>
  <c r="BL5" i="326" s="1"/>
  <c r="BD4" i="326"/>
  <c r="BD5" i="326" s="1"/>
  <c r="EI4" i="326"/>
  <c r="AK4" i="326"/>
  <c r="AK5" i="326" s="1"/>
  <c r="GK4" i="326"/>
  <c r="EO4" i="326"/>
  <c r="BG4" i="326"/>
  <c r="BG5" i="326" s="1"/>
  <c r="DS4" i="326"/>
  <c r="BP4" i="326"/>
  <c r="BP5" i="326" s="1"/>
  <c r="GO4" i="326"/>
  <c r="DV4" i="326"/>
  <c r="EN4" i="326"/>
  <c r="GB4" i="326"/>
  <c r="HA4" i="326"/>
  <c r="J4" i="326"/>
  <c r="ER4" i="326"/>
  <c r="CC4" i="326"/>
  <c r="CC5" i="326" s="1"/>
  <c r="EL4" i="326"/>
  <c r="BM4" i="326"/>
  <c r="BM5" i="326" s="1"/>
  <c r="Q4" i="326"/>
  <c r="Q5" i="326" s="1"/>
  <c r="K4" i="326"/>
  <c r="K5" i="326" s="1"/>
  <c r="Z4" i="326"/>
  <c r="Z5" i="326" s="1"/>
  <c r="DY4" i="326"/>
  <c r="W4" i="326"/>
  <c r="W5" i="326" s="1"/>
  <c r="GN4" i="326"/>
  <c r="GE4" i="326"/>
  <c r="GH4" i="326"/>
  <c r="T4" i="326"/>
  <c r="T5" i="326" s="1"/>
  <c r="BS4" i="326"/>
  <c r="BS5" i="326" s="1"/>
  <c r="GU4" i="326"/>
  <c r="FA4" i="326"/>
  <c r="FD4" i="326"/>
  <c r="BV4" i="326"/>
  <c r="BV5" i="326" s="1"/>
  <c r="EH4" i="326"/>
  <c r="BW4" i="326"/>
  <c r="BW5" i="326" s="1"/>
  <c r="AC4" i="326"/>
  <c r="AC5" i="326" s="1"/>
  <c r="GP4" i="326"/>
  <c r="CZ4" i="326"/>
  <c r="CZ5" i="326" s="1"/>
  <c r="EX4" i="326"/>
  <c r="CI4" i="326"/>
  <c r="CI5" i="326" s="1"/>
  <c r="CL4" i="326"/>
  <c r="CL5" i="326" s="1"/>
  <c r="FL4" i="326"/>
  <c r="EU4" i="326"/>
  <c r="M4" i="326"/>
  <c r="M5" i="326" s="1"/>
  <c r="CR4" i="326"/>
  <c r="CR5" i="326" s="1"/>
  <c r="EB4" i="326"/>
  <c r="N4" i="326"/>
  <c r="N5" i="326" s="1"/>
  <c r="CO4" i="326"/>
  <c r="CO5" i="326" s="1"/>
  <c r="EK4" i="326"/>
  <c r="FR4" i="326"/>
  <c r="BZ4" i="326"/>
  <c r="BZ5" i="326" s="1"/>
  <c r="EE4" i="326"/>
  <c r="BY4" i="326"/>
  <c r="BY5" i="326" s="1"/>
  <c r="BJ4" i="326"/>
  <c r="BJ5" i="326" s="1"/>
  <c r="CF4" i="326"/>
  <c r="CF5" i="326" s="1"/>
  <c r="FB4" i="326"/>
  <c r="DB4" i="326"/>
  <c r="DB5" i="326" s="1"/>
  <c r="FT4" i="326"/>
  <c r="GC4" i="326"/>
  <c r="EP4" i="326"/>
  <c r="BK4" i="326"/>
  <c r="BK5" i="326" s="1"/>
  <c r="DG4" i="326"/>
  <c r="FX4" i="326"/>
  <c r="BI4" i="326"/>
  <c r="BI5" i="326" s="1"/>
  <c r="CP4" i="326"/>
  <c r="CP5" i="326" s="1"/>
  <c r="FH4" i="326"/>
  <c r="AH4" i="326"/>
  <c r="AH5" i="326" s="1"/>
  <c r="ET4" i="326"/>
  <c r="GY4" i="326"/>
  <c r="FJ4" i="326"/>
  <c r="CE4" i="326"/>
  <c r="CE5" i="326" s="1"/>
  <c r="AA4" i="326"/>
  <c r="AA5" i="326" s="1"/>
  <c r="AJ4" i="326"/>
  <c r="AJ5" i="326" s="1"/>
  <c r="AW4" i="326"/>
  <c r="AW5" i="326" s="1"/>
  <c r="GX4" i="326"/>
  <c r="GL4" i="326"/>
  <c r="FY4" i="326"/>
  <c r="EW4" i="326"/>
  <c r="DW4" i="326"/>
  <c r="DJ4" i="326"/>
  <c r="FI4" i="326"/>
  <c r="DH4" i="326"/>
  <c r="AZ4" i="326"/>
  <c r="AZ5" i="326" s="1"/>
  <c r="BC4" i="326"/>
  <c r="BC5" i="326" s="1"/>
  <c r="U4" i="326"/>
  <c r="U5" i="326" s="1"/>
  <c r="AB4" i="326"/>
  <c r="AB5" i="326" s="1"/>
  <c r="AU4" i="326"/>
  <c r="AU5" i="326" s="1"/>
  <c r="AR4" i="326"/>
  <c r="AR5" i="326" s="1"/>
  <c r="R4" i="326"/>
  <c r="R5" i="326" s="1"/>
  <c r="EQ4" i="326"/>
  <c r="CV4" i="326"/>
  <c r="CV5" i="326" s="1"/>
  <c r="DE4" i="326"/>
  <c r="DE5" i="326" s="1"/>
  <c r="FO4" i="326"/>
  <c r="Y4" i="326"/>
  <c r="Y5" i="326" s="1"/>
  <c r="BX4" i="326"/>
  <c r="BX5" i="326" s="1"/>
  <c r="FG4" i="326"/>
  <c r="CJ4" i="326"/>
  <c r="CJ5" i="326" s="1"/>
  <c r="CA4" i="326"/>
  <c r="CA5" i="326" s="1"/>
  <c r="CS4" i="326"/>
  <c r="CS5" i="326" s="1"/>
  <c r="AS4" i="326"/>
  <c r="AS5" i="326" s="1"/>
  <c r="BQ4" i="326"/>
  <c r="BQ5" i="326" s="1"/>
  <c r="AY4" i="326"/>
  <c r="AY5" i="326" s="1"/>
  <c r="GT4" i="326"/>
  <c r="AX4" i="326"/>
  <c r="AX5" i="326" s="1"/>
  <c r="BE4" i="326"/>
  <c r="BE5" i="326" s="1"/>
  <c r="DD4" i="326"/>
  <c r="DD5" i="326" s="1"/>
  <c r="FQ4" i="326"/>
  <c r="DI4" i="326"/>
  <c r="FP4" i="326"/>
  <c r="GZ4" i="326"/>
  <c r="BO4" i="326"/>
  <c r="BO5" i="326" s="1"/>
  <c r="O4" i="326"/>
  <c r="O5" i="326" s="1"/>
  <c r="EV4" i="326"/>
  <c r="GM4" i="326"/>
  <c r="DC4" i="326"/>
  <c r="DC5" i="326" s="1"/>
  <c r="GA4" i="326"/>
  <c r="CM4" i="326"/>
  <c r="CM5" i="326" s="1"/>
  <c r="AL4" i="326"/>
  <c r="AL5" i="326" s="1"/>
  <c r="CG4" i="326"/>
  <c r="CG5" i="326" s="1"/>
  <c r="EA4" i="326"/>
  <c r="FF4" i="326"/>
  <c r="AI4" i="326"/>
  <c r="AI5" i="326" s="1"/>
  <c r="GW4" i="326"/>
  <c r="AQ4" i="326"/>
  <c r="AQ5" i="326" s="1"/>
  <c r="DO4" i="326"/>
  <c r="GG4" i="326"/>
  <c r="CD4" i="326"/>
  <c r="CD5" i="326" s="1"/>
  <c r="BT4" i="326"/>
  <c r="BT5" i="326" s="1"/>
  <c r="BB4" i="326"/>
  <c r="BB5" i="326" s="1"/>
  <c r="DA4" i="326"/>
  <c r="DA5" i="326" s="1"/>
  <c r="BU4" i="326"/>
  <c r="BU5" i="326" s="1"/>
  <c r="AM4" i="326"/>
  <c r="AM5" i="326" s="1"/>
  <c r="AV4" i="326"/>
  <c r="AV5" i="326" s="1"/>
  <c r="DF4" i="326"/>
  <c r="CH4" i="326"/>
  <c r="CH5" i="326" s="1"/>
  <c r="GS4" i="326"/>
  <c r="CT4" i="326"/>
  <c r="CT5" i="326" s="1"/>
  <c r="CN4" i="326"/>
  <c r="CN5" i="326" s="1"/>
  <c r="BR4" i="326"/>
  <c r="BR5" i="326" s="1"/>
  <c r="AE4" i="326"/>
  <c r="AE5" i="326" s="1"/>
  <c r="DL4" i="326"/>
  <c r="GJ4" i="326"/>
  <c r="CY4" i="326"/>
  <c r="CY5" i="326" s="1"/>
  <c r="CQ4" i="326"/>
  <c r="CQ5" i="326" s="1"/>
  <c r="AO4" i="326"/>
  <c r="AO5" i="326" s="1"/>
  <c r="I4" i="326"/>
  <c r="CW4" i="326"/>
  <c r="CW5" i="326" s="1"/>
  <c r="FM4" i="326"/>
  <c r="EG4" i="326"/>
  <c r="DU4" i="326"/>
  <c r="GR4" i="326"/>
  <c r="FK4" i="326"/>
  <c r="AP4" i="326"/>
  <c r="AP5" i="326" s="1"/>
  <c r="DT4" i="326"/>
  <c r="CX4" i="326"/>
  <c r="CX5" i="326" s="1"/>
  <c r="GQ4" i="326"/>
  <c r="FW4" i="326"/>
  <c r="DQ4" i="326"/>
  <c r="FZ4" i="326"/>
  <c r="AT4" i="326"/>
  <c r="AT5" i="326" s="1"/>
  <c r="DR4" i="326"/>
  <c r="EY4" i="326"/>
  <c r="AD4" i="326"/>
  <c r="AD5" i="326" s="1"/>
  <c r="CU4" i="326"/>
  <c r="CU5" i="326" s="1"/>
  <c r="CK4" i="326"/>
  <c r="CK5" i="326" s="1"/>
  <c r="EJ4" i="326"/>
  <c r="GV4" i="326"/>
  <c r="ED4" i="326"/>
  <c r="FU4" i="326"/>
  <c r="BF4" i="326"/>
  <c r="BF5" i="326" s="1"/>
  <c r="DX4" i="326"/>
  <c r="EM4" i="326"/>
  <c r="EC4" i="326"/>
  <c r="DK4" i="326"/>
  <c r="ES4" i="326"/>
  <c r="BN4" i="326"/>
  <c r="BN5" i="326" s="1"/>
  <c r="GD4" i="326"/>
  <c r="AG4" i="326"/>
  <c r="AG5" i="326" s="1"/>
  <c r="DZ4" i="326"/>
  <c r="DM4" i="326"/>
  <c r="FC4" i="326"/>
  <c r="EF4" i="326"/>
  <c r="DN4" i="326"/>
  <c r="BH4" i="326"/>
  <c r="BH5" i="326" s="1"/>
  <c r="V4" i="326"/>
  <c r="V5" i="326" s="1"/>
  <c r="FE4" i="326"/>
  <c r="FN4" i="326"/>
  <c r="CB4" i="326"/>
  <c r="CB5" i="326" s="1"/>
  <c r="GI4" i="326"/>
  <c r="FV4" i="326"/>
  <c r="GF4" i="326"/>
  <c r="S4" i="326"/>
  <c r="S5" i="326" s="1"/>
  <c r="EZ4" i="326"/>
  <c r="FS4" i="326"/>
  <c r="BA4" i="326"/>
  <c r="BA5" i="326" s="1"/>
  <c r="P4" i="326"/>
  <c r="P5" i="326" s="1"/>
  <c r="X4" i="326"/>
  <c r="X5" i="326" s="1"/>
  <c r="L4" i="326"/>
  <c r="L5" i="326" s="1"/>
  <c r="AF4" i="326"/>
  <c r="AF5" i="326" s="1"/>
  <c r="AN4" i="326"/>
  <c r="AN5" i="326" s="1"/>
  <c r="HF60" i="326"/>
  <c r="D102" i="325"/>
  <c r="GT8" i="325"/>
  <c r="GS9" i="325"/>
  <c r="CX9" i="325"/>
  <c r="CY8" i="325"/>
  <c r="C102" i="325"/>
  <c r="E101" i="325"/>
  <c r="F101" i="325" s="1"/>
  <c r="E101" i="324"/>
  <c r="C102" i="324"/>
  <c r="GS9" i="324"/>
  <c r="GT8" i="324"/>
  <c r="F101" i="324"/>
  <c r="D102" i="324"/>
  <c r="CZ9" i="324"/>
  <c r="DA8" i="324"/>
  <c r="D104" i="340" l="1"/>
  <c r="E103" i="340"/>
  <c r="F103" i="340" s="1"/>
  <c r="C104" i="340"/>
  <c r="E103" i="339"/>
  <c r="F103" i="339" s="1"/>
  <c r="C104" i="339"/>
  <c r="D104" i="339"/>
  <c r="D104" i="338"/>
  <c r="E103" i="338"/>
  <c r="F103" i="338" s="1"/>
  <c r="C104" i="338"/>
  <c r="E103" i="337"/>
  <c r="C104" i="337"/>
  <c r="D104" i="337"/>
  <c r="F103" i="337"/>
  <c r="D104" i="336"/>
  <c r="E103" i="336"/>
  <c r="F103" i="336" s="1"/>
  <c r="C104" i="336"/>
  <c r="D104" i="335"/>
  <c r="C106" i="335"/>
  <c r="CZ8" i="335"/>
  <c r="GU9" i="335"/>
  <c r="GV8" i="335"/>
  <c r="B102" i="335"/>
  <c r="E101" i="335"/>
  <c r="F101" i="335" s="1"/>
  <c r="GV9" i="334"/>
  <c r="GW8" i="334"/>
  <c r="C103" i="334"/>
  <c r="E102" i="334"/>
  <c r="F102" i="334" s="1"/>
  <c r="CZ9" i="334"/>
  <c r="DA8" i="334"/>
  <c r="D103" i="334"/>
  <c r="D103" i="333"/>
  <c r="GT9" i="333"/>
  <c r="GU8" i="333"/>
  <c r="CY9" i="333"/>
  <c r="CZ8" i="333"/>
  <c r="C103" i="333"/>
  <c r="E102" i="333"/>
  <c r="F102" i="333" s="1"/>
  <c r="D103" i="332"/>
  <c r="GT9" i="332"/>
  <c r="GU8" i="332"/>
  <c r="DA8" i="332"/>
  <c r="CZ9" i="332"/>
  <c r="E102" i="332"/>
  <c r="F102" i="332" s="1"/>
  <c r="C103" i="332"/>
  <c r="B102" i="331"/>
  <c r="E101" i="331"/>
  <c r="F101" i="331" s="1"/>
  <c r="GT9" i="331"/>
  <c r="GU8" i="331"/>
  <c r="C104" i="331"/>
  <c r="HF59" i="331"/>
  <c r="HC60" i="331" s="1"/>
  <c r="D103" i="331"/>
  <c r="CZ8" i="331"/>
  <c r="CY9" i="331"/>
  <c r="D103" i="330"/>
  <c r="CY9" i="330"/>
  <c r="CZ8" i="330"/>
  <c r="GU9" i="330"/>
  <c r="GV8" i="330"/>
  <c r="E102" i="330"/>
  <c r="F102" i="330" s="1"/>
  <c r="C103" i="330"/>
  <c r="HD4" i="329"/>
  <c r="HE4" i="329" s="1"/>
  <c r="I2" i="329"/>
  <c r="HB4" i="329"/>
  <c r="HC4" i="329" s="1"/>
  <c r="D103" i="329"/>
  <c r="E102" i="329"/>
  <c r="F102" i="329" s="1"/>
  <c r="CX9" i="329" s="1"/>
  <c r="C103" i="329"/>
  <c r="CZ8" i="329"/>
  <c r="GT9" i="329"/>
  <c r="GU8" i="329"/>
  <c r="J5" i="329"/>
  <c r="HD5" i="329"/>
  <c r="HE5" i="329" s="1"/>
  <c r="HD6" i="329"/>
  <c r="HE6" i="329" s="1"/>
  <c r="D103" i="328"/>
  <c r="B102" i="328"/>
  <c r="E101" i="328"/>
  <c r="F101" i="328" s="1"/>
  <c r="CZ8" i="328"/>
  <c r="C105" i="328"/>
  <c r="GU8" i="328"/>
  <c r="GV8" i="327"/>
  <c r="D104" i="327"/>
  <c r="CZ8" i="327"/>
  <c r="C106" i="327"/>
  <c r="B102" i="327"/>
  <c r="E101" i="327"/>
  <c r="F101" i="327" s="1"/>
  <c r="CZ8" i="326"/>
  <c r="D103" i="326"/>
  <c r="J5" i="326"/>
  <c r="HD5" i="326"/>
  <c r="HE5" i="326" s="1"/>
  <c r="HD6" i="326"/>
  <c r="HE6" i="326" s="1"/>
  <c r="HD4" i="326"/>
  <c r="I2" i="326"/>
  <c r="HE4" i="326"/>
  <c r="HB4" i="326"/>
  <c r="HC4" i="326" s="1"/>
  <c r="C104" i="326"/>
  <c r="GU9" i="326"/>
  <c r="GV8" i="326"/>
  <c r="B102" i="326"/>
  <c r="E101" i="326"/>
  <c r="F101" i="326" s="1"/>
  <c r="E102" i="325"/>
  <c r="F102" i="325" s="1"/>
  <c r="C103" i="325"/>
  <c r="GT9" i="325"/>
  <c r="GU8" i="325"/>
  <c r="CY9" i="325"/>
  <c r="CZ8" i="325"/>
  <c r="D103" i="325"/>
  <c r="DA9" i="324"/>
  <c r="DB8" i="324"/>
  <c r="GT9" i="324"/>
  <c r="GU8" i="324"/>
  <c r="D103" i="324"/>
  <c r="E102" i="324"/>
  <c r="F102" i="324" s="1"/>
  <c r="C103" i="324"/>
  <c r="D105" i="340" l="1"/>
  <c r="E104" i="340"/>
  <c r="F104" i="340" s="1"/>
  <c r="C105" i="340"/>
  <c r="D105" i="339"/>
  <c r="E104" i="339"/>
  <c r="F104" i="339" s="1"/>
  <c r="C105" i="339"/>
  <c r="C105" i="338"/>
  <c r="E104" i="338"/>
  <c r="F104" i="338" s="1"/>
  <c r="D105" i="338"/>
  <c r="D105" i="337"/>
  <c r="C105" i="337"/>
  <c r="E104" i="337"/>
  <c r="F104" i="337" s="1"/>
  <c r="E104" i="336"/>
  <c r="F104" i="336" s="1"/>
  <c r="C105" i="336"/>
  <c r="D105" i="336"/>
  <c r="CZ9" i="335"/>
  <c r="DA8" i="335"/>
  <c r="GV9" i="335"/>
  <c r="GW8" i="335"/>
  <c r="C107" i="335"/>
  <c r="B103" i="335"/>
  <c r="E102" i="335"/>
  <c r="F102" i="335" s="1"/>
  <c r="CY9" i="335"/>
  <c r="D105" i="335"/>
  <c r="E103" i="334"/>
  <c r="F103" i="334" s="1"/>
  <c r="C104" i="334"/>
  <c r="D104" i="334"/>
  <c r="DA9" i="334"/>
  <c r="DB8" i="334"/>
  <c r="GW9" i="334"/>
  <c r="GX8" i="334"/>
  <c r="GU9" i="333"/>
  <c r="GV8" i="333"/>
  <c r="E103" i="333"/>
  <c r="F103" i="333" s="1"/>
  <c r="C104" i="333"/>
  <c r="CZ9" i="333"/>
  <c r="DA8" i="333"/>
  <c r="D104" i="333"/>
  <c r="C104" i="332"/>
  <c r="E103" i="332"/>
  <c r="GU9" i="332"/>
  <c r="GV8" i="332"/>
  <c r="DA9" i="332"/>
  <c r="DB8" i="332"/>
  <c r="F103" i="332"/>
  <c r="D104" i="332"/>
  <c r="HI5" i="331"/>
  <c r="HI4" i="331"/>
  <c r="HI6" i="331"/>
  <c r="HD60" i="331"/>
  <c r="C105" i="331"/>
  <c r="B103" i="331"/>
  <c r="E102" i="331"/>
  <c r="F102" i="331" s="1"/>
  <c r="CZ9" i="331"/>
  <c r="DA8" i="331"/>
  <c r="D104" i="331"/>
  <c r="GU9" i="331"/>
  <c r="GV8" i="331"/>
  <c r="C104" i="330"/>
  <c r="E103" i="330"/>
  <c r="F103" i="330" s="1"/>
  <c r="CZ9" i="330"/>
  <c r="DA8" i="330"/>
  <c r="GV9" i="330"/>
  <c r="GW8" i="330"/>
  <c r="D104" i="330"/>
  <c r="GU9" i="329"/>
  <c r="GV8" i="329"/>
  <c r="C104" i="329"/>
  <c r="E103" i="329"/>
  <c r="F103" i="329" s="1"/>
  <c r="CY9" i="329" s="1"/>
  <c r="DA8" i="329"/>
  <c r="D104" i="329"/>
  <c r="CN9" i="328"/>
  <c r="CP9" i="328"/>
  <c r="GI9" i="328"/>
  <c r="GK9" i="328"/>
  <c r="GM9" i="328"/>
  <c r="CM9" i="328"/>
  <c r="CO9" i="328"/>
  <c r="GL9" i="328"/>
  <c r="GJ9" i="328"/>
  <c r="CQ9" i="328"/>
  <c r="C106" i="328"/>
  <c r="B103" i="328"/>
  <c r="GN9" i="328" s="1"/>
  <c r="E102" i="328"/>
  <c r="F102" i="328" s="1"/>
  <c r="GV8" i="328"/>
  <c r="DA8" i="328"/>
  <c r="D104" i="328"/>
  <c r="C107" i="327"/>
  <c r="D105" i="327"/>
  <c r="CZ9" i="327"/>
  <c r="DA8" i="327"/>
  <c r="GV9" i="327"/>
  <c r="GW8" i="327"/>
  <c r="B103" i="327"/>
  <c r="E102" i="327"/>
  <c r="F102" i="327" s="1"/>
  <c r="CY9" i="327"/>
  <c r="GU9" i="327"/>
  <c r="B103" i="326"/>
  <c r="E102" i="326"/>
  <c r="F102" i="326" s="1"/>
  <c r="C105" i="326"/>
  <c r="GV9" i="326"/>
  <c r="GW8" i="326"/>
  <c r="D104" i="326"/>
  <c r="CY9" i="326"/>
  <c r="CZ9" i="326"/>
  <c r="DA8" i="326"/>
  <c r="D104" i="325"/>
  <c r="GU9" i="325"/>
  <c r="GV8" i="325"/>
  <c r="CZ9" i="325"/>
  <c r="DA8" i="325"/>
  <c r="E103" i="325"/>
  <c r="F103" i="325" s="1"/>
  <c r="C104" i="325"/>
  <c r="E103" i="324"/>
  <c r="F103" i="324" s="1"/>
  <c r="C104" i="324"/>
  <c r="GU9" i="324"/>
  <c r="GV8" i="324"/>
  <c r="D104" i="324"/>
  <c r="DB9" i="324"/>
  <c r="DC8" i="324"/>
  <c r="C106" i="340" l="1"/>
  <c r="E105" i="340"/>
  <c r="F105" i="340" s="1"/>
  <c r="D106" i="340"/>
  <c r="C106" i="339"/>
  <c r="E105" i="339"/>
  <c r="F105" i="339" s="1"/>
  <c r="D106" i="339"/>
  <c r="D106" i="338"/>
  <c r="E105" i="338"/>
  <c r="F105" i="338" s="1"/>
  <c r="C106" i="338"/>
  <c r="E105" i="337"/>
  <c r="F105" i="337" s="1"/>
  <c r="C106" i="337"/>
  <c r="D106" i="337"/>
  <c r="D106" i="336"/>
  <c r="C106" i="336"/>
  <c r="E105" i="336"/>
  <c r="F105" i="336" s="1"/>
  <c r="GW9" i="335"/>
  <c r="GX8" i="335"/>
  <c r="B104" i="335"/>
  <c r="E103" i="335"/>
  <c r="F103" i="335" s="1"/>
  <c r="D106" i="335"/>
  <c r="C108" i="335"/>
  <c r="DB8" i="335"/>
  <c r="DA9" i="335"/>
  <c r="GY8" i="334"/>
  <c r="GX9" i="334"/>
  <c r="D105" i="334"/>
  <c r="DB9" i="334"/>
  <c r="DC8" i="334"/>
  <c r="C105" i="334"/>
  <c r="E104" i="334"/>
  <c r="F104" i="334" s="1"/>
  <c r="D105" i="333"/>
  <c r="E104" i="333"/>
  <c r="F104" i="333" s="1"/>
  <c r="C105" i="333"/>
  <c r="DA9" i="333"/>
  <c r="DB8" i="333"/>
  <c r="GV9" i="333"/>
  <c r="GW8" i="333"/>
  <c r="D105" i="332"/>
  <c r="GV9" i="332"/>
  <c r="GW8" i="332"/>
  <c r="DB9" i="332"/>
  <c r="DC8" i="332"/>
  <c r="E104" i="332"/>
  <c r="F104" i="332" s="1"/>
  <c r="C105" i="332"/>
  <c r="B104" i="331"/>
  <c r="E103" i="331"/>
  <c r="F103" i="331" s="1"/>
  <c r="GW8" i="331"/>
  <c r="GV9" i="331"/>
  <c r="DA9" i="331"/>
  <c r="DB8" i="331"/>
  <c r="C106" i="331"/>
  <c r="D105" i="331"/>
  <c r="DK4" i="331"/>
  <c r="CD4" i="331"/>
  <c r="CD5" i="331" s="1"/>
  <c r="GW4" i="331"/>
  <c r="GI4" i="331"/>
  <c r="P4" i="331"/>
  <c r="P5" i="331" s="1"/>
  <c r="FS4" i="331"/>
  <c r="CF4" i="331"/>
  <c r="CF5" i="331" s="1"/>
  <c r="EV4" i="331"/>
  <c r="R4" i="331"/>
  <c r="R5" i="331" s="1"/>
  <c r="EK4" i="331"/>
  <c r="FV4" i="331"/>
  <c r="FK4" i="331"/>
  <c r="BE4" i="331"/>
  <c r="BE5" i="331" s="1"/>
  <c r="GH4" i="331"/>
  <c r="EC4" i="331"/>
  <c r="CR4" i="331"/>
  <c r="CR5" i="331" s="1"/>
  <c r="CH4" i="331"/>
  <c r="CH5" i="331" s="1"/>
  <c r="DP4" i="331"/>
  <c r="GO4" i="331"/>
  <c r="AM4" i="331"/>
  <c r="AM5" i="331" s="1"/>
  <c r="AQ4" i="331"/>
  <c r="AQ5" i="331" s="1"/>
  <c r="BY4" i="331"/>
  <c r="BY5" i="331" s="1"/>
  <c r="BK4" i="331"/>
  <c r="BK5" i="331" s="1"/>
  <c r="EN4" i="331"/>
  <c r="FD4" i="331"/>
  <c r="GX4" i="331"/>
  <c r="BJ4" i="331"/>
  <c r="BJ5" i="331" s="1"/>
  <c r="EP4" i="331"/>
  <c r="CI4" i="331"/>
  <c r="CI5" i="331" s="1"/>
  <c r="ES4" i="331"/>
  <c r="AL4" i="331"/>
  <c r="AL5" i="331" s="1"/>
  <c r="FY4" i="331"/>
  <c r="DG4" i="331"/>
  <c r="BL4" i="331"/>
  <c r="BL5" i="331" s="1"/>
  <c r="FO4" i="331"/>
  <c r="CQ4" i="331"/>
  <c r="CQ5" i="331" s="1"/>
  <c r="AN4" i="331"/>
  <c r="AN5" i="331" s="1"/>
  <c r="GB4" i="331"/>
  <c r="ER4" i="331"/>
  <c r="AJ4" i="331"/>
  <c r="AJ5" i="331" s="1"/>
  <c r="M4" i="331"/>
  <c r="M5" i="331" s="1"/>
  <c r="BN4" i="331"/>
  <c r="BN5" i="331" s="1"/>
  <c r="L4" i="331"/>
  <c r="L5" i="331" s="1"/>
  <c r="BP4" i="331"/>
  <c r="BP5" i="331" s="1"/>
  <c r="BZ4" i="331"/>
  <c r="BZ5" i="331" s="1"/>
  <c r="FC4" i="331"/>
  <c r="CM4" i="331"/>
  <c r="CM5" i="331" s="1"/>
  <c r="DC4" i="331"/>
  <c r="DC5" i="331" s="1"/>
  <c r="CZ4" i="331"/>
  <c r="CZ5" i="331" s="1"/>
  <c r="ET4" i="331"/>
  <c r="GZ4" i="331"/>
  <c r="X4" i="331"/>
  <c r="X5" i="331" s="1"/>
  <c r="U4" i="331"/>
  <c r="U5" i="331" s="1"/>
  <c r="DJ4" i="331"/>
  <c r="CO4" i="331"/>
  <c r="CO5" i="331" s="1"/>
  <c r="EW4" i="331"/>
  <c r="GS4" i="331"/>
  <c r="FQ4" i="331"/>
  <c r="AA4" i="331"/>
  <c r="AA5" i="331" s="1"/>
  <c r="CE4" i="331"/>
  <c r="CE5" i="331" s="1"/>
  <c r="CX4" i="331"/>
  <c r="CX5" i="331" s="1"/>
  <c r="DV4" i="331"/>
  <c r="CV4" i="331"/>
  <c r="CV5" i="331" s="1"/>
  <c r="EU4" i="331"/>
  <c r="EQ4" i="331"/>
  <c r="GU4" i="331"/>
  <c r="BQ4" i="331"/>
  <c r="BQ5" i="331" s="1"/>
  <c r="AC4" i="331"/>
  <c r="AC5" i="331" s="1"/>
  <c r="V4" i="331"/>
  <c r="V5" i="331" s="1"/>
  <c r="FR4" i="331"/>
  <c r="AS4" i="331"/>
  <c r="AS5" i="331" s="1"/>
  <c r="DE4" i="331"/>
  <c r="DE5" i="331" s="1"/>
  <c r="T4" i="331"/>
  <c r="T5" i="331" s="1"/>
  <c r="I4" i="331"/>
  <c r="EL4" i="331"/>
  <c r="HF4" i="331"/>
  <c r="FL4" i="331"/>
  <c r="DM4" i="331"/>
  <c r="EY4" i="331"/>
  <c r="CG4" i="331"/>
  <c r="CG5" i="331" s="1"/>
  <c r="HA4" i="331"/>
  <c r="CK4" i="331"/>
  <c r="CK5" i="331" s="1"/>
  <c r="BR4" i="331"/>
  <c r="BR5" i="331" s="1"/>
  <c r="DZ4" i="331"/>
  <c r="FH4" i="331"/>
  <c r="AF4" i="331"/>
  <c r="AF5" i="331" s="1"/>
  <c r="DQ4" i="331"/>
  <c r="GL4" i="331"/>
  <c r="GT4" i="331"/>
  <c r="DW4" i="331"/>
  <c r="EG4" i="331"/>
  <c r="BU4" i="331"/>
  <c r="BU5" i="331" s="1"/>
  <c r="AU4" i="331"/>
  <c r="AU5" i="331" s="1"/>
  <c r="FJ4" i="331"/>
  <c r="EX4" i="331"/>
  <c r="CC4" i="331"/>
  <c r="CC5" i="331" s="1"/>
  <c r="GQ4" i="331"/>
  <c r="EE4" i="331"/>
  <c r="FB4" i="331"/>
  <c r="Q4" i="331"/>
  <c r="Q5" i="331" s="1"/>
  <c r="K4" i="331"/>
  <c r="K5" i="331" s="1"/>
  <c r="DY4" i="331"/>
  <c r="AB4" i="331"/>
  <c r="AB5" i="331" s="1"/>
  <c r="BI4" i="331"/>
  <c r="BI5" i="331" s="1"/>
  <c r="BB4" i="331"/>
  <c r="BB5" i="331" s="1"/>
  <c r="CW4" i="331"/>
  <c r="CW5" i="331" s="1"/>
  <c r="FG4" i="331"/>
  <c r="CU4" i="331"/>
  <c r="CU5" i="331" s="1"/>
  <c r="BX4" i="331"/>
  <c r="BX5" i="331" s="1"/>
  <c r="BH4" i="331"/>
  <c r="BH5" i="331" s="1"/>
  <c r="AE4" i="331"/>
  <c r="AE5" i="331" s="1"/>
  <c r="GG4" i="331"/>
  <c r="BG4" i="331"/>
  <c r="BG5" i="331" s="1"/>
  <c r="AY4" i="331"/>
  <c r="AY5" i="331" s="1"/>
  <c r="FZ4" i="331"/>
  <c r="EH4" i="331"/>
  <c r="BA4" i="331"/>
  <c r="BA5" i="331" s="1"/>
  <c r="GJ4" i="331"/>
  <c r="N4" i="331"/>
  <c r="N5" i="331" s="1"/>
  <c r="Y4" i="331"/>
  <c r="Y5" i="331" s="1"/>
  <c r="W4" i="331"/>
  <c r="W5" i="331" s="1"/>
  <c r="GD4" i="331"/>
  <c r="FN4" i="331"/>
  <c r="DA4" i="331"/>
  <c r="DA5" i="331" s="1"/>
  <c r="CT4" i="331"/>
  <c r="CT5" i="331" s="1"/>
  <c r="FI4" i="331"/>
  <c r="DB4" i="331"/>
  <c r="DB5" i="331" s="1"/>
  <c r="EZ4" i="331"/>
  <c r="BO4" i="331"/>
  <c r="BO5" i="331" s="1"/>
  <c r="DI4" i="331"/>
  <c r="AZ4" i="331"/>
  <c r="AZ5" i="331" s="1"/>
  <c r="AO4" i="331"/>
  <c r="AO5" i="331" s="1"/>
  <c r="DU4" i="331"/>
  <c r="AW4" i="331"/>
  <c r="AW5" i="331" s="1"/>
  <c r="GF4" i="331"/>
  <c r="CL4" i="331"/>
  <c r="CL5" i="331" s="1"/>
  <c r="DF4" i="331"/>
  <c r="AT4" i="331"/>
  <c r="AT5" i="331" s="1"/>
  <c r="FX4" i="331"/>
  <c r="FT4" i="331"/>
  <c r="ED4" i="331"/>
  <c r="CN4" i="331"/>
  <c r="CN5" i="331" s="1"/>
  <c r="BM4" i="331"/>
  <c r="BM5" i="331" s="1"/>
  <c r="FF4" i="331"/>
  <c r="EM4" i="331"/>
  <c r="O4" i="331"/>
  <c r="O5" i="331" s="1"/>
  <c r="GP4" i="331"/>
  <c r="BC4" i="331"/>
  <c r="BC5" i="331" s="1"/>
  <c r="GM4" i="331"/>
  <c r="AX4" i="331"/>
  <c r="AX5" i="331" s="1"/>
  <c r="EF4" i="331"/>
  <c r="DS4" i="331"/>
  <c r="CY4" i="331"/>
  <c r="CY5" i="331" s="1"/>
  <c r="CB4" i="331"/>
  <c r="CB5" i="331" s="1"/>
  <c r="J4" i="331"/>
  <c r="DT4" i="331"/>
  <c r="Z4" i="331"/>
  <c r="Z5" i="331" s="1"/>
  <c r="DH4" i="331"/>
  <c r="DX4" i="331"/>
  <c r="FM4" i="331"/>
  <c r="FE4" i="331"/>
  <c r="AP4" i="331"/>
  <c r="AP5" i="331" s="1"/>
  <c r="DN4" i="331"/>
  <c r="FP4" i="331"/>
  <c r="CJ4" i="331"/>
  <c r="CJ5" i="331" s="1"/>
  <c r="BS4" i="331"/>
  <c r="BS5" i="331" s="1"/>
  <c r="DL4" i="331"/>
  <c r="DD4" i="331"/>
  <c r="DD5" i="331" s="1"/>
  <c r="AR4" i="331"/>
  <c r="AR5" i="331" s="1"/>
  <c r="AI4" i="331"/>
  <c r="AI5" i="331" s="1"/>
  <c r="GY4" i="331"/>
  <c r="GR4" i="331"/>
  <c r="AV4" i="331"/>
  <c r="AV5" i="331" s="1"/>
  <c r="BF4" i="331"/>
  <c r="BF5" i="331" s="1"/>
  <c r="GK4" i="331"/>
  <c r="FU4" i="331"/>
  <c r="DO4" i="331"/>
  <c r="CP4" i="331"/>
  <c r="CP5" i="331" s="1"/>
  <c r="AG4" i="331"/>
  <c r="AG5" i="331" s="1"/>
  <c r="BD4" i="331"/>
  <c r="BD5" i="331" s="1"/>
  <c r="FA4" i="331"/>
  <c r="EJ4" i="331"/>
  <c r="FW4" i="331"/>
  <c r="GN4" i="331"/>
  <c r="EB4" i="331"/>
  <c r="CA4" i="331"/>
  <c r="CA5" i="331" s="1"/>
  <c r="AK4" i="331"/>
  <c r="AK5" i="331" s="1"/>
  <c r="BV4" i="331"/>
  <c r="BV5" i="331" s="1"/>
  <c r="CS4" i="331"/>
  <c r="CS5" i="331" s="1"/>
  <c r="S4" i="331"/>
  <c r="S5" i="331" s="1"/>
  <c r="EI4" i="331"/>
  <c r="BW4" i="331"/>
  <c r="BW5" i="331" s="1"/>
  <c r="AH4" i="331"/>
  <c r="AH5" i="331" s="1"/>
  <c r="GA4" i="331"/>
  <c r="GV4" i="331"/>
  <c r="EO4" i="331"/>
  <c r="DR4" i="331"/>
  <c r="AD4" i="331"/>
  <c r="AD5" i="331" s="1"/>
  <c r="GE4" i="331"/>
  <c r="BT4" i="331"/>
  <c r="BT5" i="331" s="1"/>
  <c r="EA4" i="331"/>
  <c r="GC4" i="331"/>
  <c r="HF60" i="331"/>
  <c r="D105" i="330"/>
  <c r="DA9" i="330"/>
  <c r="DB8" i="330"/>
  <c r="GW9" i="330"/>
  <c r="GX8" i="330"/>
  <c r="E104" i="330"/>
  <c r="F104" i="330" s="1"/>
  <c r="C105" i="330"/>
  <c r="E104" i="329"/>
  <c r="F104" i="329" s="1"/>
  <c r="CZ9" i="329" s="1"/>
  <c r="C105" i="329"/>
  <c r="D105" i="329"/>
  <c r="DB8" i="329"/>
  <c r="GV9" i="329"/>
  <c r="GW8" i="329"/>
  <c r="CR9" i="328"/>
  <c r="B104" i="328"/>
  <c r="E103" i="328"/>
  <c r="F103" i="328" s="1"/>
  <c r="DB8" i="328"/>
  <c r="D105" i="328"/>
  <c r="GW8" i="328"/>
  <c r="C107" i="328"/>
  <c r="GW9" i="327"/>
  <c r="GX8" i="327"/>
  <c r="D106" i="327"/>
  <c r="DA9" i="327"/>
  <c r="DB8" i="327"/>
  <c r="B104" i="327"/>
  <c r="E103" i="327"/>
  <c r="F103" i="327" s="1"/>
  <c r="C108" i="327"/>
  <c r="D105" i="326"/>
  <c r="C106" i="326"/>
  <c r="DA9" i="326"/>
  <c r="DB8" i="326"/>
  <c r="GW9" i="326"/>
  <c r="GX8" i="326"/>
  <c r="B104" i="326"/>
  <c r="E103" i="326"/>
  <c r="F103" i="326" s="1"/>
  <c r="D105" i="325"/>
  <c r="C105" i="325"/>
  <c r="E104" i="325"/>
  <c r="F104" i="325" s="1"/>
  <c r="GV9" i="325"/>
  <c r="GW8" i="325"/>
  <c r="DA9" i="325"/>
  <c r="DB8" i="325"/>
  <c r="D105" i="324"/>
  <c r="DD8" i="324"/>
  <c r="DC9" i="324"/>
  <c r="GV9" i="324"/>
  <c r="GW8" i="324"/>
  <c r="C105" i="324"/>
  <c r="E104" i="324"/>
  <c r="F104" i="324" s="1"/>
  <c r="D107" i="340" l="1"/>
  <c r="E106" i="340"/>
  <c r="F106" i="340" s="1"/>
  <c r="C107" i="340"/>
  <c r="D107" i="339"/>
  <c r="E106" i="339"/>
  <c r="F106" i="339" s="1"/>
  <c r="C107" i="339"/>
  <c r="C107" i="338"/>
  <c r="E106" i="338"/>
  <c r="F106" i="338" s="1"/>
  <c r="D107" i="338"/>
  <c r="D107" i="337"/>
  <c r="C107" i="337"/>
  <c r="E106" i="337"/>
  <c r="F106" i="337" s="1"/>
  <c r="E106" i="336"/>
  <c r="F106" i="336" s="1"/>
  <c r="C107" i="336"/>
  <c r="D107" i="336"/>
  <c r="B105" i="335"/>
  <c r="E104" i="335"/>
  <c r="F104" i="335" s="1"/>
  <c r="GX9" i="335"/>
  <c r="GY8" i="335"/>
  <c r="DB9" i="335"/>
  <c r="DC8" i="335"/>
  <c r="D107" i="335"/>
  <c r="E105" i="334"/>
  <c r="F105" i="334" s="1"/>
  <c r="C106" i="334"/>
  <c r="D106" i="334"/>
  <c r="DC9" i="334"/>
  <c r="DD8" i="334"/>
  <c r="GY9" i="334"/>
  <c r="GZ8" i="334"/>
  <c r="GW9" i="333"/>
  <c r="GX8" i="333"/>
  <c r="E105" i="333"/>
  <c r="F105" i="333" s="1"/>
  <c r="C106" i="333"/>
  <c r="DB9" i="333"/>
  <c r="DC8" i="333"/>
  <c r="D106" i="333"/>
  <c r="C106" i="332"/>
  <c r="E105" i="332"/>
  <c r="GW9" i="332"/>
  <c r="GX8" i="332"/>
  <c r="DC9" i="332"/>
  <c r="DD8" i="332"/>
  <c r="F105" i="332"/>
  <c r="D106" i="332"/>
  <c r="HD4" i="331"/>
  <c r="HE4" i="331" s="1"/>
  <c r="I2" i="331"/>
  <c r="HB4" i="331"/>
  <c r="HC4" i="331" s="1"/>
  <c r="C107" i="331"/>
  <c r="GW9" i="331"/>
  <c r="GX8" i="331"/>
  <c r="DB9" i="331"/>
  <c r="DC8" i="331"/>
  <c r="J5" i="331"/>
  <c r="HD6" i="331"/>
  <c r="HE6" i="331" s="1"/>
  <c r="HD5" i="331"/>
  <c r="HE5" i="331" s="1"/>
  <c r="D106" i="331"/>
  <c r="B105" i="331"/>
  <c r="E104" i="331"/>
  <c r="F104" i="331" s="1"/>
  <c r="C106" i="330"/>
  <c r="E105" i="330"/>
  <c r="F105" i="330" s="1"/>
  <c r="DC8" i="330"/>
  <c r="DB9" i="330"/>
  <c r="GX9" i="330"/>
  <c r="GY8" i="330"/>
  <c r="D106" i="330"/>
  <c r="GW9" i="329"/>
  <c r="GX8" i="329"/>
  <c r="D106" i="329"/>
  <c r="DC8" i="329"/>
  <c r="C106" i="329"/>
  <c r="E105" i="329"/>
  <c r="F105" i="329" s="1"/>
  <c r="DA9" i="329" s="1"/>
  <c r="DC8" i="328"/>
  <c r="GX8" i="328"/>
  <c r="C108" i="328"/>
  <c r="D106" i="328"/>
  <c r="B105" i="328"/>
  <c r="E104" i="328"/>
  <c r="F104" i="328" s="1"/>
  <c r="B105" i="327"/>
  <c r="E104" i="327"/>
  <c r="F104" i="327" s="1"/>
  <c r="D107" i="327"/>
  <c r="DB9" i="327"/>
  <c r="DC8" i="327"/>
  <c r="GX9" i="327"/>
  <c r="GY8" i="327"/>
  <c r="B105" i="326"/>
  <c r="E104" i="326"/>
  <c r="F104" i="326" s="1"/>
  <c r="GY8" i="326"/>
  <c r="GX9" i="326"/>
  <c r="C107" i="326"/>
  <c r="DB9" i="326"/>
  <c r="DC8" i="326"/>
  <c r="D106" i="326"/>
  <c r="DB9" i="325"/>
  <c r="DC8" i="325"/>
  <c r="E105" i="325"/>
  <c r="F105" i="325" s="1"/>
  <c r="C106" i="325"/>
  <c r="GX8" i="325"/>
  <c r="GW9" i="325"/>
  <c r="D106" i="325"/>
  <c r="DD9" i="324"/>
  <c r="DE8" i="324"/>
  <c r="DE9" i="324" s="1"/>
  <c r="C106" i="324"/>
  <c r="E105" i="324"/>
  <c r="F105" i="324" s="1"/>
  <c r="GW9" i="324"/>
  <c r="GX8" i="324"/>
  <c r="D106" i="324"/>
  <c r="E107" i="340" l="1"/>
  <c r="F107" i="340" s="1"/>
  <c r="C108" i="340"/>
  <c r="D108" i="340"/>
  <c r="E107" i="339"/>
  <c r="F107" i="339" s="1"/>
  <c r="C108" i="339"/>
  <c r="D108" i="339"/>
  <c r="D108" i="338"/>
  <c r="E107" i="338"/>
  <c r="F107" i="338" s="1"/>
  <c r="C108" i="338"/>
  <c r="E107" i="337"/>
  <c r="C108" i="337"/>
  <c r="D108" i="337"/>
  <c r="F107" i="337"/>
  <c r="D108" i="336"/>
  <c r="E107" i="336"/>
  <c r="F107" i="336" s="1"/>
  <c r="C108" i="336"/>
  <c r="DC9" i="335"/>
  <c r="DD8" i="335"/>
  <c r="B106" i="335"/>
  <c r="E105" i="335"/>
  <c r="F105" i="335" s="1"/>
  <c r="D108" i="335"/>
  <c r="GY9" i="335"/>
  <c r="GZ8" i="335"/>
  <c r="GZ9" i="334"/>
  <c r="HA8" i="334"/>
  <c r="HA9" i="334" s="1"/>
  <c r="D107" i="334"/>
  <c r="DD9" i="334"/>
  <c r="DE8" i="334"/>
  <c r="DE9" i="334" s="1"/>
  <c r="E106" i="334"/>
  <c r="F106" i="334" s="1"/>
  <c r="C107" i="334"/>
  <c r="C107" i="333"/>
  <c r="E106" i="333"/>
  <c r="F106" i="333" s="1"/>
  <c r="D107" i="333"/>
  <c r="DD8" i="333"/>
  <c r="DC9" i="333"/>
  <c r="GX9" i="333"/>
  <c r="GY8" i="333"/>
  <c r="D107" i="332"/>
  <c r="GY8" i="332"/>
  <c r="GX9" i="332"/>
  <c r="DD9" i="332"/>
  <c r="DE8" i="332"/>
  <c r="DE9" i="332" s="1"/>
  <c r="E106" i="332"/>
  <c r="F106" i="332" s="1"/>
  <c r="C107" i="332"/>
  <c r="GX9" i="331"/>
  <c r="GY8" i="331"/>
  <c r="D107" i="331"/>
  <c r="B106" i="331"/>
  <c r="E105" i="331"/>
  <c r="F105" i="331" s="1"/>
  <c r="DD8" i="331"/>
  <c r="DC9" i="331"/>
  <c r="C108" i="331"/>
  <c r="D107" i="330"/>
  <c r="DC9" i="330"/>
  <c r="DD8" i="330"/>
  <c r="GY9" i="330"/>
  <c r="GZ8" i="330"/>
  <c r="E106" i="330"/>
  <c r="F106" i="330" s="1"/>
  <c r="C107" i="330"/>
  <c r="D107" i="329"/>
  <c r="E106" i="329"/>
  <c r="F106" i="329" s="1"/>
  <c r="DB9" i="329" s="1"/>
  <c r="C107" i="329"/>
  <c r="DD8" i="329"/>
  <c r="GX9" i="329"/>
  <c r="GY8" i="329"/>
  <c r="GP9" i="328"/>
  <c r="CS9" i="328"/>
  <c r="GO9" i="328"/>
  <c r="CT9" i="328"/>
  <c r="B106" i="328"/>
  <c r="E105" i="328"/>
  <c r="F105" i="328" s="1"/>
  <c r="D107" i="328"/>
  <c r="GY8" i="328"/>
  <c r="DD8" i="328"/>
  <c r="D108" i="327"/>
  <c r="DC9" i="327"/>
  <c r="DD8" i="327"/>
  <c r="GY9" i="327"/>
  <c r="GZ8" i="327"/>
  <c r="B106" i="327"/>
  <c r="E105" i="327"/>
  <c r="F105" i="327" s="1"/>
  <c r="GY9" i="326"/>
  <c r="GZ8" i="326"/>
  <c r="DD8" i="326"/>
  <c r="DC9" i="326"/>
  <c r="D107" i="326"/>
  <c r="C108" i="326"/>
  <c r="B106" i="326"/>
  <c r="E105" i="326"/>
  <c r="F105" i="326" s="1"/>
  <c r="GX9" i="325"/>
  <c r="GY8" i="325"/>
  <c r="D107" i="325"/>
  <c r="E106" i="325"/>
  <c r="F106" i="325" s="1"/>
  <c r="C107" i="325"/>
  <c r="DC9" i="325"/>
  <c r="DD8" i="325"/>
  <c r="D107" i="324"/>
  <c r="E106" i="324"/>
  <c r="F106" i="324" s="1"/>
  <c r="C107" i="324"/>
  <c r="GX9" i="324"/>
  <c r="GY8" i="324"/>
  <c r="D109" i="340" l="1"/>
  <c r="E108" i="340"/>
  <c r="F108" i="340" s="1"/>
  <c r="C109" i="340"/>
  <c r="E109" i="340" s="1"/>
  <c r="D109" i="339"/>
  <c r="E108" i="339"/>
  <c r="F108" i="339" s="1"/>
  <c r="C109" i="339"/>
  <c r="E109" i="339" s="1"/>
  <c r="C109" i="338"/>
  <c r="E109" i="338" s="1"/>
  <c r="E108" i="338"/>
  <c r="F108" i="338" s="1"/>
  <c r="D109" i="338"/>
  <c r="D109" i="337"/>
  <c r="C109" i="337"/>
  <c r="E109" i="337" s="1"/>
  <c r="E108" i="337"/>
  <c r="F108" i="337" s="1"/>
  <c r="E108" i="336"/>
  <c r="F108" i="336" s="1"/>
  <c r="C109" i="336"/>
  <c r="E109" i="336" s="1"/>
  <c r="D109" i="336"/>
  <c r="F109" i="336" s="1"/>
  <c r="B107" i="335"/>
  <c r="E106" i="335"/>
  <c r="F106" i="335" s="1"/>
  <c r="DD9" i="335"/>
  <c r="DE8" i="335"/>
  <c r="DE9" i="335" s="1"/>
  <c r="GZ9" i="335"/>
  <c r="HA8" i="335"/>
  <c r="HA9" i="335" s="1"/>
  <c r="E107" i="334"/>
  <c r="F107" i="334" s="1"/>
  <c r="C108" i="334"/>
  <c r="E108" i="334" s="1"/>
  <c r="D108" i="334"/>
  <c r="GY9" i="333"/>
  <c r="GZ8" i="333"/>
  <c r="D108" i="333"/>
  <c r="DD9" i="333"/>
  <c r="DE8" i="333"/>
  <c r="DE9" i="333" s="1"/>
  <c r="E107" i="333"/>
  <c r="F107" i="333" s="1"/>
  <c r="C108" i="333"/>
  <c r="E108" i="333" s="1"/>
  <c r="C108" i="332"/>
  <c r="E108" i="332" s="1"/>
  <c r="E107" i="332"/>
  <c r="F107" i="332" s="1"/>
  <c r="GY9" i="332"/>
  <c r="GZ8" i="332"/>
  <c r="D108" i="332"/>
  <c r="DD9" i="331"/>
  <c r="DE8" i="331"/>
  <c r="DE9" i="331" s="1"/>
  <c r="D108" i="331"/>
  <c r="GY9" i="331"/>
  <c r="GZ8" i="331"/>
  <c r="B107" i="331"/>
  <c r="E106" i="331"/>
  <c r="F106" i="331" s="1"/>
  <c r="C108" i="330"/>
  <c r="E108" i="330" s="1"/>
  <c r="E107" i="330"/>
  <c r="DE8" i="330"/>
  <c r="DE9" i="330" s="1"/>
  <c r="DD9" i="330"/>
  <c r="GZ9" i="330"/>
  <c r="HA8" i="330"/>
  <c r="HA9" i="330" s="1"/>
  <c r="F107" i="330"/>
  <c r="D108" i="330"/>
  <c r="F108" i="330" s="1"/>
  <c r="F5" i="330" s="1"/>
  <c r="I9" i="330" s="1"/>
  <c r="GY9" i="329"/>
  <c r="GZ8" i="329"/>
  <c r="C108" i="329"/>
  <c r="E108" i="329" s="1"/>
  <c r="E107" i="329"/>
  <c r="F107" i="329" s="1"/>
  <c r="DC9" i="329" s="1"/>
  <c r="DE8" i="329"/>
  <c r="D108" i="329"/>
  <c r="CU9" i="328"/>
  <c r="GQ9" i="328"/>
  <c r="DE8" i="328"/>
  <c r="D108" i="328"/>
  <c r="GZ8" i="328"/>
  <c r="B107" i="328"/>
  <c r="E106" i="328"/>
  <c r="F106" i="328" s="1"/>
  <c r="DD9" i="327"/>
  <c r="DE8" i="327"/>
  <c r="DE9" i="327" s="1"/>
  <c r="B107" i="327"/>
  <c r="E106" i="327"/>
  <c r="F106" i="327" s="1"/>
  <c r="GZ9" i="327"/>
  <c r="HA8" i="327"/>
  <c r="HA9" i="327" s="1"/>
  <c r="DD9" i="326"/>
  <c r="DE8" i="326"/>
  <c r="DE9" i="326" s="1"/>
  <c r="GZ9" i="326"/>
  <c r="HA8" i="326"/>
  <c r="HA9" i="326" s="1"/>
  <c r="B107" i="326"/>
  <c r="E106" i="326"/>
  <c r="F106" i="326" s="1"/>
  <c r="D108" i="326"/>
  <c r="D108" i="325"/>
  <c r="DD9" i="325"/>
  <c r="DE8" i="325"/>
  <c r="DE9" i="325" s="1"/>
  <c r="E107" i="325"/>
  <c r="F107" i="325" s="1"/>
  <c r="C108" i="325"/>
  <c r="E108" i="325" s="1"/>
  <c r="GY9" i="325"/>
  <c r="GZ8" i="325"/>
  <c r="E107" i="324"/>
  <c r="F107" i="324" s="1"/>
  <c r="C108" i="324"/>
  <c r="E108" i="324" s="1"/>
  <c r="GY9" i="324"/>
  <c r="GZ8" i="324"/>
  <c r="D108" i="324"/>
  <c r="F108" i="324" s="1"/>
  <c r="F109" i="340" l="1"/>
  <c r="F109" i="339"/>
  <c r="F109" i="338"/>
  <c r="E7" i="338"/>
  <c r="C7" i="338"/>
  <c r="D7" i="338"/>
  <c r="F109" i="337"/>
  <c r="C7" i="336"/>
  <c r="E7" i="336"/>
  <c r="D7" i="336"/>
  <c r="B108" i="335"/>
  <c r="E108" i="335" s="1"/>
  <c r="F108" i="335" s="1"/>
  <c r="F5" i="335" s="1"/>
  <c r="I9" i="335" s="1"/>
  <c r="E107" i="335"/>
  <c r="F107" i="335" s="1"/>
  <c r="F108" i="334"/>
  <c r="F5" i="334" s="1"/>
  <c r="I9" i="334" s="1"/>
  <c r="F108" i="333"/>
  <c r="F5" i="333" s="1"/>
  <c r="I9" i="333" s="1"/>
  <c r="GZ9" i="333"/>
  <c r="HA8" i="333"/>
  <c r="HA9" i="333" s="1"/>
  <c r="HA8" i="332"/>
  <c r="HA9" i="332" s="1"/>
  <c r="GZ9" i="332"/>
  <c r="F108" i="332"/>
  <c r="F5" i="332" s="1"/>
  <c r="I9" i="332" s="1"/>
  <c r="B108" i="331"/>
  <c r="E108" i="331" s="1"/>
  <c r="F108" i="331" s="1"/>
  <c r="F5" i="331" s="1"/>
  <c r="I9" i="331" s="1"/>
  <c r="E107" i="331"/>
  <c r="F107" i="331" s="1"/>
  <c r="GZ9" i="331"/>
  <c r="HA8" i="331"/>
  <c r="HA9" i="331" s="1"/>
  <c r="DE9" i="329"/>
  <c r="F108" i="329"/>
  <c r="DD9" i="329" s="1"/>
  <c r="F5" i="329"/>
  <c r="I9" i="329" s="1"/>
  <c r="GZ9" i="329"/>
  <c r="HA8" i="329"/>
  <c r="HA9" i="329" s="1"/>
  <c r="CV9" i="328"/>
  <c r="GR9" i="328"/>
  <c r="GY9" i="328"/>
  <c r="B108" i="328"/>
  <c r="E108" i="328" s="1"/>
  <c r="F108" i="328" s="1"/>
  <c r="F5" i="328" s="1"/>
  <c r="I9" i="328" s="1"/>
  <c r="E107" i="328"/>
  <c r="F107" i="328" s="1"/>
  <c r="GZ9" i="328"/>
  <c r="HA8" i="328"/>
  <c r="HA9" i="328" s="1"/>
  <c r="B108" i="327"/>
  <c r="E108" i="327" s="1"/>
  <c r="F108" i="327" s="1"/>
  <c r="F5" i="327" s="1"/>
  <c r="I9" i="327" s="1"/>
  <c r="E107" i="327"/>
  <c r="F107" i="327" s="1"/>
  <c r="B108" i="326"/>
  <c r="E108" i="326" s="1"/>
  <c r="F108" i="326" s="1"/>
  <c r="F5" i="326" s="1"/>
  <c r="I9" i="326" s="1"/>
  <c r="E107" i="326"/>
  <c r="F107" i="326" s="1"/>
  <c r="GZ9" i="325"/>
  <c r="HA8" i="325"/>
  <c r="HA9" i="325" s="1"/>
  <c r="F108" i="325"/>
  <c r="F5" i="325" s="1"/>
  <c r="I9" i="325" s="1"/>
  <c r="F5" i="324"/>
  <c r="I9" i="324" s="1"/>
  <c r="GZ9" i="324"/>
  <c r="HA8" i="324"/>
  <c r="HA9" i="324" s="1"/>
  <c r="C7" i="340" l="1"/>
  <c r="D7" i="340"/>
  <c r="E7" i="340"/>
  <c r="E7" i="339"/>
  <c r="D7" i="339"/>
  <c r="C7" i="339"/>
  <c r="D7" i="337"/>
  <c r="C7" i="337"/>
  <c r="E7" i="337"/>
  <c r="DC9" i="328"/>
  <c r="CX9" i="328"/>
  <c r="CY9" i="328"/>
  <c r="GT9" i="328"/>
  <c r="DA9" i="328"/>
  <c r="GS9" i="328"/>
  <c r="GX9" i="328"/>
  <c r="GW9" i="328"/>
  <c r="CW9" i="328"/>
  <c r="GV9" i="328"/>
  <c r="DB9" i="328"/>
  <c r="DD9" i="328"/>
  <c r="GU9" i="328"/>
  <c r="CZ9" i="328"/>
  <c r="DE9" i="328"/>
  <c r="L21" i="16" l="1"/>
  <c r="K21" i="16"/>
  <c r="L20" i="16"/>
  <c r="K20" i="16"/>
  <c r="L19" i="16"/>
  <c r="K19" i="16"/>
  <c r="L18" i="16"/>
  <c r="K18" i="16"/>
  <c r="L17" i="16"/>
  <c r="K17" i="16"/>
  <c r="J16" i="16"/>
  <c r="I20" i="16"/>
  <c r="I14" i="16"/>
  <c r="K16" i="16"/>
  <c r="J8" i="16"/>
  <c r="J14" i="16"/>
  <c r="I12" i="16"/>
  <c r="I16" i="16"/>
  <c r="L15" i="16"/>
  <c r="K10" i="16"/>
  <c r="J18" i="16"/>
  <c r="J12" i="16"/>
  <c r="H15" i="16"/>
  <c r="H12" i="16"/>
  <c r="H13" i="16"/>
  <c r="I21" i="16"/>
  <c r="H20" i="16"/>
  <c r="K15" i="16"/>
  <c r="J11" i="16"/>
  <c r="K6" i="16"/>
  <c r="I13" i="16"/>
  <c r="H21" i="16"/>
  <c r="K14" i="16"/>
  <c r="J10" i="16"/>
  <c r="I18" i="16"/>
  <c r="H19" i="16"/>
  <c r="K11" i="16"/>
  <c r="L8" i="16"/>
  <c r="L10" i="16"/>
  <c r="I19" i="16"/>
  <c r="I10" i="16"/>
  <c r="K8" i="16"/>
  <c r="J19" i="16"/>
  <c r="L14" i="16"/>
  <c r="H7" i="16"/>
  <c r="I15" i="16"/>
  <c r="J17" i="16"/>
  <c r="L6" i="16"/>
  <c r="K7" i="16"/>
  <c r="J5" i="16"/>
  <c r="I8" i="16"/>
  <c r="J7" i="16"/>
  <c r="L5" i="16"/>
  <c r="I17" i="16"/>
  <c r="H10" i="16"/>
  <c r="J20" i="16"/>
  <c r="H11" i="16"/>
  <c r="K5" i="16"/>
  <c r="L16" i="16"/>
  <c r="J6" i="16"/>
  <c r="I5" i="16"/>
  <c r="I11" i="16"/>
  <c r="H18" i="16"/>
  <c r="I6" i="16"/>
  <c r="H16" i="16"/>
  <c r="H8" i="16"/>
  <c r="H17" i="16"/>
  <c r="K12" i="16"/>
  <c r="L13" i="16"/>
  <c r="K13" i="16"/>
  <c r="H6" i="16"/>
  <c r="J15" i="16"/>
  <c r="L12" i="16"/>
  <c r="H14" i="16"/>
  <c r="I7" i="16"/>
  <c r="J13" i="16"/>
  <c r="J21" i="16"/>
  <c r="L7" i="16"/>
  <c r="L11" i="16"/>
  <c r="H5" i="16"/>
  <c r="A34" i="15" l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33" i="15"/>
  <c r="A32" i="15"/>
  <c r="A31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31" i="15"/>
  <c r="C24" i="15"/>
  <c r="C6" i="15" s="1"/>
  <c r="D6" i="15" s="1"/>
  <c r="B32" i="15" l="1"/>
  <c r="B33" i="15" l="1"/>
  <c r="B34" i="15" l="1"/>
  <c r="E32" i="15" l="1"/>
  <c r="E33" i="15"/>
  <c r="B35" i="15"/>
  <c r="B36" i="15" l="1"/>
  <c r="B37" i="15" l="1"/>
  <c r="E34" i="15" l="1"/>
  <c r="E35" i="15"/>
  <c r="B38" i="15"/>
  <c r="E36" i="15" l="1"/>
  <c r="B39" i="15"/>
  <c r="B40" i="15" l="1"/>
  <c r="E37" i="15" l="1"/>
  <c r="B41" i="15"/>
  <c r="B42" i="15" l="1"/>
  <c r="E38" i="15" l="1"/>
  <c r="B43" i="15"/>
  <c r="B44" i="15" l="1"/>
  <c r="E39" i="15" l="1"/>
  <c r="B45" i="15"/>
  <c r="B46" i="15" l="1"/>
  <c r="E40" i="15" l="1"/>
  <c r="B47" i="15"/>
  <c r="B48" i="15" l="1"/>
  <c r="E41" i="15" l="1"/>
  <c r="B49" i="15"/>
  <c r="B50" i="15" l="1"/>
  <c r="E42" i="15" l="1"/>
  <c r="B51" i="15"/>
  <c r="B52" i="15" l="1"/>
  <c r="E43" i="15" l="1"/>
  <c r="B53" i="15"/>
  <c r="B54" i="15" l="1"/>
  <c r="E44" i="15" l="1"/>
  <c r="B55" i="15"/>
  <c r="B56" i="15" l="1"/>
  <c r="E45" i="15" l="1"/>
  <c r="B57" i="15"/>
  <c r="E46" i="15" l="1"/>
  <c r="B58" i="15"/>
  <c r="B59" i="15" l="1"/>
  <c r="E47" i="15" l="1"/>
  <c r="B60" i="15"/>
  <c r="E48" i="15" l="1"/>
  <c r="B61" i="15"/>
  <c r="B62" i="15" l="1"/>
  <c r="E49" i="15" l="1"/>
  <c r="B63" i="15"/>
  <c r="B64" i="15" l="1"/>
  <c r="E50" i="15" l="1"/>
  <c r="B65" i="15"/>
  <c r="B66" i="15" l="1"/>
  <c r="E51" i="15" l="1"/>
  <c r="B67" i="15"/>
  <c r="B68" i="15" l="1"/>
  <c r="E52" i="15" l="1"/>
  <c r="B69" i="15"/>
  <c r="B70" i="15" l="1"/>
  <c r="E53" i="15" l="1"/>
  <c r="B71" i="15"/>
  <c r="B72" i="15" l="1"/>
  <c r="E54" i="15" l="1"/>
  <c r="B73" i="15"/>
  <c r="B74" i="15" l="1"/>
  <c r="E55" i="15" l="1"/>
  <c r="B75" i="15"/>
  <c r="B76" i="15" l="1"/>
  <c r="E56" i="15" l="1"/>
  <c r="B77" i="15"/>
  <c r="B78" i="15" l="1"/>
  <c r="E57" i="15" l="1"/>
  <c r="B79" i="15"/>
  <c r="B80" i="15" l="1"/>
  <c r="E58" i="15" l="1"/>
  <c r="B81" i="15"/>
  <c r="B82" i="15" l="1"/>
  <c r="E59" i="15" l="1"/>
  <c r="B83" i="15"/>
  <c r="B84" i="15" l="1"/>
  <c r="E60" i="15" l="1"/>
  <c r="B85" i="15"/>
  <c r="B86" i="15" l="1"/>
  <c r="E61" i="15" l="1"/>
  <c r="B87" i="15"/>
  <c r="B88" i="15" l="1"/>
  <c r="E62" i="15" l="1"/>
  <c r="B89" i="15"/>
  <c r="B90" i="15" l="1"/>
  <c r="E63" i="15" l="1"/>
  <c r="B91" i="15"/>
  <c r="E64" i="15" l="1"/>
  <c r="B92" i="15"/>
  <c r="B93" i="15" l="1"/>
  <c r="E65" i="15" l="1"/>
  <c r="B94" i="15"/>
  <c r="B95" i="15" l="1"/>
  <c r="E66" i="15" l="1"/>
  <c r="B96" i="15"/>
  <c r="B97" i="15" l="1"/>
  <c r="E67" i="15" l="1"/>
  <c r="B98" i="15"/>
  <c r="B99" i="15" l="1"/>
  <c r="E68" i="15" l="1"/>
  <c r="B100" i="15"/>
  <c r="B101" i="15" l="1"/>
  <c r="E69" i="15" l="1"/>
  <c r="B102" i="15"/>
  <c r="E70" i="15" l="1"/>
  <c r="B103" i="15"/>
  <c r="B104" i="15" l="1"/>
  <c r="E71" i="15" l="1"/>
  <c r="B105" i="15"/>
  <c r="B106" i="15" l="1"/>
  <c r="E72" i="15" l="1"/>
  <c r="B107" i="15"/>
  <c r="B108" i="15" l="1"/>
  <c r="E73" i="15" l="1"/>
  <c r="B109" i="15"/>
  <c r="B110" i="15" l="1"/>
  <c r="E74" i="15" l="1"/>
  <c r="B111" i="15"/>
  <c r="B112" i="15" l="1"/>
  <c r="E75" i="15" l="1"/>
  <c r="B113" i="15"/>
  <c r="B114" i="15" l="1"/>
  <c r="E76" i="15" l="1"/>
  <c r="B115" i="15"/>
  <c r="B116" i="15" l="1"/>
  <c r="B117" i="15" l="1"/>
  <c r="E77" i="15" l="1"/>
  <c r="E78" i="15"/>
  <c r="B118" i="15"/>
  <c r="B119" i="15" l="1"/>
  <c r="E79" i="15" l="1"/>
  <c r="B120" i="15"/>
  <c r="B121" i="15" l="1"/>
  <c r="E80" i="15" l="1"/>
  <c r="B122" i="15"/>
  <c r="B123" i="15" l="1"/>
  <c r="E81" i="15" l="1"/>
  <c r="B124" i="15"/>
  <c r="B125" i="15" l="1"/>
  <c r="C27" i="15" l="1"/>
  <c r="C31" i="15"/>
  <c r="B126" i="15"/>
  <c r="H9" i="16"/>
  <c r="D43" i="15" l="1"/>
  <c r="C43" i="15"/>
  <c r="D112" i="15"/>
  <c r="C112" i="15"/>
  <c r="D62" i="15"/>
  <c r="C62" i="15"/>
  <c r="D129" i="15"/>
  <c r="C129" i="15"/>
  <c r="D118" i="15"/>
  <c r="C118" i="15"/>
  <c r="D94" i="15"/>
  <c r="C94" i="15"/>
  <c r="D111" i="15"/>
  <c r="C111" i="15"/>
  <c r="D81" i="15"/>
  <c r="C81" i="15"/>
  <c r="D34" i="15"/>
  <c r="C34" i="15"/>
  <c r="D123" i="15"/>
  <c r="C123" i="15"/>
  <c r="D79" i="15"/>
  <c r="C79" i="15"/>
  <c r="D90" i="15"/>
  <c r="C90" i="15"/>
  <c r="D54" i="15"/>
  <c r="C54" i="15"/>
  <c r="D61" i="15"/>
  <c r="C61" i="15"/>
  <c r="D82" i="15"/>
  <c r="C82" i="15"/>
  <c r="D96" i="15"/>
  <c r="C96" i="15"/>
  <c r="D46" i="15"/>
  <c r="C46" i="15"/>
  <c r="D67" i="15"/>
  <c r="C67" i="15"/>
  <c r="D60" i="15"/>
  <c r="C60" i="15"/>
  <c r="D66" i="15"/>
  <c r="C66" i="15"/>
  <c r="D68" i="15"/>
  <c r="C68" i="15"/>
  <c r="D73" i="15"/>
  <c r="C73" i="15"/>
  <c r="D108" i="15"/>
  <c r="C108" i="15"/>
  <c r="D58" i="15"/>
  <c r="C58" i="15"/>
  <c r="D48" i="15"/>
  <c r="C48" i="15"/>
  <c r="D93" i="15"/>
  <c r="C93" i="15"/>
  <c r="D42" i="15"/>
  <c r="C42" i="15"/>
  <c r="D99" i="15"/>
  <c r="C99" i="15"/>
  <c r="D98" i="15"/>
  <c r="C98" i="15"/>
  <c r="D124" i="15"/>
  <c r="C124" i="15"/>
  <c r="D32" i="15"/>
  <c r="C32" i="15"/>
  <c r="D89" i="15"/>
  <c r="C89" i="15"/>
  <c r="D87" i="15"/>
  <c r="C87" i="15"/>
  <c r="D70" i="15"/>
  <c r="C70" i="15"/>
  <c r="D101" i="15"/>
  <c r="C101" i="15"/>
  <c r="D36" i="15"/>
  <c r="C36" i="15"/>
  <c r="D106" i="15"/>
  <c r="C106" i="15"/>
  <c r="D107" i="15"/>
  <c r="C107" i="15"/>
  <c r="D120" i="15"/>
  <c r="C120" i="15"/>
  <c r="D109" i="15"/>
  <c r="C109" i="15"/>
  <c r="D56" i="15"/>
  <c r="C56" i="15"/>
  <c r="D74" i="15"/>
  <c r="C74" i="15"/>
  <c r="D69" i="15"/>
  <c r="C69" i="15"/>
  <c r="D71" i="15"/>
  <c r="C71" i="15"/>
  <c r="D76" i="15"/>
  <c r="C76" i="15"/>
  <c r="D97" i="15"/>
  <c r="C97" i="15"/>
  <c r="D55" i="15"/>
  <c r="C55" i="15"/>
  <c r="D85" i="15"/>
  <c r="C85" i="15"/>
  <c r="D83" i="15"/>
  <c r="C83" i="15"/>
  <c r="D40" i="15"/>
  <c r="C40" i="15"/>
  <c r="D57" i="15"/>
  <c r="C57" i="15"/>
  <c r="D78" i="15"/>
  <c r="C78" i="15"/>
  <c r="D37" i="15"/>
  <c r="C37" i="15"/>
  <c r="D45" i="15"/>
  <c r="C45" i="15"/>
  <c r="D59" i="15"/>
  <c r="C59" i="15"/>
  <c r="D103" i="15"/>
  <c r="C103" i="15"/>
  <c r="D64" i="15"/>
  <c r="C64" i="15"/>
  <c r="D75" i="15"/>
  <c r="C75" i="15"/>
  <c r="D53" i="15"/>
  <c r="C53" i="15"/>
  <c r="D91" i="15"/>
  <c r="C91" i="15"/>
  <c r="D121" i="15"/>
  <c r="C121" i="15"/>
  <c r="D77" i="15"/>
  <c r="C77" i="15"/>
  <c r="D39" i="15"/>
  <c r="C39" i="15"/>
  <c r="D41" i="15"/>
  <c r="C41" i="15"/>
  <c r="D119" i="15"/>
  <c r="C119" i="15"/>
  <c r="D49" i="15"/>
  <c r="C49" i="15"/>
  <c r="D72" i="15"/>
  <c r="C72" i="15"/>
  <c r="D95" i="15"/>
  <c r="C95" i="15"/>
  <c r="D127" i="15"/>
  <c r="C127" i="15"/>
  <c r="D51" i="15"/>
  <c r="C51" i="15"/>
  <c r="D88" i="15"/>
  <c r="C88" i="15"/>
  <c r="D126" i="15"/>
  <c r="C126" i="15"/>
  <c r="D114" i="15"/>
  <c r="C114" i="15"/>
  <c r="D104" i="15"/>
  <c r="C104" i="15"/>
  <c r="D92" i="15"/>
  <c r="C92" i="15"/>
  <c r="D63" i="15"/>
  <c r="C63" i="15"/>
  <c r="D33" i="15"/>
  <c r="C33" i="15"/>
  <c r="D86" i="15"/>
  <c r="C86" i="15"/>
  <c r="D113" i="15"/>
  <c r="C113" i="15"/>
  <c r="D65" i="15"/>
  <c r="C65" i="15"/>
  <c r="D35" i="15"/>
  <c r="C35" i="15"/>
  <c r="D100" i="15"/>
  <c r="C100" i="15"/>
  <c r="D122" i="15"/>
  <c r="C122" i="15"/>
  <c r="D128" i="15"/>
  <c r="C128" i="15"/>
  <c r="D47" i="15"/>
  <c r="C47" i="15"/>
  <c r="D105" i="15"/>
  <c r="C105" i="15"/>
  <c r="D38" i="15"/>
  <c r="C38" i="15"/>
  <c r="D125" i="15"/>
  <c r="C125" i="15"/>
  <c r="D115" i="15"/>
  <c r="C115" i="15"/>
  <c r="D110" i="15"/>
  <c r="C110" i="15"/>
  <c r="C23" i="15"/>
  <c r="D80" i="15"/>
  <c r="C80" i="15"/>
  <c r="D84" i="15"/>
  <c r="C84" i="15"/>
  <c r="D50" i="15"/>
  <c r="C50" i="15"/>
  <c r="D116" i="15"/>
  <c r="C116" i="15"/>
  <c r="D52" i="15"/>
  <c r="C52" i="15"/>
  <c r="D102" i="15"/>
  <c r="C102" i="15"/>
  <c r="D117" i="15"/>
  <c r="C117" i="15"/>
  <c r="D44" i="15"/>
  <c r="C44" i="15"/>
  <c r="D31" i="15"/>
  <c r="B127" i="15"/>
  <c r="K9" i="16"/>
  <c r="L9" i="16"/>
  <c r="C11" i="15" l="1"/>
  <c r="K2" i="16" s="1"/>
  <c r="D11" i="15"/>
  <c r="L2" i="16" s="1"/>
  <c r="C25" i="15"/>
  <c r="H2" i="16" s="1"/>
  <c r="B128" i="15"/>
  <c r="J9" i="16"/>
  <c r="I9" i="16"/>
  <c r="C5" i="15" l="1"/>
  <c r="D5" i="15"/>
  <c r="B129" i="15"/>
  <c r="D7" i="15" l="1"/>
  <c r="D9" i="15"/>
  <c r="C7" i="15"/>
  <c r="C9" i="15"/>
  <c r="GZ60" i="15"/>
  <c r="GZ59" i="15"/>
  <c r="GZ58" i="15"/>
  <c r="GZ57" i="15"/>
  <c r="GZ56" i="15"/>
  <c r="GZ55" i="15"/>
  <c r="GZ54" i="15"/>
  <c r="GZ53" i="15"/>
  <c r="GZ52" i="15"/>
  <c r="GZ51" i="15"/>
  <c r="GZ50" i="15"/>
  <c r="GZ49" i="15"/>
  <c r="GZ48" i="15"/>
  <c r="GZ47" i="15"/>
  <c r="GZ46" i="15"/>
  <c r="GZ45" i="15"/>
  <c r="GZ44" i="15"/>
  <c r="GZ43" i="15"/>
  <c r="GZ42" i="15"/>
  <c r="GZ41" i="15"/>
  <c r="GZ40" i="15"/>
  <c r="GZ39" i="15"/>
  <c r="GZ38" i="15"/>
  <c r="GZ37" i="15"/>
  <c r="GZ36" i="15"/>
  <c r="GZ35" i="15"/>
  <c r="GZ34" i="15"/>
  <c r="GZ33" i="15"/>
  <c r="GZ32" i="15"/>
  <c r="GZ31" i="15"/>
  <c r="GZ30" i="15"/>
  <c r="GZ29" i="15"/>
  <c r="GZ28" i="15"/>
  <c r="GZ27" i="15"/>
  <c r="GZ26" i="15"/>
  <c r="GZ25" i="15"/>
  <c r="GZ24" i="15"/>
  <c r="GZ23" i="15"/>
  <c r="GZ22" i="15"/>
  <c r="GZ21" i="15"/>
  <c r="GZ20" i="15"/>
  <c r="GZ19" i="15"/>
  <c r="GZ18" i="15"/>
  <c r="GZ17" i="15"/>
  <c r="GZ16" i="15"/>
  <c r="GZ15" i="15"/>
  <c r="GZ14" i="15"/>
  <c r="GZ13" i="15"/>
  <c r="GZ12" i="15"/>
  <c r="GZ11" i="15"/>
  <c r="GZ10" i="15"/>
  <c r="C12" i="15" l="1"/>
  <c r="I2" i="16"/>
  <c r="D12" i="15"/>
  <c r="J2" i="16"/>
  <c r="HB13" i="289"/>
  <c r="HB14" i="289" s="1"/>
  <c r="HB15" i="289" s="1"/>
  <c r="HB16" i="289" s="1"/>
  <c r="HB17" i="289" s="1"/>
  <c r="HB18" i="289" s="1"/>
  <c r="HB19" i="289" s="1"/>
  <c r="HB20" i="289" s="1"/>
  <c r="HB21" i="289" s="1"/>
  <c r="HB22" i="289" s="1"/>
  <c r="HB23" i="289" s="1"/>
  <c r="HB24" i="289" s="1"/>
  <c r="HB25" i="289" s="1"/>
  <c r="HB26" i="289" s="1"/>
  <c r="HB27" i="289" s="1"/>
  <c r="HB28" i="289" s="1"/>
  <c r="HB29" i="289" s="1"/>
  <c r="HB30" i="289" s="1"/>
  <c r="HB31" i="289" s="1"/>
  <c r="HB32" i="289" s="1"/>
  <c r="HB33" i="289" s="1"/>
  <c r="HB34" i="289" s="1"/>
  <c r="HB35" i="289" s="1"/>
  <c r="HB36" i="289" s="1"/>
  <c r="HB37" i="289" s="1"/>
  <c r="HB38" i="289" s="1"/>
  <c r="HB39" i="289" s="1"/>
  <c r="HB40" i="289" s="1"/>
  <c r="HB41" i="289" s="1"/>
  <c r="HB42" i="289" s="1"/>
  <c r="HB43" i="289" s="1"/>
  <c r="HB44" i="289" s="1"/>
  <c r="HB45" i="289" s="1"/>
  <c r="HB46" i="289" s="1"/>
  <c r="HB47" i="289" s="1"/>
  <c r="HB48" i="289" s="1"/>
  <c r="HB49" i="289" s="1"/>
  <c r="HB50" i="289" s="1"/>
  <c r="HB51" i="289" s="1"/>
  <c r="HB52" i="289" s="1"/>
  <c r="HB53" i="289" s="1"/>
  <c r="HB54" i="289" s="1"/>
  <c r="HB55" i="289" s="1"/>
  <c r="HB56" i="289" s="1"/>
  <c r="HB57" i="289" s="1"/>
  <c r="HB58" i="289" s="1"/>
  <c r="HB59" i="289" s="1"/>
  <c r="HB60" i="289" s="1"/>
  <c r="HB12" i="289"/>
  <c r="HB11" i="289"/>
  <c r="HB10" i="289"/>
  <c r="J3" i="289"/>
  <c r="K3" i="289" s="1"/>
  <c r="L3" i="289" s="1"/>
  <c r="M3" i="289" s="1"/>
  <c r="N3" i="289" s="1"/>
  <c r="O3" i="289" s="1"/>
  <c r="P3" i="289" s="1"/>
  <c r="Q3" i="289" s="1"/>
  <c r="R3" i="289" s="1"/>
  <c r="S3" i="289" s="1"/>
  <c r="T3" i="289" s="1"/>
  <c r="U3" i="289" s="1"/>
  <c r="V3" i="289" s="1"/>
  <c r="W3" i="289" s="1"/>
  <c r="X3" i="289" s="1"/>
  <c r="Y3" i="289" s="1"/>
  <c r="Z3" i="289" s="1"/>
  <c r="AA3" i="289" s="1"/>
  <c r="AB3" i="289" s="1"/>
  <c r="AC3" i="289" s="1"/>
  <c r="AD3" i="289" s="1"/>
  <c r="AE3" i="289" s="1"/>
  <c r="AF3" i="289" s="1"/>
  <c r="AG3" i="289" s="1"/>
  <c r="AH3" i="289" s="1"/>
  <c r="AI3" i="289" s="1"/>
  <c r="AJ3" i="289" s="1"/>
  <c r="AK3" i="289" s="1"/>
  <c r="AL3" i="289" s="1"/>
  <c r="AM3" i="289" s="1"/>
  <c r="AN3" i="289" s="1"/>
  <c r="AO3" i="289" s="1"/>
  <c r="AP3" i="289" s="1"/>
  <c r="AQ3" i="289" s="1"/>
  <c r="AR3" i="289" s="1"/>
  <c r="AS3" i="289" s="1"/>
  <c r="AT3" i="289" s="1"/>
  <c r="AU3" i="289" s="1"/>
  <c r="AV3" i="289" s="1"/>
  <c r="AW3" i="289" s="1"/>
  <c r="AX3" i="289" s="1"/>
  <c r="AY3" i="289" s="1"/>
  <c r="AZ3" i="289" s="1"/>
  <c r="BA3" i="289" s="1"/>
  <c r="BB3" i="289" s="1"/>
  <c r="BC3" i="289" s="1"/>
  <c r="BD3" i="289" s="1"/>
  <c r="BE3" i="289" s="1"/>
  <c r="BF3" i="289" s="1"/>
  <c r="BG3" i="289" s="1"/>
  <c r="BH3" i="289" s="1"/>
  <c r="BI3" i="289" s="1"/>
  <c r="BJ3" i="289" s="1"/>
  <c r="BK3" i="289" s="1"/>
  <c r="BL3" i="289" s="1"/>
  <c r="BM3" i="289" s="1"/>
  <c r="BN3" i="289" s="1"/>
  <c r="BO3" i="289" s="1"/>
  <c r="BP3" i="289" s="1"/>
  <c r="BQ3" i="289" s="1"/>
  <c r="BR3" i="289" s="1"/>
  <c r="BS3" i="289" s="1"/>
  <c r="BT3" i="289" s="1"/>
  <c r="BU3" i="289" s="1"/>
  <c r="BV3" i="289" s="1"/>
  <c r="BW3" i="289" s="1"/>
  <c r="BX3" i="289" s="1"/>
  <c r="BY3" i="289" s="1"/>
  <c r="BZ3" i="289" s="1"/>
  <c r="CA3" i="289" s="1"/>
  <c r="CB3" i="289" s="1"/>
  <c r="CC3" i="289" s="1"/>
  <c r="CD3" i="289" s="1"/>
  <c r="CE3" i="289" s="1"/>
  <c r="CF3" i="289" s="1"/>
  <c r="CG3" i="289" s="1"/>
  <c r="CH3" i="289" s="1"/>
  <c r="CI3" i="289" s="1"/>
  <c r="CJ3" i="289" s="1"/>
  <c r="CK3" i="289" s="1"/>
  <c r="CL3" i="289" s="1"/>
  <c r="CM3" i="289" s="1"/>
  <c r="CN3" i="289" s="1"/>
  <c r="CO3" i="289" s="1"/>
  <c r="CP3" i="289" s="1"/>
  <c r="CQ3" i="289" s="1"/>
  <c r="CR3" i="289" s="1"/>
  <c r="CS3" i="289" s="1"/>
  <c r="CT3" i="289" s="1"/>
  <c r="CU3" i="289" s="1"/>
  <c r="CV3" i="289" s="1"/>
  <c r="CW3" i="289" s="1"/>
  <c r="CX3" i="289" s="1"/>
  <c r="CY3" i="289" s="1"/>
  <c r="CZ3" i="289" s="1"/>
  <c r="DA3" i="289" s="1"/>
  <c r="DB3" i="289" s="1"/>
  <c r="DC3" i="289" s="1"/>
  <c r="DD3" i="289" s="1"/>
  <c r="DE3" i="289" s="1"/>
  <c r="DF3" i="289" l="1"/>
  <c r="DG3" i="289" s="1"/>
  <c r="DH3" i="289" s="1"/>
  <c r="DI3" i="289" s="1"/>
  <c r="DJ3" i="289" s="1"/>
  <c r="DK3" i="289" s="1"/>
  <c r="DL3" i="289" s="1"/>
  <c r="DM3" i="289" s="1"/>
  <c r="DN3" i="289" s="1"/>
  <c r="DO3" i="289" s="1"/>
  <c r="DP3" i="289" s="1"/>
  <c r="DQ3" i="289" s="1"/>
  <c r="DR3" i="289" s="1"/>
  <c r="DS3" i="289" s="1"/>
  <c r="DT3" i="289" s="1"/>
  <c r="DU3" i="289" s="1"/>
  <c r="DV3" i="289" s="1"/>
  <c r="DW3" i="289" s="1"/>
  <c r="DX3" i="289" s="1"/>
  <c r="DY3" i="289" s="1"/>
  <c r="DZ3" i="289" s="1"/>
  <c r="EA3" i="289" s="1"/>
  <c r="EB3" i="289" s="1"/>
  <c r="EC3" i="289" s="1"/>
  <c r="ED3" i="289" s="1"/>
  <c r="EE3" i="289" s="1"/>
  <c r="EF3" i="289" s="1"/>
  <c r="EG3" i="289" s="1"/>
  <c r="EH3" i="289" s="1"/>
  <c r="EI3" i="289" s="1"/>
  <c r="EJ3" i="289" s="1"/>
  <c r="EK3" i="289" s="1"/>
  <c r="EL3" i="289" s="1"/>
  <c r="EM3" i="289" s="1"/>
  <c r="EN3" i="289" s="1"/>
  <c r="EO3" i="289" s="1"/>
  <c r="EP3" i="289" s="1"/>
  <c r="EQ3" i="289" s="1"/>
  <c r="ER3" i="289" s="1"/>
  <c r="ES3" i="289" s="1"/>
  <c r="ET3" i="289" s="1"/>
  <c r="EU3" i="289" s="1"/>
  <c r="EV3" i="289" s="1"/>
  <c r="EW3" i="289" s="1"/>
  <c r="EX3" i="289" s="1"/>
  <c r="EY3" i="289" s="1"/>
  <c r="EZ3" i="289" s="1"/>
  <c r="FA3" i="289" s="1"/>
  <c r="FB3" i="289" s="1"/>
  <c r="FC3" i="289" s="1"/>
  <c r="FD3" i="289" s="1"/>
  <c r="FE3" i="289" s="1"/>
  <c r="FF3" i="289" s="1"/>
  <c r="FG3" i="289" s="1"/>
  <c r="FH3" i="289" s="1"/>
  <c r="FI3" i="289" s="1"/>
  <c r="FJ3" i="289" s="1"/>
  <c r="FK3" i="289" s="1"/>
  <c r="FL3" i="289" s="1"/>
  <c r="FM3" i="289" s="1"/>
  <c r="FN3" i="289" s="1"/>
  <c r="FO3" i="289" s="1"/>
  <c r="FP3" i="289" s="1"/>
  <c r="FQ3" i="289" s="1"/>
  <c r="FR3" i="289" s="1"/>
  <c r="FS3" i="289" s="1"/>
  <c r="FT3" i="289" s="1"/>
  <c r="FU3" i="289" s="1"/>
  <c r="FV3" i="289" s="1"/>
  <c r="FW3" i="289" s="1"/>
  <c r="FX3" i="289" s="1"/>
  <c r="FY3" i="289" s="1"/>
  <c r="FZ3" i="289" s="1"/>
  <c r="GA3" i="289" s="1"/>
  <c r="GB3" i="289" s="1"/>
  <c r="GC3" i="289" s="1"/>
  <c r="GD3" i="289" s="1"/>
  <c r="GE3" i="289" s="1"/>
  <c r="GF3" i="289" s="1"/>
  <c r="GG3" i="289" s="1"/>
  <c r="GH3" i="289" s="1"/>
  <c r="GI3" i="289" s="1"/>
  <c r="GJ3" i="289" s="1"/>
  <c r="GK3" i="289" s="1"/>
  <c r="GL3" i="289" s="1"/>
  <c r="GM3" i="289" s="1"/>
  <c r="GN3" i="289" s="1"/>
  <c r="GO3" i="289" s="1"/>
  <c r="GP3" i="289" s="1"/>
  <c r="GQ3" i="289" s="1"/>
  <c r="GR3" i="289" s="1"/>
  <c r="GS3" i="289" s="1"/>
  <c r="GT3" i="289" s="1"/>
  <c r="GU3" i="289" s="1"/>
  <c r="GV3" i="289" s="1"/>
  <c r="GW3" i="289" s="1"/>
  <c r="GX3" i="289" s="1"/>
  <c r="GY3" i="289" s="1"/>
  <c r="GZ3" i="289" s="1"/>
  <c r="HA3" i="289" s="1"/>
  <c r="B10" i="12" l="1"/>
  <c r="J8" i="13"/>
  <c r="DF8" i="13" l="1"/>
  <c r="DG8" i="13" s="1"/>
  <c r="DH8" i="13" s="1"/>
  <c r="DI8" i="13" s="1"/>
  <c r="DJ8" i="13" s="1"/>
  <c r="DK8" i="13" s="1"/>
  <c r="DL8" i="13" s="1"/>
  <c r="DM8" i="13" s="1"/>
  <c r="DN8" i="13" s="1"/>
  <c r="DO8" i="13" s="1"/>
  <c r="DP8" i="13" s="1"/>
  <c r="DQ8" i="13" s="1"/>
  <c r="DR8" i="13" s="1"/>
  <c r="DS8" i="13" s="1"/>
  <c r="DT8" i="13" s="1"/>
  <c r="DU8" i="13" s="1"/>
  <c r="DV8" i="13" s="1"/>
  <c r="DW8" i="13" s="1"/>
  <c r="DX8" i="13" s="1"/>
  <c r="DY8" i="13" s="1"/>
  <c r="DZ8" i="13" s="1"/>
  <c r="EA8" i="13" s="1"/>
  <c r="EB8" i="13" s="1"/>
  <c r="EC8" i="13" s="1"/>
  <c r="ED8" i="13" s="1"/>
  <c r="EE8" i="13" s="1"/>
  <c r="EF8" i="13" s="1"/>
  <c r="EG8" i="13" s="1"/>
  <c r="EH8" i="13" s="1"/>
  <c r="EI8" i="13" s="1"/>
  <c r="EJ8" i="13" s="1"/>
  <c r="EK8" i="13" s="1"/>
  <c r="EL8" i="13" s="1"/>
  <c r="EM8" i="13" s="1"/>
  <c r="EN8" i="13" s="1"/>
  <c r="EO8" i="13" s="1"/>
  <c r="EP8" i="13" s="1"/>
  <c r="EQ8" i="13" s="1"/>
  <c r="ER8" i="13" s="1"/>
  <c r="ES8" i="13" s="1"/>
  <c r="ET8" i="13" s="1"/>
  <c r="EU8" i="13" s="1"/>
  <c r="EV8" i="13" s="1"/>
  <c r="EW8" i="13" s="1"/>
  <c r="EX8" i="13" s="1"/>
  <c r="EY8" i="13" s="1"/>
  <c r="EZ8" i="13" s="1"/>
  <c r="FA8" i="13" s="1"/>
  <c r="FB8" i="13" s="1"/>
  <c r="FC8" i="13" s="1"/>
  <c r="FD8" i="13" s="1"/>
  <c r="FE8" i="13" s="1"/>
  <c r="FF8" i="13" s="1"/>
  <c r="FG8" i="13" s="1"/>
  <c r="FH8" i="13" s="1"/>
  <c r="FI8" i="13" s="1"/>
  <c r="FJ8" i="13" s="1"/>
  <c r="FK8" i="13" s="1"/>
  <c r="FL8" i="13" s="1"/>
  <c r="FM8" i="13" s="1"/>
  <c r="FN8" i="13" s="1"/>
  <c r="FO8" i="13" s="1"/>
  <c r="FP8" i="13" s="1"/>
  <c r="FQ8" i="13" s="1"/>
  <c r="FR8" i="13" s="1"/>
  <c r="FS8" i="13" s="1"/>
  <c r="FT8" i="13" s="1"/>
  <c r="FU8" i="13" s="1"/>
  <c r="FV8" i="13" s="1"/>
  <c r="FW8" i="13" s="1"/>
  <c r="FX8" i="13" s="1"/>
  <c r="FY8" i="13" s="1"/>
  <c r="FZ8" i="13" s="1"/>
  <c r="GA8" i="13" s="1"/>
  <c r="GB8" i="13" s="1"/>
  <c r="GC8" i="13" s="1"/>
  <c r="GD8" i="13" s="1"/>
  <c r="GE8" i="13" s="1"/>
  <c r="GF8" i="13" s="1"/>
  <c r="GG8" i="13" s="1"/>
  <c r="GH8" i="13" s="1"/>
  <c r="GI8" i="13" s="1"/>
  <c r="GJ8" i="13" s="1"/>
  <c r="GK8" i="13" s="1"/>
  <c r="GL8" i="13" s="1"/>
  <c r="GM8" i="13" s="1"/>
  <c r="GN8" i="13" s="1"/>
  <c r="GO8" i="13" s="1"/>
  <c r="GP8" i="13" s="1"/>
  <c r="GQ8" i="13" s="1"/>
  <c r="GR8" i="13" s="1"/>
  <c r="GS8" i="13" s="1"/>
  <c r="GT8" i="13" s="1"/>
  <c r="GU8" i="13" s="1"/>
  <c r="GV8" i="13" s="1"/>
  <c r="GW8" i="13" s="1"/>
  <c r="GX8" i="13" s="1"/>
  <c r="GY8" i="13" s="1"/>
  <c r="GZ8" i="13" s="1"/>
  <c r="HA8" i="13" s="1"/>
  <c r="N104" i="16"/>
  <c r="N8" i="16"/>
  <c r="N9" i="16" s="1"/>
  <c r="N10" i="16" s="1"/>
  <c r="N11" i="16" s="1"/>
  <c r="N12" i="16" s="1"/>
  <c r="N13" i="16" s="1"/>
  <c r="N14" i="16" s="1"/>
  <c r="N15" i="16" s="1"/>
  <c r="N16" i="16" s="1"/>
  <c r="N17" i="16" s="1"/>
  <c r="N18" i="16" s="1"/>
  <c r="N19" i="16" s="1"/>
  <c r="N20" i="16" s="1"/>
  <c r="N21" i="16" s="1"/>
  <c r="N22" i="16" s="1"/>
  <c r="N23" i="16" s="1"/>
  <c r="N24" i="16" s="1"/>
  <c r="N25" i="16" s="1"/>
  <c r="N26" i="16" s="1"/>
  <c r="N27" i="16" s="1"/>
  <c r="N28" i="16" s="1"/>
  <c r="N29" i="16" s="1"/>
  <c r="N30" i="16" s="1"/>
  <c r="N31" i="16" s="1"/>
  <c r="N32" i="16" s="1"/>
  <c r="N33" i="16" s="1"/>
  <c r="N34" i="16" s="1"/>
  <c r="N35" i="16" s="1"/>
  <c r="N36" i="16" s="1"/>
  <c r="N37" i="16" s="1"/>
  <c r="N38" i="16" s="1"/>
  <c r="N39" i="16" s="1"/>
  <c r="N40" i="16" s="1"/>
  <c r="N41" i="16" s="1"/>
  <c r="N42" i="16" s="1"/>
  <c r="N43" i="16" s="1"/>
  <c r="N44" i="16" s="1"/>
  <c r="N45" i="16" s="1"/>
  <c r="N46" i="16" s="1"/>
  <c r="N47" i="16" s="1"/>
  <c r="N48" i="16" s="1"/>
  <c r="N49" i="16" s="1"/>
  <c r="N50" i="16" s="1"/>
  <c r="N51" i="16" s="1"/>
  <c r="N52" i="16" s="1"/>
  <c r="N53" i="16" s="1"/>
  <c r="N54" i="16" s="1"/>
  <c r="N55" i="16" s="1"/>
  <c r="N56" i="16" s="1"/>
  <c r="N57" i="16" s="1"/>
  <c r="N58" i="16" s="1"/>
  <c r="N59" i="16" s="1"/>
  <c r="N60" i="16" s="1"/>
  <c r="N61" i="16" s="1"/>
  <c r="N62" i="16" s="1"/>
  <c r="N63" i="16" s="1"/>
  <c r="N64" i="16" s="1"/>
  <c r="N65" i="16" s="1"/>
  <c r="N66" i="16" s="1"/>
  <c r="N67" i="16" s="1"/>
  <c r="N68" i="16" s="1"/>
  <c r="N69" i="16" s="1"/>
  <c r="N70" i="16" s="1"/>
  <c r="N71" i="16" s="1"/>
  <c r="N72" i="16" s="1"/>
  <c r="N73" i="16" s="1"/>
  <c r="N74" i="16" s="1"/>
  <c r="N75" i="16" s="1"/>
  <c r="N76" i="16" s="1"/>
  <c r="N77" i="16" s="1"/>
  <c r="N78" i="16" s="1"/>
  <c r="N79" i="16" s="1"/>
  <c r="N80" i="16" s="1"/>
  <c r="N81" i="16" s="1"/>
  <c r="N82" i="16" s="1"/>
  <c r="N83" i="16" s="1"/>
  <c r="N84" i="16" s="1"/>
  <c r="N85" i="16" s="1"/>
  <c r="N86" i="16" s="1"/>
  <c r="N87" i="16" s="1"/>
  <c r="N88" i="16" s="1"/>
  <c r="N89" i="16" s="1"/>
  <c r="N90" i="16" s="1"/>
  <c r="N91" i="16" s="1"/>
  <c r="N92" i="16" s="1"/>
  <c r="N93" i="16" s="1"/>
  <c r="N94" i="16" s="1"/>
  <c r="N95" i="16" s="1"/>
  <c r="N96" i="16" s="1"/>
  <c r="N97" i="16" s="1"/>
  <c r="N98" i="16" s="1"/>
  <c r="N99" i="16" s="1"/>
  <c r="N100" i="16" s="1"/>
  <c r="N101" i="16" s="1"/>
  <c r="N102" i="16" s="1"/>
  <c r="N103" i="16" s="1"/>
  <c r="N7" i="16"/>
  <c r="N6" i="16"/>
  <c r="N5" i="16"/>
  <c r="HI10" i="13" l="1"/>
  <c r="HI11" i="13" s="1"/>
  <c r="HI12" i="13" s="1"/>
  <c r="HI13" i="13" s="1"/>
  <c r="HI14" i="13" s="1"/>
  <c r="HI15" i="13" s="1"/>
  <c r="HI16" i="13" s="1"/>
  <c r="F2" i="16" l="1"/>
  <c r="E2" i="16"/>
  <c r="D2" i="16"/>
  <c r="C2" i="16"/>
  <c r="B2" i="16"/>
  <c r="C4" i="13" l="1"/>
  <c r="C5" i="13"/>
  <c r="C9" i="13" l="1"/>
  <c r="D10" i="13" s="1"/>
  <c r="B9" i="13" l="1"/>
  <c r="HB10" i="13"/>
  <c r="F4" i="13"/>
  <c r="HH9" i="13" s="1"/>
  <c r="C5" i="12"/>
  <c r="DG9" i="13" l="1"/>
  <c r="DF9" i="13"/>
  <c r="DJ9" i="13"/>
  <c r="DI9" i="13"/>
  <c r="DH9" i="13"/>
  <c r="J9" i="13"/>
  <c r="HH10" i="13"/>
  <c r="HL9" i="13"/>
  <c r="HK9" i="13"/>
  <c r="HM9" i="13" s="1"/>
  <c r="HR9" i="13"/>
  <c r="HQ9" i="13"/>
  <c r="HN9" i="13"/>
  <c r="HO9" i="13"/>
  <c r="HO10" i="13" s="1"/>
  <c r="HO11" i="13" s="1"/>
  <c r="HO12" i="13" s="1"/>
  <c r="HO13" i="13" s="1"/>
  <c r="HO14" i="13" s="1"/>
  <c r="HO15" i="13" s="1"/>
  <c r="HO16" i="13" s="1"/>
  <c r="B10" i="13"/>
  <c r="HB11" i="13"/>
  <c r="HB12" i="13" s="1"/>
  <c r="HB13" i="13" s="1"/>
  <c r="HB14" i="13" s="1"/>
  <c r="HB15" i="13" s="1"/>
  <c r="HB16" i="13" s="1"/>
  <c r="HB17" i="13" s="1"/>
  <c r="HB18" i="13" s="1"/>
  <c r="HB19" i="13" s="1"/>
  <c r="HB20" i="13" s="1"/>
  <c r="HB21" i="13" s="1"/>
  <c r="HB22" i="13" s="1"/>
  <c r="HB23" i="13" s="1"/>
  <c r="HB24" i="13" s="1"/>
  <c r="HB25" i="13" s="1"/>
  <c r="HB26" i="13" s="1"/>
  <c r="HB27" i="13" s="1"/>
  <c r="HB28" i="13" s="1"/>
  <c r="HB29" i="13" s="1"/>
  <c r="HB30" i="13" s="1"/>
  <c r="HB31" i="13" s="1"/>
  <c r="HB32" i="13" s="1"/>
  <c r="HB33" i="13" s="1"/>
  <c r="HB34" i="13" s="1"/>
  <c r="HB35" i="13" s="1"/>
  <c r="HB36" i="13" s="1"/>
  <c r="HB37" i="13" s="1"/>
  <c r="HB38" i="13" s="1"/>
  <c r="HB39" i="13" s="1"/>
  <c r="HB40" i="13" s="1"/>
  <c r="HB41" i="13" s="1"/>
  <c r="HB42" i="13" s="1"/>
  <c r="HB43" i="13" s="1"/>
  <c r="HB44" i="13" s="1"/>
  <c r="HB45" i="13" s="1"/>
  <c r="HB46" i="13" s="1"/>
  <c r="HB47" i="13" s="1"/>
  <c r="HB48" i="13" s="1"/>
  <c r="HB49" i="13" s="1"/>
  <c r="HB50" i="13" s="1"/>
  <c r="HB51" i="13" s="1"/>
  <c r="HB52" i="13" s="1"/>
  <c r="HB53" i="13" s="1"/>
  <c r="HB54" i="13" s="1"/>
  <c r="HB55" i="13" s="1"/>
  <c r="HB56" i="13" s="1"/>
  <c r="HB57" i="13" s="1"/>
  <c r="HB58" i="13" s="1"/>
  <c r="HB59" i="13" s="1"/>
  <c r="HB60" i="13" s="1"/>
  <c r="J3" i="13"/>
  <c r="DF3" i="13" s="1"/>
  <c r="DG3" i="13" s="1"/>
  <c r="DH3" i="13" s="1"/>
  <c r="DI3" i="13" s="1"/>
  <c r="DJ3" i="13" s="1"/>
  <c r="DK3" i="13" s="1"/>
  <c r="DL3" i="13" s="1"/>
  <c r="DM3" i="13" s="1"/>
  <c r="DN3" i="13" s="1"/>
  <c r="DO3" i="13" s="1"/>
  <c r="DP3" i="13" s="1"/>
  <c r="DQ3" i="13" s="1"/>
  <c r="DR3" i="13" s="1"/>
  <c r="DS3" i="13" s="1"/>
  <c r="DT3" i="13" s="1"/>
  <c r="DU3" i="13" s="1"/>
  <c r="DV3" i="13" s="1"/>
  <c r="DW3" i="13" s="1"/>
  <c r="DX3" i="13" s="1"/>
  <c r="DY3" i="13" s="1"/>
  <c r="DZ3" i="13" s="1"/>
  <c r="EA3" i="13" s="1"/>
  <c r="EB3" i="13" s="1"/>
  <c r="EC3" i="13" s="1"/>
  <c r="ED3" i="13" s="1"/>
  <c r="EE3" i="13" s="1"/>
  <c r="EF3" i="13" s="1"/>
  <c r="EG3" i="13" s="1"/>
  <c r="EH3" i="13" s="1"/>
  <c r="EI3" i="13" s="1"/>
  <c r="EJ3" i="13" s="1"/>
  <c r="EK3" i="13" s="1"/>
  <c r="EL3" i="13" s="1"/>
  <c r="EM3" i="13" s="1"/>
  <c r="EN3" i="13" s="1"/>
  <c r="EO3" i="13" s="1"/>
  <c r="EP3" i="13" s="1"/>
  <c r="EQ3" i="13" s="1"/>
  <c r="ER3" i="13" s="1"/>
  <c r="ES3" i="13" s="1"/>
  <c r="ET3" i="13" s="1"/>
  <c r="EU3" i="13" s="1"/>
  <c r="EV3" i="13" s="1"/>
  <c r="EW3" i="13" s="1"/>
  <c r="EX3" i="13" s="1"/>
  <c r="EY3" i="13" s="1"/>
  <c r="EZ3" i="13" s="1"/>
  <c r="FA3" i="13" s="1"/>
  <c r="FB3" i="13" s="1"/>
  <c r="FC3" i="13" s="1"/>
  <c r="FD3" i="13" s="1"/>
  <c r="FE3" i="13" s="1"/>
  <c r="FF3" i="13" s="1"/>
  <c r="FG3" i="13" s="1"/>
  <c r="FH3" i="13" s="1"/>
  <c r="FI3" i="13" s="1"/>
  <c r="FJ3" i="13" s="1"/>
  <c r="FK3" i="13" s="1"/>
  <c r="FL3" i="13" s="1"/>
  <c r="FM3" i="13" s="1"/>
  <c r="FN3" i="13" s="1"/>
  <c r="FO3" i="13" s="1"/>
  <c r="FP3" i="13" s="1"/>
  <c r="FQ3" i="13" s="1"/>
  <c r="FR3" i="13" s="1"/>
  <c r="FS3" i="13" s="1"/>
  <c r="FT3" i="13" s="1"/>
  <c r="FU3" i="13" s="1"/>
  <c r="FV3" i="13" s="1"/>
  <c r="FW3" i="13" s="1"/>
  <c r="FX3" i="13" s="1"/>
  <c r="FY3" i="13" s="1"/>
  <c r="FZ3" i="13" s="1"/>
  <c r="GA3" i="13" s="1"/>
  <c r="GB3" i="13" s="1"/>
  <c r="GC3" i="13" s="1"/>
  <c r="GD3" i="13" s="1"/>
  <c r="GE3" i="13" s="1"/>
  <c r="GF3" i="13" s="1"/>
  <c r="GG3" i="13" s="1"/>
  <c r="GH3" i="13" s="1"/>
  <c r="GI3" i="13" s="1"/>
  <c r="GJ3" i="13" s="1"/>
  <c r="GK3" i="13" s="1"/>
  <c r="GL3" i="13" s="1"/>
  <c r="GM3" i="13" s="1"/>
  <c r="GN3" i="13" s="1"/>
  <c r="GO3" i="13" s="1"/>
  <c r="GP3" i="13" s="1"/>
  <c r="GQ3" i="13" s="1"/>
  <c r="GR3" i="13" s="1"/>
  <c r="GS3" i="13" s="1"/>
  <c r="GT3" i="13" s="1"/>
  <c r="GU3" i="13" s="1"/>
  <c r="GV3" i="13" s="1"/>
  <c r="GW3" i="13" s="1"/>
  <c r="GX3" i="13" s="1"/>
  <c r="GY3" i="13" s="1"/>
  <c r="GZ3" i="13" s="1"/>
  <c r="HA3" i="13" s="1"/>
  <c r="K8" i="13"/>
  <c r="K9" i="13" s="1"/>
  <c r="H10" i="13"/>
  <c r="C10" i="13"/>
  <c r="D11" i="13" s="1"/>
  <c r="HQ10" i="13" l="1"/>
  <c r="HQ11" i="13" s="1"/>
  <c r="HQ12" i="13" s="1"/>
  <c r="HQ13" i="13" s="1"/>
  <c r="HQ14" i="13" s="1"/>
  <c r="HQ15" i="13" s="1"/>
  <c r="HQ16" i="13" s="1"/>
  <c r="HR10" i="13"/>
  <c r="HR11" i="13" s="1"/>
  <c r="HR12" i="13" s="1"/>
  <c r="HR13" i="13" s="1"/>
  <c r="HR14" i="13" s="1"/>
  <c r="HR15" i="13" s="1"/>
  <c r="HR16" i="13" s="1"/>
  <c r="HN10" i="13"/>
  <c r="HN11" i="13" s="1"/>
  <c r="HN12" i="13" s="1"/>
  <c r="HN13" i="13" s="1"/>
  <c r="HN14" i="13" s="1"/>
  <c r="HN15" i="13" s="1"/>
  <c r="HN16" i="13" s="1"/>
  <c r="HJ10" i="13"/>
  <c r="HH11" i="13"/>
  <c r="HK10" i="13"/>
  <c r="B11" i="13"/>
  <c r="E10" i="13"/>
  <c r="K3" i="13"/>
  <c r="L3" i="13" s="1"/>
  <c r="M3" i="13" s="1"/>
  <c r="N3" i="13" s="1"/>
  <c r="O3" i="13" s="1"/>
  <c r="P3" i="13" s="1"/>
  <c r="Q3" i="13" s="1"/>
  <c r="R3" i="13" s="1"/>
  <c r="S3" i="13" s="1"/>
  <c r="T3" i="13" s="1"/>
  <c r="U3" i="13" s="1"/>
  <c r="V3" i="13" s="1"/>
  <c r="W3" i="13" s="1"/>
  <c r="X3" i="13" s="1"/>
  <c r="Y3" i="13" s="1"/>
  <c r="Z3" i="13" s="1"/>
  <c r="AA3" i="13" s="1"/>
  <c r="AB3" i="13" s="1"/>
  <c r="AC3" i="13" s="1"/>
  <c r="AD3" i="13" s="1"/>
  <c r="AE3" i="13" s="1"/>
  <c r="AF3" i="13" s="1"/>
  <c r="AG3" i="13" s="1"/>
  <c r="AH3" i="13" s="1"/>
  <c r="AI3" i="13" s="1"/>
  <c r="AJ3" i="13" s="1"/>
  <c r="AK3" i="13" s="1"/>
  <c r="AL3" i="13" s="1"/>
  <c r="AM3" i="13" s="1"/>
  <c r="AN3" i="13" s="1"/>
  <c r="AO3" i="13" s="1"/>
  <c r="AP3" i="13" s="1"/>
  <c r="AQ3" i="13" s="1"/>
  <c r="AR3" i="13" s="1"/>
  <c r="AS3" i="13" s="1"/>
  <c r="AT3" i="13" s="1"/>
  <c r="AU3" i="13" s="1"/>
  <c r="AV3" i="13" s="1"/>
  <c r="AW3" i="13" s="1"/>
  <c r="AX3" i="13" s="1"/>
  <c r="AY3" i="13" s="1"/>
  <c r="AZ3" i="13" s="1"/>
  <c r="BA3" i="13" s="1"/>
  <c r="BB3" i="13" s="1"/>
  <c r="BC3" i="13" s="1"/>
  <c r="BD3" i="13" s="1"/>
  <c r="BE3" i="13" s="1"/>
  <c r="BF3" i="13" s="1"/>
  <c r="BG3" i="13" s="1"/>
  <c r="BH3" i="13" s="1"/>
  <c r="BI3" i="13" s="1"/>
  <c r="BJ3" i="13" s="1"/>
  <c r="BK3" i="13" s="1"/>
  <c r="BL3" i="13" s="1"/>
  <c r="BM3" i="13" s="1"/>
  <c r="BN3" i="13" s="1"/>
  <c r="BO3" i="13" s="1"/>
  <c r="BP3" i="13" s="1"/>
  <c r="BQ3" i="13" s="1"/>
  <c r="BR3" i="13" s="1"/>
  <c r="BS3" i="13" s="1"/>
  <c r="BT3" i="13" s="1"/>
  <c r="BU3" i="13" s="1"/>
  <c r="BV3" i="13" s="1"/>
  <c r="BW3" i="13" s="1"/>
  <c r="BX3" i="13" s="1"/>
  <c r="BY3" i="13" s="1"/>
  <c r="BZ3" i="13" s="1"/>
  <c r="CA3" i="13" s="1"/>
  <c r="CB3" i="13" s="1"/>
  <c r="CC3" i="13" s="1"/>
  <c r="CD3" i="13" s="1"/>
  <c r="CE3" i="13" s="1"/>
  <c r="CF3" i="13" s="1"/>
  <c r="CG3" i="13" s="1"/>
  <c r="CH3" i="13" s="1"/>
  <c r="CI3" i="13" s="1"/>
  <c r="CJ3" i="13" s="1"/>
  <c r="CK3" i="13" s="1"/>
  <c r="CL3" i="13" s="1"/>
  <c r="CM3" i="13" s="1"/>
  <c r="CN3" i="13" s="1"/>
  <c r="CO3" i="13" s="1"/>
  <c r="CP3" i="13" s="1"/>
  <c r="CQ3" i="13" s="1"/>
  <c r="CR3" i="13" s="1"/>
  <c r="CS3" i="13" s="1"/>
  <c r="CT3" i="13" s="1"/>
  <c r="CU3" i="13" s="1"/>
  <c r="CV3" i="13" s="1"/>
  <c r="CW3" i="13" s="1"/>
  <c r="CX3" i="13" s="1"/>
  <c r="CY3" i="13" s="1"/>
  <c r="CZ3" i="13" s="1"/>
  <c r="DA3" i="13" s="1"/>
  <c r="DB3" i="13" s="1"/>
  <c r="DC3" i="13" s="1"/>
  <c r="DD3" i="13" s="1"/>
  <c r="DE3" i="13" s="1"/>
  <c r="E9" i="13"/>
  <c r="L8" i="13"/>
  <c r="L9" i="13" s="1"/>
  <c r="HE10" i="13"/>
  <c r="HD10" i="13"/>
  <c r="HF10" i="13" s="1"/>
  <c r="H11" i="13"/>
  <c r="C11" i="13"/>
  <c r="D12" i="13" s="1"/>
  <c r="HM10" i="13" l="1"/>
  <c r="HC11" i="13"/>
  <c r="HL10" i="13"/>
  <c r="HH12" i="13"/>
  <c r="HK11" i="13"/>
  <c r="HD11" i="13"/>
  <c r="F9" i="13"/>
  <c r="B12" i="13"/>
  <c r="E11" i="13"/>
  <c r="F10" i="13"/>
  <c r="M8" i="13"/>
  <c r="M9" i="13" s="1"/>
  <c r="H12" i="13"/>
  <c r="C12" i="13"/>
  <c r="D13" i="13" s="1"/>
  <c r="HF11" i="13" l="1"/>
  <c r="HJ11" i="13"/>
  <c r="HM11" i="13" s="1"/>
  <c r="HH13" i="13"/>
  <c r="HK12" i="13"/>
  <c r="F11" i="13"/>
  <c r="HD12" i="13"/>
  <c r="E12" i="13"/>
  <c r="B13" i="13"/>
  <c r="N8" i="13"/>
  <c r="N9" i="13" s="1"/>
  <c r="HE11" i="13"/>
  <c r="H13" i="13"/>
  <c r="C13" i="13"/>
  <c r="D14" i="13" s="1"/>
  <c r="HL11" i="13" l="1"/>
  <c r="HH14" i="13"/>
  <c r="HK13" i="13"/>
  <c r="F12" i="13"/>
  <c r="E13" i="13"/>
  <c r="B14" i="13"/>
  <c r="O8" i="13"/>
  <c r="HC12" i="13"/>
  <c r="HF12" i="13" s="1"/>
  <c r="H14" i="13"/>
  <c r="C14" i="13"/>
  <c r="D15" i="13" s="1"/>
  <c r="HJ12" i="13" l="1"/>
  <c r="HM12" i="13" s="1"/>
  <c r="HH15" i="13"/>
  <c r="F13" i="13"/>
  <c r="E14" i="13"/>
  <c r="B15" i="13"/>
  <c r="P8" i="13"/>
  <c r="HE12" i="13"/>
  <c r="H15" i="13"/>
  <c r="C15" i="13"/>
  <c r="D16" i="13" s="1"/>
  <c r="HL12" i="13" l="1"/>
  <c r="HJ13" i="13" s="1"/>
  <c r="HM13" i="13" s="1"/>
  <c r="HH16" i="13"/>
  <c r="F14" i="13"/>
  <c r="B16" i="13"/>
  <c r="E15" i="13"/>
  <c r="HE15" i="13"/>
  <c r="HC13" i="13"/>
  <c r="Q8" i="13"/>
  <c r="HD13" i="13"/>
  <c r="H16" i="13"/>
  <c r="C16" i="13"/>
  <c r="D17" i="13" s="1"/>
  <c r="HF13" i="13" l="1"/>
  <c r="HL13" i="13"/>
  <c r="HJ14" i="13" s="1"/>
  <c r="HI17" i="13"/>
  <c r="HI18" i="13" s="1"/>
  <c r="HI19" i="13" s="1"/>
  <c r="HI20" i="13" s="1"/>
  <c r="HI21" i="13" s="1"/>
  <c r="HI22" i="13" s="1"/>
  <c r="HI23" i="13" s="1"/>
  <c r="HI24" i="13" s="1"/>
  <c r="HI25" i="13" s="1"/>
  <c r="HI26" i="13" s="1"/>
  <c r="HI27" i="13" s="1"/>
  <c r="HI28" i="13" s="1"/>
  <c r="HI29" i="13" s="1"/>
  <c r="HI30" i="13" s="1"/>
  <c r="HI31" i="13" s="1"/>
  <c r="HI32" i="13" s="1"/>
  <c r="HI33" i="13" s="1"/>
  <c r="HI34" i="13" s="1"/>
  <c r="HI35" i="13" s="1"/>
  <c r="HI36" i="13" s="1"/>
  <c r="HI37" i="13" s="1"/>
  <c r="HI38" i="13" s="1"/>
  <c r="HI39" i="13" s="1"/>
  <c r="HI40" i="13" s="1"/>
  <c r="HI41" i="13" s="1"/>
  <c r="HI42" i="13" s="1"/>
  <c r="HI43" i="13" s="1"/>
  <c r="HI44" i="13" s="1"/>
  <c r="HI45" i="13" s="1"/>
  <c r="HI46" i="13" s="1"/>
  <c r="HI47" i="13" s="1"/>
  <c r="HI48" i="13" s="1"/>
  <c r="HI49" i="13" s="1"/>
  <c r="HI50" i="13" s="1"/>
  <c r="HI51" i="13" s="1"/>
  <c r="HI52" i="13" s="1"/>
  <c r="HI53" i="13" s="1"/>
  <c r="HI54" i="13" s="1"/>
  <c r="HI55" i="13" s="1"/>
  <c r="HI56" i="13" s="1"/>
  <c r="HI57" i="13" s="1"/>
  <c r="HI58" i="13" s="1"/>
  <c r="HI59" i="13" s="1"/>
  <c r="HI60" i="13" s="1"/>
  <c r="HO17" i="13"/>
  <c r="HO18" i="13" s="1"/>
  <c r="HO19" i="13" s="1"/>
  <c r="HO20" i="13" s="1"/>
  <c r="HO21" i="13" s="1"/>
  <c r="HO22" i="13" s="1"/>
  <c r="HO23" i="13" s="1"/>
  <c r="HO24" i="13" s="1"/>
  <c r="HO25" i="13" s="1"/>
  <c r="HO26" i="13" s="1"/>
  <c r="HO27" i="13" s="1"/>
  <c r="HO28" i="13" s="1"/>
  <c r="HO29" i="13" s="1"/>
  <c r="HO30" i="13" s="1"/>
  <c r="HO31" i="13" s="1"/>
  <c r="HO32" i="13" s="1"/>
  <c r="HO33" i="13" s="1"/>
  <c r="HO34" i="13" s="1"/>
  <c r="HO35" i="13" s="1"/>
  <c r="HO36" i="13" s="1"/>
  <c r="HO37" i="13" s="1"/>
  <c r="HO38" i="13" s="1"/>
  <c r="HO39" i="13" s="1"/>
  <c r="HO40" i="13" s="1"/>
  <c r="HO41" i="13" s="1"/>
  <c r="HO42" i="13" s="1"/>
  <c r="HO43" i="13" s="1"/>
  <c r="HO44" i="13" s="1"/>
  <c r="HO45" i="13" s="1"/>
  <c r="HO46" i="13" s="1"/>
  <c r="HO47" i="13" s="1"/>
  <c r="HO48" i="13" s="1"/>
  <c r="HO49" i="13" s="1"/>
  <c r="HO50" i="13" s="1"/>
  <c r="HO51" i="13" s="1"/>
  <c r="HO52" i="13" s="1"/>
  <c r="HO53" i="13" s="1"/>
  <c r="HO54" i="13" s="1"/>
  <c r="HO55" i="13" s="1"/>
  <c r="HO56" i="13" s="1"/>
  <c r="HO57" i="13" s="1"/>
  <c r="HO58" i="13" s="1"/>
  <c r="HO59" i="13" s="1"/>
  <c r="HO60" i="13" s="1"/>
  <c r="HQ17" i="13"/>
  <c r="HQ18" i="13" s="1"/>
  <c r="HQ19" i="13" s="1"/>
  <c r="HQ20" i="13" s="1"/>
  <c r="HQ21" i="13" s="1"/>
  <c r="HQ22" i="13" s="1"/>
  <c r="HQ23" i="13" s="1"/>
  <c r="HQ24" i="13" s="1"/>
  <c r="HQ25" i="13" s="1"/>
  <c r="HQ26" i="13" s="1"/>
  <c r="HQ27" i="13" s="1"/>
  <c r="HQ28" i="13" s="1"/>
  <c r="HQ29" i="13" s="1"/>
  <c r="HQ30" i="13" s="1"/>
  <c r="HQ31" i="13" s="1"/>
  <c r="HQ32" i="13" s="1"/>
  <c r="HQ33" i="13" s="1"/>
  <c r="HQ34" i="13" s="1"/>
  <c r="HQ35" i="13" s="1"/>
  <c r="HQ36" i="13" s="1"/>
  <c r="HQ37" i="13" s="1"/>
  <c r="HQ38" i="13" s="1"/>
  <c r="HQ39" i="13" s="1"/>
  <c r="HQ40" i="13" s="1"/>
  <c r="HQ41" i="13" s="1"/>
  <c r="HQ42" i="13" s="1"/>
  <c r="HQ43" i="13" s="1"/>
  <c r="HQ44" i="13" s="1"/>
  <c r="HQ45" i="13" s="1"/>
  <c r="HQ46" i="13" s="1"/>
  <c r="HQ47" i="13" s="1"/>
  <c r="HQ48" i="13" s="1"/>
  <c r="HQ49" i="13" s="1"/>
  <c r="HQ50" i="13" s="1"/>
  <c r="HQ51" i="13" s="1"/>
  <c r="HQ52" i="13" s="1"/>
  <c r="HQ53" i="13" s="1"/>
  <c r="HQ54" i="13" s="1"/>
  <c r="HQ55" i="13" s="1"/>
  <c r="HQ56" i="13" s="1"/>
  <c r="HQ57" i="13" s="1"/>
  <c r="HQ58" i="13" s="1"/>
  <c r="HQ59" i="13" s="1"/>
  <c r="HQ60" i="13" s="1"/>
  <c r="HN17" i="13"/>
  <c r="HN18" i="13" s="1"/>
  <c r="HN19" i="13" s="1"/>
  <c r="HN20" i="13" s="1"/>
  <c r="HN21" i="13" s="1"/>
  <c r="HN22" i="13" s="1"/>
  <c r="HN23" i="13" s="1"/>
  <c r="HN24" i="13" s="1"/>
  <c r="HN25" i="13" s="1"/>
  <c r="HN26" i="13" s="1"/>
  <c r="HN27" i="13" s="1"/>
  <c r="HN28" i="13" s="1"/>
  <c r="HN29" i="13" s="1"/>
  <c r="HN30" i="13" s="1"/>
  <c r="HN31" i="13" s="1"/>
  <c r="HN32" i="13" s="1"/>
  <c r="HN33" i="13" s="1"/>
  <c r="HN34" i="13" s="1"/>
  <c r="HN35" i="13" s="1"/>
  <c r="HN36" i="13" s="1"/>
  <c r="HN37" i="13" s="1"/>
  <c r="HN38" i="13" s="1"/>
  <c r="HN39" i="13" s="1"/>
  <c r="HN40" i="13" s="1"/>
  <c r="HN41" i="13" s="1"/>
  <c r="HN42" i="13" s="1"/>
  <c r="HN43" i="13" s="1"/>
  <c r="HN44" i="13" s="1"/>
  <c r="HN45" i="13" s="1"/>
  <c r="HN46" i="13" s="1"/>
  <c r="HN47" i="13" s="1"/>
  <c r="HN48" i="13" s="1"/>
  <c r="HN49" i="13" s="1"/>
  <c r="HN50" i="13" s="1"/>
  <c r="HN51" i="13" s="1"/>
  <c r="HN52" i="13" s="1"/>
  <c r="HN53" i="13" s="1"/>
  <c r="HN54" i="13" s="1"/>
  <c r="HN55" i="13" s="1"/>
  <c r="HN56" i="13" s="1"/>
  <c r="HN57" i="13" s="1"/>
  <c r="HN58" i="13" s="1"/>
  <c r="HN59" i="13" s="1"/>
  <c r="HN60" i="13" s="1"/>
  <c r="F15" i="13"/>
  <c r="HE16" i="13"/>
  <c r="B17" i="13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HR17" i="13"/>
  <c r="HR18" i="13" s="1"/>
  <c r="HR19" i="13" s="1"/>
  <c r="HR20" i="13" s="1"/>
  <c r="HR21" i="13" s="1"/>
  <c r="HR22" i="13" s="1"/>
  <c r="HR23" i="13" s="1"/>
  <c r="HR24" i="13" s="1"/>
  <c r="HR25" i="13" s="1"/>
  <c r="HR26" i="13" s="1"/>
  <c r="HR27" i="13" s="1"/>
  <c r="HR28" i="13" s="1"/>
  <c r="HR29" i="13" s="1"/>
  <c r="HR30" i="13" s="1"/>
  <c r="HR31" i="13" s="1"/>
  <c r="HR32" i="13" s="1"/>
  <c r="HR33" i="13" s="1"/>
  <c r="HR34" i="13" s="1"/>
  <c r="HR35" i="13" s="1"/>
  <c r="HR36" i="13" s="1"/>
  <c r="HR37" i="13" s="1"/>
  <c r="HR38" i="13" s="1"/>
  <c r="HR39" i="13" s="1"/>
  <c r="HR40" i="13" s="1"/>
  <c r="HR41" i="13" s="1"/>
  <c r="HR42" i="13" s="1"/>
  <c r="HR43" i="13" s="1"/>
  <c r="HR44" i="13" s="1"/>
  <c r="HR45" i="13" s="1"/>
  <c r="HR46" i="13" s="1"/>
  <c r="HR47" i="13" s="1"/>
  <c r="HR48" i="13" s="1"/>
  <c r="HR49" i="13" s="1"/>
  <c r="HR50" i="13" s="1"/>
  <c r="HR51" i="13" s="1"/>
  <c r="HR52" i="13" s="1"/>
  <c r="HR53" i="13" s="1"/>
  <c r="HR54" i="13" s="1"/>
  <c r="HR55" i="13" s="1"/>
  <c r="HR56" i="13" s="1"/>
  <c r="HR57" i="13" s="1"/>
  <c r="HR58" i="13" s="1"/>
  <c r="HR59" i="13" s="1"/>
  <c r="HR60" i="13" s="1"/>
  <c r="E16" i="13"/>
  <c r="HH17" i="13"/>
  <c r="HH18" i="13" s="1"/>
  <c r="HE13" i="13"/>
  <c r="R8" i="13"/>
  <c r="H17" i="13"/>
  <c r="HE17" i="13" s="1"/>
  <c r="C17" i="13"/>
  <c r="D18" i="13" s="1"/>
  <c r="HK14" i="13" l="1"/>
  <c r="HM14" i="13" s="1"/>
  <c r="DK9" i="13"/>
  <c r="DR9" i="13"/>
  <c r="DL9" i="13"/>
  <c r="DS9" i="13"/>
  <c r="DN9" i="13"/>
  <c r="DQ9" i="13"/>
  <c r="DP9" i="13"/>
  <c r="DO9" i="13"/>
  <c r="DM9" i="13"/>
  <c r="Q9" i="13"/>
  <c r="P9" i="13"/>
  <c r="O9" i="13"/>
  <c r="R9" i="13"/>
  <c r="HL14" i="13"/>
  <c r="E17" i="13"/>
  <c r="F17" i="13" s="1"/>
  <c r="B59" i="13"/>
  <c r="F16" i="13"/>
  <c r="DT9" i="13"/>
  <c r="HC14" i="13"/>
  <c r="HH19" i="13"/>
  <c r="S8" i="13"/>
  <c r="S9" i="13" s="1"/>
  <c r="H18" i="13"/>
  <c r="HE18" i="13" s="1"/>
  <c r="C18" i="13"/>
  <c r="E18" i="13" s="1"/>
  <c r="D19" i="13" l="1"/>
  <c r="DU9" i="13" s="1"/>
  <c r="HJ15" i="13"/>
  <c r="B60" i="13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HE14" i="13"/>
  <c r="HD14" i="13"/>
  <c r="HF14" i="13" s="1"/>
  <c r="HH20" i="13"/>
  <c r="T8" i="13"/>
  <c r="T9" i="13" s="1"/>
  <c r="H19" i="13"/>
  <c r="HE19" i="13" s="1"/>
  <c r="C19" i="13"/>
  <c r="E19" i="13" s="1"/>
  <c r="F18" i="13"/>
  <c r="HK15" i="13" l="1"/>
  <c r="HM15" i="13" s="1"/>
  <c r="D20" i="13"/>
  <c r="DV9" i="13" s="1"/>
  <c r="HL15" i="13"/>
  <c r="B84" i="13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HC15" i="13"/>
  <c r="HH21" i="13"/>
  <c r="U8" i="13"/>
  <c r="U9" i="13" s="1"/>
  <c r="H20" i="13"/>
  <c r="HE20" i="13" s="1"/>
  <c r="F19" i="13"/>
  <c r="C20" i="13"/>
  <c r="E20" i="13" s="1"/>
  <c r="D21" i="13" l="1"/>
  <c r="D22" i="13" s="1"/>
  <c r="HJ16" i="13"/>
  <c r="HD15" i="13"/>
  <c r="HF15" i="13" s="1"/>
  <c r="DW9" i="13"/>
  <c r="HH22" i="13"/>
  <c r="V8" i="13"/>
  <c r="V9" i="13" s="1"/>
  <c r="H21" i="13"/>
  <c r="HE21" i="13" s="1"/>
  <c r="F20" i="13"/>
  <c r="C21" i="13"/>
  <c r="E21" i="13" s="1"/>
  <c r="HK16" i="13" l="1"/>
  <c r="HM16" i="13" s="1"/>
  <c r="HC16" i="13"/>
  <c r="HL16" i="13"/>
  <c r="DX9" i="13"/>
  <c r="HH23" i="13"/>
  <c r="W8" i="13"/>
  <c r="W9" i="13" s="1"/>
  <c r="H22" i="13"/>
  <c r="HE22" i="13" s="1"/>
  <c r="F21" i="13"/>
  <c r="C22" i="13"/>
  <c r="E22" i="13" s="1"/>
  <c r="HJ17" i="13" l="1"/>
  <c r="HD16" i="13"/>
  <c r="HF16" i="13" s="1"/>
  <c r="D23" i="13"/>
  <c r="HL17" i="13"/>
  <c r="DY9" i="13"/>
  <c r="HH24" i="13"/>
  <c r="X8" i="13"/>
  <c r="X9" i="13" s="1"/>
  <c r="H23" i="13"/>
  <c r="HE23" i="13" s="1"/>
  <c r="C23" i="13"/>
  <c r="E23" i="13" s="1"/>
  <c r="F22" i="13"/>
  <c r="HK17" i="13" l="1"/>
  <c r="HM17" i="13" s="1"/>
  <c r="HC17" i="13"/>
  <c r="D24" i="13"/>
  <c r="DZ9" i="13"/>
  <c r="HH25" i="13"/>
  <c r="Y8" i="13"/>
  <c r="Y9" i="13" s="1"/>
  <c r="H24" i="13"/>
  <c r="HE24" i="13" s="1"/>
  <c r="F23" i="13"/>
  <c r="C24" i="13"/>
  <c r="E24" i="13" s="1"/>
  <c r="HJ18" i="13" l="1"/>
  <c r="HL18" i="13" s="1"/>
  <c r="HD17" i="13"/>
  <c r="HF17" i="13" s="1"/>
  <c r="D25" i="13"/>
  <c r="EA9" i="13"/>
  <c r="HH26" i="13"/>
  <c r="Z8" i="13"/>
  <c r="Z9" i="13" s="1"/>
  <c r="H25" i="13"/>
  <c r="HE25" i="13" s="1"/>
  <c r="F24" i="13"/>
  <c r="C25" i="13"/>
  <c r="E25" i="13" s="1"/>
  <c r="HK18" i="13" l="1"/>
  <c r="HC18" i="13"/>
  <c r="D26" i="13"/>
  <c r="D27" i="13" s="1"/>
  <c r="HH27" i="13"/>
  <c r="AA8" i="13"/>
  <c r="AA9" i="13" s="1"/>
  <c r="H26" i="13"/>
  <c r="HE26" i="13" s="1"/>
  <c r="F25" i="13"/>
  <c r="C26" i="13"/>
  <c r="E26" i="13" s="1"/>
  <c r="HM18" i="13" l="1"/>
  <c r="HJ19" i="13" s="1"/>
  <c r="HL19" i="13" s="1"/>
  <c r="HD18" i="13"/>
  <c r="EB9" i="13"/>
  <c r="EC9" i="13"/>
  <c r="HH28" i="13"/>
  <c r="HL23" i="13"/>
  <c r="AB8" i="13"/>
  <c r="AB9" i="13" s="1"/>
  <c r="H27" i="13"/>
  <c r="HE27" i="13" s="1"/>
  <c r="C27" i="13"/>
  <c r="E27" i="13" s="1"/>
  <c r="F26" i="13"/>
  <c r="HK19" i="13" l="1"/>
  <c r="HM19" i="13" s="1"/>
  <c r="HF18" i="13"/>
  <c r="HC19" i="13" s="1"/>
  <c r="D28" i="13"/>
  <c r="ED9" i="13" s="1"/>
  <c r="HH29" i="13"/>
  <c r="AC8" i="13"/>
  <c r="AC9" i="13" s="1"/>
  <c r="H28" i="13"/>
  <c r="HE28" i="13" s="1"/>
  <c r="F27" i="13"/>
  <c r="C28" i="13"/>
  <c r="E28" i="13" s="1"/>
  <c r="HJ20" i="13" l="1"/>
  <c r="HL20" i="13" s="1"/>
  <c r="HD19" i="13"/>
  <c r="HF19" i="13" s="1"/>
  <c r="D29" i="13"/>
  <c r="D30" i="13" s="1"/>
  <c r="EE9" i="13"/>
  <c r="HH30" i="13"/>
  <c r="AD8" i="13"/>
  <c r="AD9" i="13" s="1"/>
  <c r="H29" i="13"/>
  <c r="HE29" i="13" s="1"/>
  <c r="F28" i="13"/>
  <c r="C29" i="13"/>
  <c r="E29" i="13" s="1"/>
  <c r="HK20" i="13" l="1"/>
  <c r="HM20" i="13" s="1"/>
  <c r="HJ21" i="13" s="1"/>
  <c r="HL21" i="13" s="1"/>
  <c r="HC20" i="13"/>
  <c r="EF9" i="13"/>
  <c r="HH31" i="13"/>
  <c r="AE8" i="13"/>
  <c r="AE9" i="13" s="1"/>
  <c r="H30" i="13"/>
  <c r="HE30" i="13" s="1"/>
  <c r="F29" i="13"/>
  <c r="C30" i="13"/>
  <c r="E30" i="13" s="1"/>
  <c r="HK21" i="13" l="1"/>
  <c r="HM21" i="13" s="1"/>
  <c r="HD20" i="13"/>
  <c r="D31" i="13"/>
  <c r="D32" i="13" s="1"/>
  <c r="HH32" i="13"/>
  <c r="AF8" i="13"/>
  <c r="AF9" i="13" s="1"/>
  <c r="H31" i="13"/>
  <c r="HE31" i="13" s="1"/>
  <c r="C31" i="13"/>
  <c r="E31" i="13" s="1"/>
  <c r="F30" i="13"/>
  <c r="HJ22" i="13" l="1"/>
  <c r="HL22" i="13" s="1"/>
  <c r="HF20" i="13"/>
  <c r="HC21" i="13" s="1"/>
  <c r="EG9" i="13"/>
  <c r="EH9" i="13"/>
  <c r="HH33" i="13"/>
  <c r="AG8" i="13"/>
  <c r="AG9" i="13" s="1"/>
  <c r="H32" i="13"/>
  <c r="HE32" i="13" s="1"/>
  <c r="F31" i="13"/>
  <c r="C32" i="13"/>
  <c r="E32" i="13" s="1"/>
  <c r="HK22" i="13" l="1"/>
  <c r="HM22" i="13" s="1"/>
  <c r="HD21" i="13"/>
  <c r="HF21" i="13" s="1"/>
  <c r="D33" i="13"/>
  <c r="D34" i="13" s="1"/>
  <c r="HL24" i="13"/>
  <c r="HH34" i="13"/>
  <c r="HH4" i="13" s="1"/>
  <c r="AH8" i="13"/>
  <c r="AH9" i="13" s="1"/>
  <c r="H33" i="13"/>
  <c r="HE33" i="13" s="1"/>
  <c r="F32" i="13"/>
  <c r="C33" i="13"/>
  <c r="E33" i="13" s="1"/>
  <c r="HJ23" i="13" l="1"/>
  <c r="HC22" i="13"/>
  <c r="EI9" i="13"/>
  <c r="HH6" i="13"/>
  <c r="HH5" i="13"/>
  <c r="HL25" i="13"/>
  <c r="EJ9" i="13"/>
  <c r="HH35" i="13"/>
  <c r="AI8" i="13"/>
  <c r="AI9" i="13" s="1"/>
  <c r="H34" i="13"/>
  <c r="HE34" i="13" s="1"/>
  <c r="F33" i="13"/>
  <c r="C34" i="13"/>
  <c r="E34" i="13" s="1"/>
  <c r="HK23" i="13" l="1"/>
  <c r="HM23" i="13" s="1"/>
  <c r="HD22" i="13"/>
  <c r="HF22" i="13" s="1"/>
  <c r="HC23" i="13" s="1"/>
  <c r="D35" i="13"/>
  <c r="EK9" i="13"/>
  <c r="HH36" i="13"/>
  <c r="AJ8" i="13"/>
  <c r="AJ9" i="13" s="1"/>
  <c r="H35" i="13"/>
  <c r="HE35" i="13" s="1"/>
  <c r="C35" i="13"/>
  <c r="E35" i="13" s="1"/>
  <c r="F34" i="13"/>
  <c r="HJ24" i="13" l="1"/>
  <c r="HD23" i="13"/>
  <c r="D36" i="13"/>
  <c r="D37" i="13" s="1"/>
  <c r="HL26" i="13"/>
  <c r="HH37" i="13"/>
  <c r="AK8" i="13"/>
  <c r="AK9" i="13" s="1"/>
  <c r="H36" i="13"/>
  <c r="HE36" i="13" s="1"/>
  <c r="F35" i="13"/>
  <c r="C36" i="13"/>
  <c r="E36" i="13" s="1"/>
  <c r="HK24" i="13" l="1"/>
  <c r="HM24" i="13" s="1"/>
  <c r="HF23" i="13"/>
  <c r="HC24" i="13" s="1"/>
  <c r="EL9" i="13"/>
  <c r="HL27" i="13"/>
  <c r="EM9" i="13"/>
  <c r="HH38" i="13"/>
  <c r="AL8" i="13"/>
  <c r="AL9" i="13" s="1"/>
  <c r="H37" i="13"/>
  <c r="HE37" i="13" s="1"/>
  <c r="F36" i="13"/>
  <c r="C37" i="13"/>
  <c r="E37" i="13" s="1"/>
  <c r="HJ25" i="13" l="1"/>
  <c r="HD24" i="13"/>
  <c r="HF24" i="13" s="1"/>
  <c r="D38" i="13"/>
  <c r="HL28" i="13"/>
  <c r="EN9" i="13"/>
  <c r="HH39" i="13"/>
  <c r="AM8" i="13"/>
  <c r="AM9" i="13" s="1"/>
  <c r="H38" i="13"/>
  <c r="HE38" i="13" s="1"/>
  <c r="F37" i="13"/>
  <c r="C38" i="13"/>
  <c r="E38" i="13" s="1"/>
  <c r="HK25" i="13" l="1"/>
  <c r="HM25" i="13" s="1"/>
  <c r="HC25" i="13"/>
  <c r="HD25" i="13" s="1"/>
  <c r="D39" i="13"/>
  <c r="D40" i="13" s="1"/>
  <c r="HH40" i="13"/>
  <c r="AN8" i="13"/>
  <c r="AN9" i="13" s="1"/>
  <c r="H39" i="13"/>
  <c r="HE39" i="13" s="1"/>
  <c r="C39" i="13"/>
  <c r="E39" i="13" s="1"/>
  <c r="F38" i="13"/>
  <c r="HJ26" i="13" l="1"/>
  <c r="HF25" i="13"/>
  <c r="HC26" i="13" s="1"/>
  <c r="EO9" i="13"/>
  <c r="HL29" i="13"/>
  <c r="EP9" i="13"/>
  <c r="HH41" i="13"/>
  <c r="AO8" i="13"/>
  <c r="AO9" i="13" s="1"/>
  <c r="H40" i="13"/>
  <c r="HE40" i="13" s="1"/>
  <c r="F39" i="13"/>
  <c r="C40" i="13"/>
  <c r="E40" i="13" s="1"/>
  <c r="HK26" i="13" l="1"/>
  <c r="HM26" i="13" s="1"/>
  <c r="HJ27" i="13" s="1"/>
  <c r="D41" i="13"/>
  <c r="D42" i="13" s="1"/>
  <c r="HH42" i="13"/>
  <c r="AP8" i="13"/>
  <c r="AP9" i="13" s="1"/>
  <c r="HD26" i="13"/>
  <c r="HF26" i="13" s="1"/>
  <c r="H41" i="13"/>
  <c r="HE41" i="13" s="1"/>
  <c r="C41" i="13"/>
  <c r="E41" i="13" s="1"/>
  <c r="F40" i="13"/>
  <c r="HK27" i="13" l="1"/>
  <c r="HM27" i="13" s="1"/>
  <c r="EQ9" i="13"/>
  <c r="HL30" i="13"/>
  <c r="ER9" i="13"/>
  <c r="HH43" i="13"/>
  <c r="AQ8" i="13"/>
  <c r="AQ9" i="13" s="1"/>
  <c r="HC27" i="13"/>
  <c r="H42" i="13"/>
  <c r="HE42" i="13" s="1"/>
  <c r="C42" i="13"/>
  <c r="E42" i="13" s="1"/>
  <c r="F41" i="13"/>
  <c r="HJ28" i="13" l="1"/>
  <c r="D43" i="13"/>
  <c r="D44" i="13" s="1"/>
  <c r="HH44" i="13"/>
  <c r="AR8" i="13"/>
  <c r="AR9" i="13" s="1"/>
  <c r="HD27" i="13"/>
  <c r="HF27" i="13" s="1"/>
  <c r="H43" i="13"/>
  <c r="HE43" i="13" s="1"/>
  <c r="C43" i="13"/>
  <c r="E43" i="13" s="1"/>
  <c r="F42" i="13"/>
  <c r="HK28" i="13" l="1"/>
  <c r="HM28" i="13" s="1"/>
  <c r="ES9" i="13"/>
  <c r="HL31" i="13"/>
  <c r="ET9" i="13"/>
  <c r="HH45" i="13"/>
  <c r="AS8" i="13"/>
  <c r="AS9" i="13" s="1"/>
  <c r="HC28" i="13"/>
  <c r="H44" i="13"/>
  <c r="HE44" i="13" s="1"/>
  <c r="F43" i="13"/>
  <c r="C44" i="13"/>
  <c r="E44" i="13" s="1"/>
  <c r="HJ29" i="13" l="1"/>
  <c r="D45" i="13"/>
  <c r="EU9" i="13" s="1"/>
  <c r="HH46" i="13"/>
  <c r="AT8" i="13"/>
  <c r="AT9" i="13" s="1"/>
  <c r="HD28" i="13"/>
  <c r="HF28" i="13" s="1"/>
  <c r="H45" i="13"/>
  <c r="HE45" i="13" s="1"/>
  <c r="F44" i="13"/>
  <c r="C45" i="13"/>
  <c r="E45" i="13" s="1"/>
  <c r="HK29" i="13" l="1"/>
  <c r="HM29" i="13" s="1"/>
  <c r="HJ30" i="13" s="1"/>
  <c r="D46" i="13"/>
  <c r="HL32" i="13"/>
  <c r="EV9" i="13"/>
  <c r="HH47" i="13"/>
  <c r="AU8" i="13"/>
  <c r="AU9" i="13" s="1"/>
  <c r="HC29" i="13"/>
  <c r="H46" i="13"/>
  <c r="HE46" i="13" s="1"/>
  <c r="F45" i="13"/>
  <c r="C46" i="13"/>
  <c r="E46" i="13" s="1"/>
  <c r="HK30" i="13" l="1"/>
  <c r="HM30" i="13" s="1"/>
  <c r="D47" i="13"/>
  <c r="D48" i="13" s="1"/>
  <c r="EW9" i="13"/>
  <c r="HH48" i="13"/>
  <c r="AV8" i="13"/>
  <c r="AV9" i="13" s="1"/>
  <c r="HD29" i="13"/>
  <c r="HF29" i="13" s="1"/>
  <c r="H47" i="13"/>
  <c r="HE47" i="13" s="1"/>
  <c r="C47" i="13"/>
  <c r="E47" i="13" s="1"/>
  <c r="F46" i="13"/>
  <c r="HJ31" i="13" l="1"/>
  <c r="HL33" i="13"/>
  <c r="EX9" i="13"/>
  <c r="HH49" i="13"/>
  <c r="AW8" i="13"/>
  <c r="AW9" i="13" s="1"/>
  <c r="HC30" i="13"/>
  <c r="H48" i="13"/>
  <c r="HE48" i="13" s="1"/>
  <c r="F47" i="13"/>
  <c r="C48" i="13"/>
  <c r="E48" i="13" s="1"/>
  <c r="HK31" i="13" l="1"/>
  <c r="HM31" i="13" s="1"/>
  <c r="HJ32" i="13" s="1"/>
  <c r="D49" i="13"/>
  <c r="D50" i="13" s="1"/>
  <c r="HH50" i="13"/>
  <c r="AX8" i="13"/>
  <c r="AX9" i="13" s="1"/>
  <c r="HD30" i="13"/>
  <c r="HF30" i="13" s="1"/>
  <c r="H49" i="13"/>
  <c r="HE49" i="13" s="1"/>
  <c r="F48" i="13"/>
  <c r="C49" i="13"/>
  <c r="E49" i="13" s="1"/>
  <c r="HK32" i="13" l="1"/>
  <c r="HM32" i="13" s="1"/>
  <c r="EY9" i="13"/>
  <c r="HL34" i="13"/>
  <c r="EZ9" i="13"/>
  <c r="HH51" i="13"/>
  <c r="AY8" i="13"/>
  <c r="AY9" i="13" s="1"/>
  <c r="HC31" i="13"/>
  <c r="H50" i="13"/>
  <c r="HE50" i="13" s="1"/>
  <c r="F49" i="13"/>
  <c r="C50" i="13"/>
  <c r="E50" i="13" s="1"/>
  <c r="HJ33" i="13" l="1"/>
  <c r="HK33" i="13" s="1"/>
  <c r="HM33" i="13" s="1"/>
  <c r="HJ34" i="13" s="1"/>
  <c r="D51" i="13"/>
  <c r="D52" i="13" s="1"/>
  <c r="FA9" i="13"/>
  <c r="HH52" i="13"/>
  <c r="AZ8" i="13"/>
  <c r="AZ9" i="13" s="1"/>
  <c r="HD31" i="13"/>
  <c r="HF31" i="13" s="1"/>
  <c r="H51" i="13"/>
  <c r="HE51" i="13" s="1"/>
  <c r="C51" i="13"/>
  <c r="E51" i="13" s="1"/>
  <c r="F50" i="13"/>
  <c r="HK34" i="13" l="1"/>
  <c r="HM34" i="13" s="1"/>
  <c r="HL35" i="13"/>
  <c r="FB9" i="13"/>
  <c r="HH53" i="13"/>
  <c r="BA8" i="13"/>
  <c r="BA9" i="13" s="1"/>
  <c r="HC32" i="13"/>
  <c r="H52" i="13"/>
  <c r="HE52" i="13" s="1"/>
  <c r="F51" i="13"/>
  <c r="C52" i="13"/>
  <c r="E52" i="13" s="1"/>
  <c r="HJ35" i="13" l="1"/>
  <c r="D53" i="13"/>
  <c r="D54" i="13" s="1"/>
  <c r="HH54" i="13"/>
  <c r="BB8" i="13"/>
  <c r="BB9" i="13" s="1"/>
  <c r="HD32" i="13"/>
  <c r="HF32" i="13" s="1"/>
  <c r="H53" i="13"/>
  <c r="HE53" i="13" s="1"/>
  <c r="F52" i="13"/>
  <c r="C53" i="13"/>
  <c r="E53" i="13" s="1"/>
  <c r="HK35" i="13" l="1"/>
  <c r="FC9" i="13"/>
  <c r="HL36" i="13"/>
  <c r="FD9" i="13"/>
  <c r="HH55" i="13"/>
  <c r="BC8" i="13"/>
  <c r="BC9" i="13" s="1"/>
  <c r="HC33" i="13"/>
  <c r="H54" i="13"/>
  <c r="HE54" i="13" s="1"/>
  <c r="F53" i="13"/>
  <c r="C54" i="13"/>
  <c r="E54" i="13" s="1"/>
  <c r="HM35" i="13" l="1"/>
  <c r="HJ36" i="13" s="1"/>
  <c r="D55" i="13"/>
  <c r="D56" i="13" s="1"/>
  <c r="HH56" i="13"/>
  <c r="BD8" i="13"/>
  <c r="BD9" i="13" s="1"/>
  <c r="HD33" i="13"/>
  <c r="HF33" i="13" s="1"/>
  <c r="H55" i="13"/>
  <c r="HE55" i="13" s="1"/>
  <c r="C55" i="13"/>
  <c r="E55" i="13" s="1"/>
  <c r="F54" i="13"/>
  <c r="HK36" i="13" l="1"/>
  <c r="HM36" i="13" s="1"/>
  <c r="FE9" i="13"/>
  <c r="HL37" i="13"/>
  <c r="FF9" i="13"/>
  <c r="HH57" i="13"/>
  <c r="BE8" i="13"/>
  <c r="BE9" i="13" s="1"/>
  <c r="HC34" i="13"/>
  <c r="H56" i="13"/>
  <c r="HE56" i="13" s="1"/>
  <c r="F55" i="13"/>
  <c r="C56" i="13"/>
  <c r="E56" i="13" s="1"/>
  <c r="HJ37" i="13" l="1"/>
  <c r="D57" i="13"/>
  <c r="HL38" i="13"/>
  <c r="FG9" i="13"/>
  <c r="HH58" i="13"/>
  <c r="BF8" i="13"/>
  <c r="BF9" i="13" s="1"/>
  <c r="HD34" i="13"/>
  <c r="HF34" i="13" s="1"/>
  <c r="H57" i="13"/>
  <c r="HE57" i="13" s="1"/>
  <c r="F56" i="13"/>
  <c r="C57" i="13"/>
  <c r="E57" i="13" s="1"/>
  <c r="HK37" i="13" l="1"/>
  <c r="D58" i="13"/>
  <c r="D59" i="13" s="1"/>
  <c r="HH59" i="13"/>
  <c r="BG8" i="13"/>
  <c r="BG9" i="13" s="1"/>
  <c r="HC35" i="13"/>
  <c r="H58" i="13"/>
  <c r="HE58" i="13" s="1"/>
  <c r="F57" i="13"/>
  <c r="C58" i="13"/>
  <c r="E58" i="13" s="1"/>
  <c r="HM37" i="13" l="1"/>
  <c r="HJ38" i="13" s="1"/>
  <c r="HL39" i="13"/>
  <c r="FI9" i="13"/>
  <c r="HH60" i="13"/>
  <c r="BH8" i="13"/>
  <c r="BH9" i="13" s="1"/>
  <c r="HD35" i="13"/>
  <c r="HF35" i="13" s="1"/>
  <c r="H59" i="13"/>
  <c r="HE59" i="13" s="1"/>
  <c r="C59" i="13"/>
  <c r="E59" i="13" s="1"/>
  <c r="F58" i="13"/>
  <c r="HK38" i="13" l="1"/>
  <c r="HM38" i="13" s="1"/>
  <c r="D60" i="13"/>
  <c r="D61" i="13" s="1"/>
  <c r="BI8" i="13"/>
  <c r="BI9" i="13" s="1"/>
  <c r="HC36" i="13"/>
  <c r="H60" i="13"/>
  <c r="HE60" i="13" s="1"/>
  <c r="F59" i="13"/>
  <c r="C60" i="13"/>
  <c r="E60" i="13" s="1"/>
  <c r="HJ39" i="13" l="1"/>
  <c r="FJ9" i="13"/>
  <c r="HL40" i="13"/>
  <c r="FK9" i="13"/>
  <c r="BJ8" i="13"/>
  <c r="BJ9" i="13" s="1"/>
  <c r="HD36" i="13"/>
  <c r="HF36" i="13" s="1"/>
  <c r="F60" i="13"/>
  <c r="C61" i="13"/>
  <c r="E61" i="13" s="1"/>
  <c r="HK39" i="13" l="1"/>
  <c r="HM39" i="13" s="1"/>
  <c r="D62" i="13"/>
  <c r="D63" i="13" s="1"/>
  <c r="FL9" i="13"/>
  <c r="BK8" i="13"/>
  <c r="BK9" i="13" s="1"/>
  <c r="HC37" i="13"/>
  <c r="F61" i="13"/>
  <c r="C62" i="13"/>
  <c r="E62" i="13" s="1"/>
  <c r="HJ40" i="13" l="1"/>
  <c r="D64" i="13"/>
  <c r="HL41" i="13"/>
  <c r="FM9" i="13"/>
  <c r="BL8" i="13"/>
  <c r="BL9" i="13" s="1"/>
  <c r="HD37" i="13"/>
  <c r="HF37" i="13" s="1"/>
  <c r="C63" i="13"/>
  <c r="E63" i="13" s="1"/>
  <c r="F62" i="13"/>
  <c r="HK40" i="13" l="1"/>
  <c r="HM40" i="13" s="1"/>
  <c r="FN9" i="13"/>
  <c r="BM8" i="13"/>
  <c r="BM9" i="13" s="1"/>
  <c r="HC38" i="13"/>
  <c r="F63" i="13"/>
  <c r="C64" i="13"/>
  <c r="E64" i="13" s="1"/>
  <c r="HJ41" i="13" l="1"/>
  <c r="D65" i="13"/>
  <c r="D66" i="13" s="1"/>
  <c r="HL42" i="13"/>
  <c r="BN8" i="13"/>
  <c r="BN9" i="13" s="1"/>
  <c r="HD38" i="13"/>
  <c r="HF38" i="13" s="1"/>
  <c r="F64" i="13"/>
  <c r="C65" i="13"/>
  <c r="E65" i="13" s="1"/>
  <c r="HK41" i="13" l="1"/>
  <c r="FO9" i="13"/>
  <c r="FP9" i="13"/>
  <c r="BO8" i="13"/>
  <c r="BO9" i="13" s="1"/>
  <c r="HC39" i="13"/>
  <c r="F65" i="13"/>
  <c r="C66" i="13"/>
  <c r="E66" i="13" s="1"/>
  <c r="HM41" i="13" l="1"/>
  <c r="HJ42" i="13" s="1"/>
  <c r="D67" i="13"/>
  <c r="D68" i="13" s="1"/>
  <c r="HL43" i="13"/>
  <c r="FQ9" i="13"/>
  <c r="BP8" i="13"/>
  <c r="BP9" i="13" s="1"/>
  <c r="HD39" i="13"/>
  <c r="HF39" i="13" s="1"/>
  <c r="C67" i="13"/>
  <c r="E67" i="13" s="1"/>
  <c r="F66" i="13"/>
  <c r="HK42" i="13" l="1"/>
  <c r="HM42" i="13" s="1"/>
  <c r="FR9" i="13"/>
  <c r="BQ8" i="13"/>
  <c r="BQ9" i="13" s="1"/>
  <c r="HC40" i="13"/>
  <c r="F67" i="13"/>
  <c r="C68" i="13"/>
  <c r="E68" i="13" s="1"/>
  <c r="HJ43" i="13" l="1"/>
  <c r="D69" i="13"/>
  <c r="D70" i="13" s="1"/>
  <c r="HL44" i="13"/>
  <c r="BR8" i="13"/>
  <c r="BR9" i="13" s="1"/>
  <c r="HD40" i="13"/>
  <c r="HF40" i="13" s="1"/>
  <c r="F68" i="13"/>
  <c r="C69" i="13"/>
  <c r="E69" i="13" s="1"/>
  <c r="HK43" i="13" l="1"/>
  <c r="FS9" i="13"/>
  <c r="BS8" i="13"/>
  <c r="BS9" i="13" s="1"/>
  <c r="HC41" i="13"/>
  <c r="F69" i="13"/>
  <c r="C70" i="13"/>
  <c r="E70" i="13" s="1"/>
  <c r="HM43" i="13" l="1"/>
  <c r="HJ44" i="13" s="1"/>
  <c r="D71" i="13"/>
  <c r="D72" i="13" s="1"/>
  <c r="FT9" i="13"/>
  <c r="HL45" i="13"/>
  <c r="BT8" i="13"/>
  <c r="BT9" i="13" s="1"/>
  <c r="HD41" i="13"/>
  <c r="HF41" i="13" s="1"/>
  <c r="C71" i="13"/>
  <c r="E71" i="13" s="1"/>
  <c r="F70" i="13"/>
  <c r="HK44" i="13" l="1"/>
  <c r="FU9" i="13"/>
  <c r="BU8" i="13"/>
  <c r="BU9" i="13" s="1"/>
  <c r="HC42" i="13"/>
  <c r="F71" i="13"/>
  <c r="C72" i="13"/>
  <c r="E72" i="13" s="1"/>
  <c r="HM44" i="13" l="1"/>
  <c r="HJ45" i="13" s="1"/>
  <c r="D73" i="13"/>
  <c r="D74" i="13" s="1"/>
  <c r="FV9" i="13"/>
  <c r="HL46" i="13"/>
  <c r="BV8" i="13"/>
  <c r="BV9" i="13" s="1"/>
  <c r="HD42" i="13"/>
  <c r="HF42" i="13" s="1"/>
  <c r="F72" i="13"/>
  <c r="C73" i="13"/>
  <c r="E73" i="13" s="1"/>
  <c r="HK45" i="13" l="1"/>
  <c r="FW9" i="13"/>
  <c r="BW8" i="13"/>
  <c r="BW9" i="13" s="1"/>
  <c r="HC43" i="13"/>
  <c r="F73" i="13"/>
  <c r="C74" i="13"/>
  <c r="E74" i="13" s="1"/>
  <c r="HM45" i="13" l="1"/>
  <c r="HJ46" i="13" s="1"/>
  <c r="D75" i="13"/>
  <c r="D76" i="13" s="1"/>
  <c r="FX9" i="13"/>
  <c r="HL47" i="13"/>
  <c r="BX8" i="13"/>
  <c r="BX9" i="13" s="1"/>
  <c r="HD43" i="13"/>
  <c r="HF43" i="13" s="1"/>
  <c r="C75" i="13"/>
  <c r="E75" i="13" s="1"/>
  <c r="F74" i="13"/>
  <c r="HK46" i="13" l="1"/>
  <c r="FY9" i="13"/>
  <c r="BY8" i="13"/>
  <c r="BY9" i="13" s="1"/>
  <c r="HC44" i="13"/>
  <c r="F75" i="13"/>
  <c r="C76" i="13"/>
  <c r="E76" i="13" s="1"/>
  <c r="HM46" i="13" l="1"/>
  <c r="HJ47" i="13" s="1"/>
  <c r="D77" i="13"/>
  <c r="D78" i="13" s="1"/>
  <c r="FZ9" i="13"/>
  <c r="HL48" i="13"/>
  <c r="BZ8" i="13"/>
  <c r="BZ9" i="13" s="1"/>
  <c r="HD44" i="13"/>
  <c r="HF44" i="13" s="1"/>
  <c r="F76" i="13"/>
  <c r="C77" i="13"/>
  <c r="E77" i="13" s="1"/>
  <c r="HK47" i="13" l="1"/>
  <c r="HM47" i="13" s="1"/>
  <c r="GA9" i="13"/>
  <c r="CA8" i="13"/>
  <c r="CA9" i="13" s="1"/>
  <c r="HC45" i="13"/>
  <c r="F77" i="13"/>
  <c r="C78" i="13"/>
  <c r="E78" i="13" s="1"/>
  <c r="HJ48" i="13" l="1"/>
  <c r="D79" i="13"/>
  <c r="D80" i="13" s="1"/>
  <c r="GB9" i="13"/>
  <c r="HL49" i="13"/>
  <c r="CB8" i="13"/>
  <c r="CB9" i="13" s="1"/>
  <c r="HD45" i="13"/>
  <c r="HF45" i="13" s="1"/>
  <c r="C79" i="13"/>
  <c r="E79" i="13" s="1"/>
  <c r="F78" i="13"/>
  <c r="HK48" i="13" l="1"/>
  <c r="GC9" i="13"/>
  <c r="CC8" i="13"/>
  <c r="CC9" i="13" s="1"/>
  <c r="HC46" i="13"/>
  <c r="F79" i="13"/>
  <c r="C80" i="13"/>
  <c r="E80" i="13" s="1"/>
  <c r="HM48" i="13" l="1"/>
  <c r="HJ49" i="13" s="1"/>
  <c r="D81" i="13"/>
  <c r="GD9" i="13"/>
  <c r="HL50" i="13"/>
  <c r="CD8" i="13"/>
  <c r="CD9" i="13" s="1"/>
  <c r="HD46" i="13"/>
  <c r="HF46" i="13" s="1"/>
  <c r="F80" i="13"/>
  <c r="C81" i="13"/>
  <c r="E81" i="13" s="1"/>
  <c r="HK49" i="13" l="1"/>
  <c r="HM49" i="13" s="1"/>
  <c r="D82" i="13"/>
  <c r="D83" i="13" s="1"/>
  <c r="GE9" i="13"/>
  <c r="CE8" i="13"/>
  <c r="CE9" i="13" s="1"/>
  <c r="HC47" i="13"/>
  <c r="F81" i="13"/>
  <c r="C82" i="13"/>
  <c r="E82" i="13" s="1"/>
  <c r="HJ50" i="13" l="1"/>
  <c r="GF9" i="13"/>
  <c r="HL51" i="13"/>
  <c r="CF8" i="13"/>
  <c r="CF9" i="13" s="1"/>
  <c r="HD47" i="13"/>
  <c r="HF47" i="13" s="1"/>
  <c r="C83" i="13"/>
  <c r="E83" i="13" s="1"/>
  <c r="F82" i="13"/>
  <c r="HK50" i="13" l="1"/>
  <c r="HM50" i="13" s="1"/>
  <c r="D84" i="13"/>
  <c r="D85" i="13" s="1"/>
  <c r="GH9" i="13"/>
  <c r="CG8" i="13"/>
  <c r="CG9" i="13" s="1"/>
  <c r="HC48" i="13"/>
  <c r="F83" i="13"/>
  <c r="C84" i="13"/>
  <c r="E84" i="13" s="1"/>
  <c r="HJ51" i="13" l="1"/>
  <c r="GI9" i="13"/>
  <c r="HL52" i="13"/>
  <c r="CH8" i="13"/>
  <c r="CH9" i="13" s="1"/>
  <c r="HD48" i="13"/>
  <c r="HF48" i="13" s="1"/>
  <c r="F84" i="13"/>
  <c r="C85" i="13"/>
  <c r="E85" i="13" s="1"/>
  <c r="HK51" i="13" l="1"/>
  <c r="HM51" i="13" s="1"/>
  <c r="D86" i="13"/>
  <c r="D87" i="13" s="1"/>
  <c r="CI8" i="13"/>
  <c r="CI9" i="13" s="1"/>
  <c r="HC49" i="13"/>
  <c r="F85" i="13"/>
  <c r="C86" i="13"/>
  <c r="E86" i="13" s="1"/>
  <c r="HJ52" i="13" l="1"/>
  <c r="HL53" i="13"/>
  <c r="CJ8" i="13"/>
  <c r="CJ9" i="13" s="1"/>
  <c r="HD49" i="13"/>
  <c r="HF49" i="13" s="1"/>
  <c r="C87" i="13"/>
  <c r="E87" i="13" s="1"/>
  <c r="F86" i="13"/>
  <c r="HK52" i="13" l="1"/>
  <c r="HM52" i="13" s="1"/>
  <c r="D88" i="13"/>
  <c r="CK8" i="13"/>
  <c r="CK9" i="13" s="1"/>
  <c r="HC50" i="13"/>
  <c r="F87" i="13"/>
  <c r="C88" i="13"/>
  <c r="E88" i="13" s="1"/>
  <c r="HJ53" i="13" l="1"/>
  <c r="D89" i="13"/>
  <c r="GL9" i="13"/>
  <c r="HL54" i="13"/>
  <c r="CL8" i="13"/>
  <c r="CL9" i="13" s="1"/>
  <c r="HD50" i="13"/>
  <c r="HF50" i="13" s="1"/>
  <c r="F88" i="13"/>
  <c r="C89" i="13"/>
  <c r="E89" i="13" s="1"/>
  <c r="HK53" i="13" l="1"/>
  <c r="D90" i="13"/>
  <c r="GM9" i="13"/>
  <c r="CM8" i="13"/>
  <c r="CM9" i="13" s="1"/>
  <c r="HC51" i="13"/>
  <c r="F89" i="13"/>
  <c r="C90" i="13"/>
  <c r="E90" i="13" s="1"/>
  <c r="HM53" i="13" l="1"/>
  <c r="HJ54" i="13" s="1"/>
  <c r="D91" i="13"/>
  <c r="D92" i="13" s="1"/>
  <c r="HL55" i="13"/>
  <c r="CN8" i="13"/>
  <c r="CN9" i="13" s="1"/>
  <c r="HD51" i="13"/>
  <c r="HF51" i="13" s="1"/>
  <c r="C91" i="13"/>
  <c r="E91" i="13" s="1"/>
  <c r="F90" i="13"/>
  <c r="HK54" i="13" l="1"/>
  <c r="HM54" i="13" s="1"/>
  <c r="GP9" i="13"/>
  <c r="CO8" i="13"/>
  <c r="CO9" i="13" s="1"/>
  <c r="HC52" i="13"/>
  <c r="F91" i="13"/>
  <c r="C92" i="13"/>
  <c r="E92" i="13" s="1"/>
  <c r="HJ55" i="13" l="1"/>
  <c r="D93" i="13"/>
  <c r="HL56" i="13"/>
  <c r="CP8" i="13"/>
  <c r="CP9" i="13" s="1"/>
  <c r="HD52" i="13"/>
  <c r="HF52" i="13" s="1"/>
  <c r="F92" i="13"/>
  <c r="C93" i="13"/>
  <c r="E93" i="13" s="1"/>
  <c r="HK55" i="13" l="1"/>
  <c r="HM55" i="13" s="1"/>
  <c r="D94" i="13"/>
  <c r="D95" i="13" s="1"/>
  <c r="GQ9" i="13"/>
  <c r="CQ8" i="13"/>
  <c r="CQ9" i="13" s="1"/>
  <c r="HC53" i="13"/>
  <c r="F93" i="13"/>
  <c r="C94" i="13"/>
  <c r="E94" i="13" s="1"/>
  <c r="HJ56" i="13" l="1"/>
  <c r="HL57" i="13"/>
  <c r="CR8" i="13"/>
  <c r="CR9" i="13" s="1"/>
  <c r="HD53" i="13"/>
  <c r="HF53" i="13" s="1"/>
  <c r="C95" i="13"/>
  <c r="E95" i="13" s="1"/>
  <c r="F94" i="13"/>
  <c r="HK56" i="13" l="1"/>
  <c r="HM56" i="13" s="1"/>
  <c r="D96" i="13"/>
  <c r="CS8" i="13"/>
  <c r="CS9" i="13" s="1"/>
  <c r="HC54" i="13"/>
  <c r="F95" i="13"/>
  <c r="C96" i="13"/>
  <c r="E96" i="13" s="1"/>
  <c r="HJ57" i="13" l="1"/>
  <c r="D97" i="13"/>
  <c r="GT9" i="13"/>
  <c r="HL58" i="13"/>
  <c r="HL59" i="13"/>
  <c r="CT8" i="13"/>
  <c r="CT9" i="13" s="1"/>
  <c r="HD54" i="13"/>
  <c r="HF54" i="13" s="1"/>
  <c r="F96" i="13"/>
  <c r="C97" i="13"/>
  <c r="E97" i="13" s="1"/>
  <c r="HK57" i="13" l="1"/>
  <c r="HM57" i="13" s="1"/>
  <c r="D98" i="13"/>
  <c r="GU9" i="13"/>
  <c r="CU8" i="13"/>
  <c r="CU9" i="13" s="1"/>
  <c r="HC55" i="13"/>
  <c r="F97" i="13"/>
  <c r="C98" i="13"/>
  <c r="E98" i="13" s="1"/>
  <c r="HJ58" i="13" l="1"/>
  <c r="D99" i="13"/>
  <c r="D100" i="13" s="1"/>
  <c r="CV8" i="13"/>
  <c r="CV9" i="13" s="1"/>
  <c r="HD55" i="13"/>
  <c r="HF55" i="13" s="1"/>
  <c r="C99" i="13"/>
  <c r="E99" i="13" s="1"/>
  <c r="F98" i="13"/>
  <c r="HK58" i="13" l="1"/>
  <c r="HM58" i="13" s="1"/>
  <c r="D101" i="13"/>
  <c r="GX9" i="13"/>
  <c r="HL60" i="13"/>
  <c r="CW8" i="13"/>
  <c r="CW9" i="13" s="1"/>
  <c r="HC56" i="13"/>
  <c r="F99" i="13"/>
  <c r="C100" i="13"/>
  <c r="E100" i="13" s="1"/>
  <c r="HJ59" i="13" l="1"/>
  <c r="GY9" i="13"/>
  <c r="CX8" i="13"/>
  <c r="CX9" i="13" s="1"/>
  <c r="HD56" i="13"/>
  <c r="HF56" i="13" s="1"/>
  <c r="F100" i="13"/>
  <c r="C101" i="13"/>
  <c r="E101" i="13" s="1"/>
  <c r="HJ6" i="13" l="1"/>
  <c r="HK59" i="13"/>
  <c r="HM59" i="13" s="1"/>
  <c r="HJ60" i="13" s="1"/>
  <c r="HJ4" i="13"/>
  <c r="HJ5" i="13"/>
  <c r="D102" i="13"/>
  <c r="CY8" i="13"/>
  <c r="CY9" i="13" s="1"/>
  <c r="HC57" i="13"/>
  <c r="F101" i="13"/>
  <c r="C102" i="13"/>
  <c r="E102" i="13" s="1"/>
  <c r="HK60" i="13" l="1"/>
  <c r="HM60" i="13" s="1"/>
  <c r="D103" i="13"/>
  <c r="D104" i="13" s="1"/>
  <c r="CZ8" i="13"/>
  <c r="CZ9" i="13" s="1"/>
  <c r="HD57" i="13"/>
  <c r="HF57" i="13" s="1"/>
  <c r="C103" i="13"/>
  <c r="E103" i="13" s="1"/>
  <c r="F102" i="13"/>
  <c r="DA8" i="13" l="1"/>
  <c r="DA9" i="13" s="1"/>
  <c r="HC58" i="13"/>
  <c r="F103" i="13"/>
  <c r="C104" i="13"/>
  <c r="E104" i="13" s="1"/>
  <c r="D105" i="13" l="1"/>
  <c r="DB8" i="13"/>
  <c r="DB9" i="13" s="1"/>
  <c r="HD58" i="13"/>
  <c r="HF58" i="13" s="1"/>
  <c r="F104" i="13"/>
  <c r="C105" i="13"/>
  <c r="E105" i="13" s="1"/>
  <c r="D106" i="13" l="1"/>
  <c r="D107" i="13" s="1"/>
  <c r="DC8" i="13"/>
  <c r="DC9" i="13" s="1"/>
  <c r="HC59" i="13"/>
  <c r="F105" i="13"/>
  <c r="C106" i="13"/>
  <c r="E106" i="13" s="1"/>
  <c r="D108" i="13" l="1"/>
  <c r="DD8" i="13"/>
  <c r="DD9" i="13" s="1"/>
  <c r="HD59" i="13"/>
  <c r="HF59" i="13" s="1"/>
  <c r="C107" i="13"/>
  <c r="E107" i="13" s="1"/>
  <c r="F106" i="13"/>
  <c r="DE8" i="13" l="1"/>
  <c r="DE9" i="13" s="1"/>
  <c r="HC60" i="13"/>
  <c r="F107" i="13"/>
  <c r="C108" i="13"/>
  <c r="E108" i="13" s="1"/>
  <c r="HI5" i="13" l="1"/>
  <c r="HI4" i="13"/>
  <c r="HI6" i="13"/>
  <c r="HD60" i="13"/>
  <c r="HF60" i="13" s="1"/>
  <c r="F108" i="13"/>
  <c r="I4" i="13" l="1"/>
  <c r="HB4" i="13" s="1"/>
  <c r="HC4" i="13" s="1"/>
  <c r="GL4" i="13"/>
  <c r="FO4" i="13"/>
  <c r="DI4" i="13"/>
  <c r="FQ4" i="13"/>
  <c r="GV4" i="13"/>
  <c r="FE4" i="13"/>
  <c r="DV4" i="13"/>
  <c r="FG4" i="13"/>
  <c r="EL4" i="13"/>
  <c r="ER4" i="13"/>
  <c r="EJ4" i="13"/>
  <c r="FM4" i="13"/>
  <c r="FW4" i="13"/>
  <c r="GH4" i="13"/>
  <c r="DQ4" i="13"/>
  <c r="EE4" i="13"/>
  <c r="FR4" i="13"/>
  <c r="FK4" i="13"/>
  <c r="EP4" i="13"/>
  <c r="GK4" i="13"/>
  <c r="DL4" i="13"/>
  <c r="DY4" i="13"/>
  <c r="GM4" i="13"/>
  <c r="DH4" i="13"/>
  <c r="DW4" i="13"/>
  <c r="GJ4" i="13"/>
  <c r="GX4" i="13"/>
  <c r="GQ4" i="13"/>
  <c r="GZ4" i="13"/>
  <c r="GG4" i="13"/>
  <c r="GS4" i="13"/>
  <c r="EV4" i="13"/>
  <c r="GC4" i="13"/>
  <c r="EU4" i="13"/>
  <c r="DJ4" i="13"/>
  <c r="FU4" i="13"/>
  <c r="GD4" i="13"/>
  <c r="DR4" i="13"/>
  <c r="EG4" i="13"/>
  <c r="DK4" i="13"/>
  <c r="DO4" i="13"/>
  <c r="GN4" i="13"/>
  <c r="EN4" i="13"/>
  <c r="DZ4" i="13"/>
  <c r="DF4" i="13"/>
  <c r="FC4" i="13"/>
  <c r="GI4" i="13"/>
  <c r="DU4" i="13"/>
  <c r="GT4" i="13"/>
  <c r="EX4" i="13"/>
  <c r="EH4" i="13"/>
  <c r="EB4" i="13"/>
  <c r="FH4" i="13"/>
  <c r="GY4" i="13"/>
  <c r="EF4" i="13"/>
  <c r="FA4" i="13"/>
  <c r="EQ4" i="13"/>
  <c r="FB4" i="13"/>
  <c r="GU4" i="13"/>
  <c r="EM4" i="13"/>
  <c r="EO4" i="13"/>
  <c r="FZ4" i="13"/>
  <c r="DG4" i="13"/>
  <c r="FI4" i="13"/>
  <c r="DS4" i="13"/>
  <c r="FY4" i="13"/>
  <c r="DN4" i="13"/>
  <c r="FX4" i="13"/>
  <c r="GR4" i="13"/>
  <c r="GB4" i="13"/>
  <c r="EY4" i="13"/>
  <c r="EC4" i="13"/>
  <c r="GO4" i="13"/>
  <c r="DT4" i="13"/>
  <c r="DX4" i="13"/>
  <c r="FN4" i="13"/>
  <c r="GF4" i="13"/>
  <c r="FS4" i="13"/>
  <c r="GW4" i="13"/>
  <c r="EI4" i="13"/>
  <c r="HA4" i="13"/>
  <c r="FL4" i="13"/>
  <c r="EK4" i="13"/>
  <c r="FF4" i="13"/>
  <c r="GA4" i="13"/>
  <c r="ED4" i="13"/>
  <c r="EA4" i="13"/>
  <c r="FD4" i="13"/>
  <c r="GP4" i="13"/>
  <c r="EW4" i="13"/>
  <c r="ET4" i="13"/>
  <c r="ES4" i="13"/>
  <c r="FJ4" i="13"/>
  <c r="DM4" i="13"/>
  <c r="GE4" i="13"/>
  <c r="FP4" i="13"/>
  <c r="DP4" i="13"/>
  <c r="FV4" i="13"/>
  <c r="FT4" i="13"/>
  <c r="EZ4" i="13"/>
  <c r="F5" i="13"/>
  <c r="I9" i="13" s="1"/>
  <c r="FH9" i="13"/>
  <c r="HA9" i="13"/>
  <c r="GZ9" i="13"/>
  <c r="GJ9" i="13"/>
  <c r="GO9" i="13"/>
  <c r="GG9" i="13"/>
  <c r="GK9" i="13"/>
  <c r="GR9" i="13"/>
  <c r="GS9" i="13"/>
  <c r="GN9" i="13"/>
  <c r="GW9" i="13"/>
  <c r="GV9" i="13"/>
  <c r="DE4" i="13"/>
  <c r="BJ4" i="13"/>
  <c r="CL4" i="13"/>
  <c r="CK4" i="13"/>
  <c r="AS4" i="13"/>
  <c r="BE4" i="13"/>
  <c r="R4" i="13"/>
  <c r="AZ4" i="13"/>
  <c r="J4" i="13"/>
  <c r="AH4" i="13"/>
  <c r="DA4" i="13"/>
  <c r="CH4" i="13"/>
  <c r="Y4" i="13"/>
  <c r="CO4" i="13"/>
  <c r="M4" i="13"/>
  <c r="CQ4" i="13"/>
  <c r="AI4" i="13"/>
  <c r="CY4" i="13"/>
  <c r="W4" i="13"/>
  <c r="Z4" i="13"/>
  <c r="V4" i="13"/>
  <c r="CF4" i="13"/>
  <c r="AJ4" i="13"/>
  <c r="BO4" i="13"/>
  <c r="CB4" i="13"/>
  <c r="CC4" i="13"/>
  <c r="BQ4" i="13"/>
  <c r="BL4" i="13"/>
  <c r="U4" i="13"/>
  <c r="CR4" i="13"/>
  <c r="BP4" i="13"/>
  <c r="BD4" i="13"/>
  <c r="O4" i="13"/>
  <c r="DB4" i="13"/>
  <c r="BN4" i="13"/>
  <c r="BV4" i="13"/>
  <c r="AU4" i="13"/>
  <c r="K4" i="13"/>
  <c r="BI4" i="13"/>
  <c r="BZ4" i="13"/>
  <c r="CE4" i="13"/>
  <c r="CG4" i="13"/>
  <c r="P4" i="13"/>
  <c r="CW4" i="13"/>
  <c r="AY4" i="13"/>
  <c r="CZ4" i="13"/>
  <c r="X4" i="13"/>
  <c r="AL4" i="13"/>
  <c r="AP4" i="13"/>
  <c r="AK4" i="13"/>
  <c r="CJ4" i="13"/>
  <c r="S4" i="13"/>
  <c r="CU4" i="13"/>
  <c r="AN4" i="13"/>
  <c r="CI4" i="13"/>
  <c r="AF4" i="13"/>
  <c r="AO4" i="13"/>
  <c r="BS4" i="13"/>
  <c r="CV4" i="13"/>
  <c r="AC4" i="13"/>
  <c r="AV4" i="13"/>
  <c r="AM4" i="13"/>
  <c r="T4" i="13"/>
  <c r="CS4" i="13"/>
  <c r="BR4" i="13"/>
  <c r="CD4" i="13"/>
  <c r="BY4" i="13"/>
  <c r="BT4" i="13"/>
  <c r="AX4" i="13"/>
  <c r="CA4" i="13"/>
  <c r="BM4" i="13"/>
  <c r="BA4" i="13"/>
  <c r="BK4" i="13"/>
  <c r="CT4" i="13"/>
  <c r="AE4" i="13"/>
  <c r="CX4" i="13"/>
  <c r="AB4" i="13"/>
  <c r="BG4" i="13"/>
  <c r="CP4" i="13"/>
  <c r="BU4" i="13"/>
  <c r="DD4" i="13"/>
  <c r="DC4" i="13"/>
  <c r="Q4" i="13"/>
  <c r="BF4" i="13"/>
  <c r="BC4" i="13"/>
  <c r="AT4" i="13"/>
  <c r="AG4" i="13"/>
  <c r="BW4" i="13"/>
  <c r="BH4" i="13"/>
  <c r="BB4" i="13"/>
  <c r="AW4" i="13"/>
  <c r="CN4" i="13"/>
  <c r="AQ4" i="13"/>
  <c r="AD4" i="13"/>
  <c r="CM4" i="13"/>
  <c r="AA4" i="13"/>
  <c r="AR4" i="13"/>
  <c r="BX4" i="13"/>
  <c r="N4" i="13"/>
  <c r="L4" i="13"/>
  <c r="HF4" i="13"/>
  <c r="HD5" i="13" l="1"/>
  <c r="HE5" i="13" s="1"/>
  <c r="HD6" i="13"/>
  <c r="HE6" i="13" s="1"/>
  <c r="I2" i="13"/>
  <c r="HD4" i="13"/>
  <c r="HE4" i="13" s="1"/>
  <c r="B11" i="12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C4" i="12"/>
  <c r="C10" i="12" s="1"/>
  <c r="E10" i="12" l="1"/>
  <c r="F10" i="12" s="1"/>
  <c r="C11" i="12"/>
  <c r="E11" i="12" l="1"/>
  <c r="F11" i="12" s="1"/>
  <c r="C12" i="12"/>
  <c r="E12" i="12" l="1"/>
  <c r="F12" i="12" s="1"/>
  <c r="C13" i="12"/>
  <c r="E13" i="12" l="1"/>
  <c r="F13" i="12" s="1"/>
  <c r="C14" i="12"/>
  <c r="E14" i="12" l="1"/>
  <c r="F14" i="12" s="1"/>
  <c r="C15" i="12"/>
  <c r="E15" i="12" l="1"/>
  <c r="F15" i="12" s="1"/>
  <c r="C16" i="12"/>
  <c r="E16" i="12" l="1"/>
  <c r="F16" i="12" s="1"/>
  <c r="C17" i="12"/>
  <c r="E17" i="12" l="1"/>
  <c r="F17" i="12" s="1"/>
  <c r="C18" i="12"/>
  <c r="E18" i="12" l="1"/>
  <c r="F18" i="12" s="1"/>
  <c r="C19" i="12"/>
  <c r="E19" i="12" l="1"/>
  <c r="F19" i="12" s="1"/>
  <c r="C20" i="12"/>
  <c r="E20" i="12" l="1"/>
  <c r="F20" i="12" s="1"/>
  <c r="C21" i="12"/>
  <c r="E21" i="12" l="1"/>
  <c r="F21" i="12" s="1"/>
  <c r="C22" i="12"/>
  <c r="E22" i="12" l="1"/>
  <c r="F22" i="12" s="1"/>
  <c r="C23" i="12"/>
  <c r="E23" i="12" l="1"/>
  <c r="F23" i="12" s="1"/>
  <c r="C24" i="12"/>
  <c r="E24" i="12" l="1"/>
  <c r="F24" i="12" s="1"/>
  <c r="C25" i="12"/>
  <c r="E25" i="12" l="1"/>
  <c r="F25" i="12" s="1"/>
  <c r="C26" i="12"/>
  <c r="E26" i="12" l="1"/>
  <c r="F26" i="12" s="1"/>
  <c r="C27" i="12"/>
  <c r="E27" i="12" l="1"/>
  <c r="F27" i="12" s="1"/>
  <c r="C28" i="12"/>
  <c r="E28" i="12" l="1"/>
  <c r="F28" i="12" s="1"/>
  <c r="C29" i="12"/>
  <c r="E29" i="12" l="1"/>
  <c r="F29" i="12" s="1"/>
  <c r="C30" i="12"/>
  <c r="E30" i="12" l="1"/>
  <c r="F30" i="12" s="1"/>
  <c r="C31" i="12"/>
  <c r="E31" i="12" l="1"/>
  <c r="F31" i="12" s="1"/>
  <c r="C32" i="12"/>
  <c r="E32" i="12" l="1"/>
  <c r="F32" i="12" s="1"/>
  <c r="C33" i="12"/>
  <c r="E33" i="12" l="1"/>
  <c r="F33" i="12" s="1"/>
  <c r="C34" i="12"/>
  <c r="E34" i="12" l="1"/>
  <c r="F34" i="12" s="1"/>
  <c r="C35" i="12"/>
  <c r="E35" i="12" l="1"/>
  <c r="F35" i="12" s="1"/>
  <c r="C36" i="12"/>
  <c r="E36" i="12" l="1"/>
  <c r="F36" i="12" s="1"/>
  <c r="C37" i="12"/>
  <c r="E37" i="12" l="1"/>
  <c r="F37" i="12" s="1"/>
  <c r="C38" i="12"/>
  <c r="E38" i="12" l="1"/>
  <c r="F38" i="12" s="1"/>
  <c r="C39" i="12"/>
  <c r="E39" i="12" l="1"/>
  <c r="F39" i="12" s="1"/>
  <c r="C40" i="12"/>
  <c r="E40" i="12" l="1"/>
  <c r="F40" i="12" s="1"/>
  <c r="C41" i="12"/>
  <c r="E41" i="12" l="1"/>
  <c r="F41" i="12" s="1"/>
  <c r="C42" i="12"/>
  <c r="E42" i="12" l="1"/>
  <c r="F42" i="12" s="1"/>
  <c r="C43" i="12"/>
  <c r="E43" i="12" l="1"/>
  <c r="F43" i="12" s="1"/>
  <c r="C44" i="12"/>
  <c r="E44" i="12" l="1"/>
  <c r="F44" i="12" s="1"/>
  <c r="C45" i="12"/>
  <c r="E45" i="12" l="1"/>
  <c r="F45" i="12" s="1"/>
  <c r="C46" i="12"/>
  <c r="E46" i="12" l="1"/>
  <c r="F46" i="12" s="1"/>
  <c r="C47" i="12"/>
  <c r="E47" i="12" l="1"/>
  <c r="F47" i="12" s="1"/>
  <c r="C48" i="12"/>
  <c r="E48" i="12" l="1"/>
  <c r="F48" i="12" s="1"/>
  <c r="C49" i="12"/>
  <c r="E49" i="12" l="1"/>
  <c r="F49" i="12" s="1"/>
  <c r="C50" i="12"/>
  <c r="E50" i="12" l="1"/>
  <c r="F50" i="12" s="1"/>
  <c r="C51" i="12"/>
  <c r="E51" i="12" l="1"/>
  <c r="F51" i="12" s="1"/>
  <c r="C52" i="12"/>
  <c r="E52" i="12" l="1"/>
  <c r="F52" i="12" s="1"/>
  <c r="C53" i="12"/>
  <c r="E53" i="12" l="1"/>
  <c r="F53" i="12" s="1"/>
  <c r="C54" i="12"/>
  <c r="E54" i="12" l="1"/>
  <c r="F54" i="12" s="1"/>
  <c r="C55" i="12"/>
  <c r="E55" i="12" l="1"/>
  <c r="F55" i="12" s="1"/>
  <c r="C56" i="12"/>
  <c r="E56" i="12" l="1"/>
  <c r="F56" i="12" s="1"/>
  <c r="C57" i="12"/>
  <c r="E57" i="12" l="1"/>
  <c r="F57" i="12" s="1"/>
  <c r="C58" i="12"/>
  <c r="E58" i="12" l="1"/>
  <c r="F58" i="12" s="1"/>
  <c r="C59" i="12"/>
  <c r="E59" i="12" l="1"/>
  <c r="F59" i="12" s="1"/>
  <c r="C60" i="12"/>
  <c r="E60" i="12" l="1"/>
  <c r="F60" i="12" s="1"/>
  <c r="C61" i="12"/>
  <c r="E61" i="12" s="1"/>
  <c r="F61" i="12" l="1"/>
  <c r="C62" i="12"/>
  <c r="E62" i="12" s="1"/>
  <c r="F62" i="12" l="1"/>
  <c r="C63" i="12"/>
  <c r="E63" i="12" s="1"/>
  <c r="F63" i="12" l="1"/>
  <c r="C64" i="12"/>
  <c r="E64" i="12" s="1"/>
  <c r="F64" i="12" l="1"/>
  <c r="C65" i="12"/>
  <c r="E65" i="12" s="1"/>
  <c r="F65" i="12" l="1"/>
  <c r="C66" i="12"/>
  <c r="E66" i="12" s="1"/>
  <c r="F66" i="12" l="1"/>
  <c r="C67" i="12"/>
  <c r="E67" i="12" s="1"/>
  <c r="F67" i="12" l="1"/>
  <c r="C68" i="12"/>
  <c r="E68" i="12" s="1"/>
  <c r="F68" i="12" l="1"/>
  <c r="C69" i="12"/>
  <c r="E69" i="12" s="1"/>
  <c r="F69" i="12" l="1"/>
  <c r="C70" i="12"/>
  <c r="E70" i="12" s="1"/>
  <c r="F70" i="12" l="1"/>
  <c r="C71" i="12"/>
  <c r="E71" i="12" s="1"/>
  <c r="F71" i="12" l="1"/>
  <c r="C72" i="12"/>
  <c r="E72" i="12" s="1"/>
  <c r="F72" i="12" l="1"/>
  <c r="C73" i="12"/>
  <c r="E73" i="12" s="1"/>
  <c r="F73" i="12" l="1"/>
  <c r="C74" i="12"/>
  <c r="E74" i="12" s="1"/>
  <c r="F74" i="12" l="1"/>
  <c r="C75" i="12"/>
  <c r="E75" i="12" s="1"/>
  <c r="F75" i="12" l="1"/>
  <c r="C76" i="12"/>
  <c r="E76" i="12" s="1"/>
  <c r="F76" i="12" l="1"/>
  <c r="C77" i="12"/>
  <c r="E77" i="12" s="1"/>
  <c r="F77" i="12" l="1"/>
  <c r="C78" i="12"/>
  <c r="E78" i="12" s="1"/>
  <c r="F78" i="12" l="1"/>
  <c r="C79" i="12"/>
  <c r="E79" i="12" s="1"/>
  <c r="F79" i="12" l="1"/>
  <c r="C80" i="12"/>
  <c r="E80" i="12" s="1"/>
  <c r="F80" i="12" l="1"/>
  <c r="C81" i="12"/>
  <c r="E81" i="12" s="1"/>
  <c r="F81" i="12" l="1"/>
  <c r="C82" i="12"/>
  <c r="E82" i="12" s="1"/>
  <c r="F82" i="12" l="1"/>
  <c r="C83" i="12"/>
  <c r="E83" i="12" s="1"/>
  <c r="F83" i="12" l="1"/>
  <c r="C84" i="12"/>
  <c r="E84" i="12" s="1"/>
  <c r="F84" i="12" l="1"/>
  <c r="C85" i="12"/>
  <c r="E85" i="12" s="1"/>
  <c r="F85" i="12" l="1"/>
  <c r="C86" i="12"/>
  <c r="E86" i="12" s="1"/>
  <c r="F86" i="12" l="1"/>
  <c r="C87" i="12"/>
  <c r="E87" i="12" s="1"/>
  <c r="F87" i="12" l="1"/>
  <c r="C88" i="12"/>
  <c r="E88" i="12" s="1"/>
  <c r="F88" i="12" l="1"/>
  <c r="C89" i="12"/>
  <c r="E89" i="12" s="1"/>
  <c r="F89" i="12" l="1"/>
  <c r="C90" i="12"/>
  <c r="E90" i="12" s="1"/>
  <c r="F90" i="12" l="1"/>
  <c r="C91" i="12"/>
  <c r="E91" i="12" s="1"/>
  <c r="F91" i="12" l="1"/>
  <c r="C92" i="12"/>
  <c r="E92" i="12" s="1"/>
  <c r="F92" i="12" l="1"/>
  <c r="C93" i="12"/>
  <c r="E93" i="12" s="1"/>
  <c r="F93" i="12" l="1"/>
  <c r="C94" i="12"/>
  <c r="E94" i="12" s="1"/>
  <c r="F94" i="12" l="1"/>
  <c r="C95" i="12"/>
  <c r="E95" i="12" s="1"/>
  <c r="F95" i="12" l="1"/>
  <c r="C96" i="12"/>
  <c r="E96" i="12" s="1"/>
  <c r="F96" i="12" l="1"/>
  <c r="C97" i="12"/>
  <c r="E97" i="12" s="1"/>
  <c r="F97" i="12" l="1"/>
  <c r="C98" i="12"/>
  <c r="E98" i="12" s="1"/>
  <c r="F98" i="12" l="1"/>
  <c r="C99" i="12"/>
  <c r="E99" i="12" s="1"/>
  <c r="F99" i="12" l="1"/>
  <c r="C100" i="12"/>
  <c r="E100" i="12" s="1"/>
  <c r="F100" i="12" l="1"/>
  <c r="C101" i="12"/>
  <c r="E101" i="12" s="1"/>
  <c r="F101" i="12" l="1"/>
  <c r="C102" i="12"/>
  <c r="E102" i="12" s="1"/>
  <c r="F102" i="12" l="1"/>
  <c r="C103" i="12"/>
  <c r="E103" i="12" s="1"/>
  <c r="F103" i="12" l="1"/>
  <c r="C104" i="12"/>
  <c r="E104" i="12" s="1"/>
  <c r="F104" i="12" l="1"/>
  <c r="C105" i="12"/>
  <c r="E105" i="12" s="1"/>
  <c r="F105" i="12" l="1"/>
  <c r="C106" i="12"/>
  <c r="E106" i="12" s="1"/>
  <c r="F106" i="12" l="1"/>
  <c r="C107" i="12"/>
  <c r="E107" i="12" s="1"/>
  <c r="F107" i="12" l="1"/>
  <c r="C108" i="12"/>
  <c r="E108" i="12" s="1"/>
  <c r="F108" i="12" l="1"/>
  <c r="C109" i="12"/>
  <c r="E109" i="12" s="1"/>
  <c r="F109" i="12" l="1"/>
  <c r="D7" i="12" l="1"/>
  <c r="C7" i="12"/>
  <c r="E7" i="12"/>
</calcChain>
</file>

<file path=xl/sharedStrings.xml><?xml version="1.0" encoding="utf-8"?>
<sst xmlns="http://schemas.openxmlformats.org/spreadsheetml/2006/main" count="1044" uniqueCount="184">
  <si>
    <t>cen.yr</t>
  </si>
  <si>
    <t>ElAge</t>
  </si>
  <si>
    <t>ElSvc</t>
  </si>
  <si>
    <t>Member</t>
  </si>
  <si>
    <t>Status</t>
  </si>
  <si>
    <t>Age</t>
  </si>
  <si>
    <t>Service</t>
  </si>
  <si>
    <t>Sex</t>
  </si>
  <si>
    <t>Active</t>
  </si>
  <si>
    <t>M</t>
  </si>
  <si>
    <t>F</t>
  </si>
  <si>
    <t>Retired</t>
  </si>
  <si>
    <t>PreM</t>
  </si>
  <si>
    <t>PreF</t>
  </si>
  <si>
    <t>PostM</t>
  </si>
  <si>
    <t>PostF</t>
  </si>
  <si>
    <t>Year</t>
  </si>
  <si>
    <t>pre.65</t>
  </si>
  <si>
    <t>post.65</t>
  </si>
  <si>
    <t>trend</t>
  </si>
  <si>
    <t>disc</t>
  </si>
  <si>
    <t>PVB</t>
  </si>
  <si>
    <t>Lx</t>
  </si>
  <si>
    <t>sal.scale</t>
  </si>
  <si>
    <t>Payments are beginning of year</t>
  </si>
  <si>
    <t>No spouse coverage</t>
  </si>
  <si>
    <t>Payout</t>
  </si>
  <si>
    <t>Survival</t>
  </si>
  <si>
    <t>Expected Payout</t>
  </si>
  <si>
    <t>Ret. Age</t>
  </si>
  <si>
    <t>Elig Age</t>
  </si>
  <si>
    <t>Rx</t>
  </si>
  <si>
    <t>Wx</t>
  </si>
  <si>
    <t>Dx</t>
  </si>
  <si>
    <t>Hire Age</t>
  </si>
  <si>
    <t>(given this retirement age)</t>
  </si>
  <si>
    <t>PUCNC</t>
  </si>
  <si>
    <t>PUCAL</t>
  </si>
  <si>
    <t>This sheet shows another way of using VBA to calculate present values</t>
  </si>
  <si>
    <t>check</t>
  </si>
  <si>
    <t>FWL</t>
  </si>
  <si>
    <t>EANC</t>
  </si>
  <si>
    <t>EANAL</t>
  </si>
  <si>
    <t>PVEAB</t>
  </si>
  <si>
    <t>PVFSAA</t>
  </si>
  <si>
    <t>PVFSEA</t>
  </si>
  <si>
    <t>Discount</t>
  </si>
  <si>
    <t>Total</t>
  </si>
  <si>
    <t>Payouts</t>
  </si>
  <si>
    <t>Valuation Results</t>
  </si>
  <si>
    <t>EAN</t>
  </si>
  <si>
    <t>PUC</t>
  </si>
  <si>
    <t>Actuarial Accrued Liability</t>
  </si>
  <si>
    <t>Actives</t>
  </si>
  <si>
    <t>Retirees</t>
  </si>
  <si>
    <t>Future service</t>
  </si>
  <si>
    <t>Normal Cost</t>
  </si>
  <si>
    <t>Interest Cost</t>
  </si>
  <si>
    <t>Sensitivity Analysis</t>
  </si>
  <si>
    <t>Discount Rate +1%</t>
  </si>
  <si>
    <t>Change in Liability</t>
  </si>
  <si>
    <t>Change in Normal Cost</t>
  </si>
  <si>
    <t>Discount Rate -1%</t>
  </si>
  <si>
    <t>Present Value of Benefits</t>
  </si>
  <si>
    <t>Counts</t>
  </si>
  <si>
    <t>Average FWL</t>
  </si>
  <si>
    <t>Attributed</t>
  </si>
  <si>
    <t>Year 1</t>
  </si>
  <si>
    <t>Results with no VBA from OPEB_Valuation.xlsx</t>
  </si>
  <si>
    <t>Difference between results with and without VBA</t>
  </si>
  <si>
    <t>All inputs are the same as in OPEB_Valuation.xlsx</t>
  </si>
  <si>
    <t>VBA Code:</t>
  </si>
  <si>
    <t>Sensitivity</t>
  </si>
  <si>
    <t>Discount +1%</t>
  </si>
  <si>
    <t>Discount -1%</t>
  </si>
  <si>
    <t>Disc +1%</t>
  </si>
  <si>
    <t>Disc -1%</t>
  </si>
  <si>
    <t>Salary</t>
  </si>
  <si>
    <t>Present Value of Entry Age Benefits</t>
  </si>
  <si>
    <t>Present Value of Future Salaries at Attained Age</t>
  </si>
  <si>
    <t>Present Value of Future Salaries at Entry Age</t>
  </si>
  <si>
    <t>The idea behind this spreadsheet is that a person inputs assumptions and a census, and only needs to click a button in Totals to get values for a report.</t>
  </si>
  <si>
    <t>If the plan is more complicated, then some of the other sheets will need to be modified to accommodate it.</t>
  </si>
  <si>
    <t>The other sheets remain visible so anyone who is so inclined can examine the construction of this spreadsheet.</t>
  </si>
  <si>
    <t>Input sheets:</t>
  </si>
  <si>
    <t>AMMSet - the census used for this valuation (the sample census used for the Alternative Measurement Method specified in GASB 75)</t>
  </si>
  <si>
    <t>Ret - retirement table used (CalPERS 2% @ 60)</t>
  </si>
  <si>
    <t>Withd - withdrawal table used (CalPERS)</t>
  </si>
  <si>
    <t>Mort - mortality tables used (CalPERS)</t>
  </si>
  <si>
    <t>Calculation sheets:</t>
  </si>
  <si>
    <t>Assumptions - documents actuarial assumptions used</t>
  </si>
  <si>
    <t>Output sheets:</t>
  </si>
  <si>
    <t>Totals - all output quantities summed up or averaged</t>
  </si>
  <si>
    <t>Results - the summary of all valuation results.  This is what would go into a report.</t>
  </si>
  <si>
    <t>Active - Calculation for one active, to be copied and pasted with the VBA code</t>
  </si>
  <si>
    <t>Retiree - Calculation for one retiree, to be copied and pasted with the VBA code</t>
  </si>
  <si>
    <t>Abbreviations:</t>
  </si>
  <si>
    <t>AAL: Actuarial Accrued Liability (also called TOL, or Total OPEB Liability; in PUC, also called Accumulated Postretirement Benefit Obligation, or APBO). This is PVB attributable to past service</t>
  </si>
  <si>
    <t>PVB: Present Value of Benefits (in PUC, also called Expected Postretirement Benefit Obligation, or EPBO)</t>
  </si>
  <si>
    <t>NC: Normal Cost (in PUC, also called Service Cost, or SC). This is PVB attributable to the current year of service</t>
  </si>
  <si>
    <t>EANAL: EAN AAL</t>
  </si>
  <si>
    <t>EANC: EAN NC</t>
  </si>
  <si>
    <t>PUCAL: PUC AAL</t>
  </si>
  <si>
    <t>PUCNC: PUC NC</t>
  </si>
  <si>
    <t>Difference</t>
  </si>
  <si>
    <t>Without VBA</t>
  </si>
  <si>
    <t>Retiree Totals</t>
  </si>
  <si>
    <t>Active Totals</t>
  </si>
  <si>
    <t>Total FWL</t>
  </si>
  <si>
    <t>"Eval" function is defined with VBA - changes text into formula</t>
  </si>
  <si>
    <t>Warning: This takes a few seconds.</t>
  </si>
  <si>
    <t>Expect to see the screen rapidly change between sheets.</t>
  </si>
  <si>
    <t>Nothing is wrong with the computer.</t>
  </si>
  <si>
    <t>Sub Copy_Sheets()</t>
  </si>
  <si>
    <t>Dim PopCount As Long</t>
  </si>
  <si>
    <t>Dim MemNum As Long</t>
  </si>
  <si>
    <t>PopCount = WorksheetFunction.Count(Sheets("AMMset").Range("A:A")) ' count members in census</t>
  </si>
  <si>
    <t>For i = 1 To PopCount</t>
  </si>
  <si>
    <t xml:space="preserve">    MemNum = Sheets("AMMset").Cells(i + 1, 1).Value ' get member number</t>
  </si>
  <si>
    <t xml:space="preserve">    If Sheets("AMMset").Cells(i + 1, 2).Text = "Active" Then ' if status is active</t>
  </si>
  <si>
    <t xml:space="preserve">        Sheets("Active").Copy Before:=Sheets("Check") ' copy active sheet, paste it before Check</t>
  </si>
  <si>
    <t xml:space="preserve">        ActiveSheet.Name = "Active " &amp; MemNum ' name new sheet after member number</t>
  </si>
  <si>
    <t xml:space="preserve">    Else</t>
  </si>
  <si>
    <t xml:space="preserve">        Sheets("Retiree").Copy Before:=Sheets("Check") ' copy retiree sheet, paste it before Check</t>
  </si>
  <si>
    <t xml:space="preserve">        ActiveSheet.Name = "Retiree " &amp; MemNum ' name new sheet after member number</t>
  </si>
  <si>
    <t xml:space="preserve">    End If</t>
  </si>
  <si>
    <t xml:space="preserve">    Range("C3").Value = MemNum ' change input to member number so it will do entire calculation</t>
  </si>
  <si>
    <t>Next i</t>
  </si>
  <si>
    <t>End Sub</t>
  </si>
  <si>
    <t>Sub Delete_Sheets() ' delete all the sheets whose names end with numbers</t>
  </si>
  <si>
    <t>'The purpose of this is to reset the spreadsheet in case the census changes</t>
  </si>
  <si>
    <t>Dim ws As Worksheet</t>
  </si>
  <si>
    <t>Application.DisplayAlerts = False ' turns off warnings against deleting sheets</t>
  </si>
  <si>
    <t>For Each ws In ThisWorkbook.Worksheets</t>
  </si>
  <si>
    <t xml:space="preserve">    If IsNumeric(Right(ws.Name, 1)) Then ' if ws name ends with a number</t>
  </si>
  <si>
    <t xml:space="preserve">        ws.Delete ' delete sheet</t>
  </si>
  <si>
    <t>Next ws</t>
  </si>
  <si>
    <t>Sub Hide_Sheets() ' hide all the sheets whose names end with numbers</t>
  </si>
  <si>
    <t xml:space="preserve">        ws.Visible = xlSheetHidden ' hide sheet</t>
  </si>
  <si>
    <t>Sub Totals()</t>
  </si>
  <si>
    <t>Dim Over_All_Actives As String</t>
  </si>
  <si>
    <t>Dim Over_All_Retirees As String</t>
  </si>
  <si>
    <t>Over_All_Actives = "="</t>
  </si>
  <si>
    <t>Over_All_Retirees = "="</t>
  </si>
  <si>
    <t xml:space="preserve">        If Left(ws.Name, 1) = "A" Then 'if ws name begins with an A, i.e. member is active</t>
  </si>
  <si>
    <t xml:space="preserve">            Over_All_Actives = Over_All_Actives &amp; "+'" &amp; ws.Name &amp; "'!I4"</t>
  </si>
  <si>
    <t xml:space="preserve">        Else</t>
  </si>
  <si>
    <t xml:space="preserve">            Over_All_Retirees = Over_All_Retirees &amp; "+'" &amp; ws.Name &amp; "'!C7"</t>
  </si>
  <si>
    <t xml:space="preserve">        End If</t>
  </si>
  <si>
    <t>Sheets("Totals").Select</t>
  </si>
  <si>
    <t>'Put formula in PVB cells</t>
  </si>
  <si>
    <t>Sheets("Totals").Range("I4").Formula = Over_All_Actives</t>
  </si>
  <si>
    <t>Sheets("Totals").Range("C7").Formula = Over_All_Retirees</t>
  </si>
  <si>
    <t>'Duplicate formula for all quantities for actives</t>
  </si>
  <si>
    <t>Sheets("Totals").Range("I4").Copy</t>
  </si>
  <si>
    <t>Sheets("Totals").Range("J4:DE5").Select</t>
  </si>
  <si>
    <t>Sheets("Totals").Paste</t>
  </si>
  <si>
    <t>Sheets("Totals").Range("DF4:HF4").Select</t>
  </si>
  <si>
    <t>Sheets("Totals").Range("HD5:HE6").Select</t>
  </si>
  <si>
    <t>Sheets("Totals").Range("HC10:HC60").Select</t>
  </si>
  <si>
    <t>Sheets("Totals").Range("C7").Copy</t>
  </si>
  <si>
    <t>Sheets("Totals").Range("D7:E7").Select</t>
  </si>
  <si>
    <t>Sheets("Totals").Range("D10:D109").Select</t>
  </si>
  <si>
    <t>Sheets("Totals").Range("F10:F109").Select</t>
  </si>
  <si>
    <t>'Now fix formatting</t>
  </si>
  <si>
    <t>Sheets("Totals").Range("D10:D109").NumberFormat = "General"</t>
  </si>
  <si>
    <t>Sheets("Totals").Range("DF4:HA4").NumberFormat = "General"</t>
  </si>
  <si>
    <t>Sheets("Totals").Range("HC10:HC60").NumberFormat = "General"</t>
  </si>
  <si>
    <t>Sheets("Totals").Range("HF4").NumberFormat = "General"</t>
  </si>
  <si>
    <t>Sheets("Results").Select</t>
  </si>
  <si>
    <t>Sub Do_Val()</t>
  </si>
  <si>
    <t>Call Delete_Sheets</t>
  </si>
  <si>
    <t>Call Copy_Sheets</t>
  </si>
  <si>
    <t>Call Hide_Sheets</t>
  </si>
  <si>
    <t>Call Totals</t>
  </si>
  <si>
    <t>Function Eval(Ref As String)</t>
  </si>
  <si>
    <t>'This is to check the results against the results without VBA in another spreadsheet</t>
  </si>
  <si>
    <t>'This function is seen on the Check sheet</t>
  </si>
  <si>
    <t>Application.Volatile</t>
  </si>
  <si>
    <t>Eval = Evaluate(Ref)</t>
  </si>
  <si>
    <t>End Function</t>
  </si>
  <si>
    <t>Attribution factor</t>
  </si>
  <si>
    <t>PUC: Projected Unit Cedit (a cost method, used for Financial Accounting Standards, or FAS, valuations)</t>
  </si>
  <si>
    <t>EAN: Entry Age Normal (a cost method, used for Government Accounting Standards Board, or GASB, valuations)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</si>
</sst>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8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2" fontId="0" fillId="2" borderId="0" xfId="0" applyNumberFormat="1" applyFill="1"/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1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7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0" xfId="0" applyFill="1"/>
    <xf numFmtId="0" fontId="1" fillId="0" borderId="0" xfId="0" applyFont="1" applyFill="1"/>
    <xf numFmtId="8" fontId="0" fillId="0" borderId="0" xfId="0" applyNumberFormat="1" applyFill="1"/>
    <xf numFmtId="164" fontId="0" fillId="0" borderId="0" xfId="0" applyNumberFormat="1" applyFill="1"/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0" borderId="0" xfId="0" applyNumberFormat="1" applyFill="1"/>
    <xf numFmtId="2" fontId="0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571B-2AA5-4ABF-8A3C-E95E1BF0CC43}">
  <sheetPr codeName="Sheet1"/>
  <dimension ref="B2:B126"/>
  <sheetViews>
    <sheetView tabSelected="1" workbookViewId="0"/>
  </sheetViews>
  <sheetFormatPr defaultRowHeight="15" x14ac:dyDescent="0.25"/>
  <cols>
    <col min="1" max="1" width="3.7109375" customWidth="1"/>
  </cols>
  <sheetData>
    <row r="2" spans="2:2" x14ac:dyDescent="0.25">
      <c r="B2" t="s">
        <v>38</v>
      </c>
    </row>
    <row r="3" spans="2:2" x14ac:dyDescent="0.25">
      <c r="B3" t="s">
        <v>70</v>
      </c>
    </row>
    <row r="5" spans="2:2" x14ac:dyDescent="0.25">
      <c r="B5" t="s">
        <v>81</v>
      </c>
    </row>
    <row r="6" spans="2:2" x14ac:dyDescent="0.25">
      <c r="B6" t="s">
        <v>82</v>
      </c>
    </row>
    <row r="7" spans="2:2" x14ac:dyDescent="0.25">
      <c r="B7" t="s">
        <v>83</v>
      </c>
    </row>
    <row r="9" spans="2:2" x14ac:dyDescent="0.25">
      <c r="B9" t="s">
        <v>84</v>
      </c>
    </row>
    <row r="10" spans="2:2" x14ac:dyDescent="0.25">
      <c r="B10" t="s">
        <v>85</v>
      </c>
    </row>
    <row r="11" spans="2:2" x14ac:dyDescent="0.25">
      <c r="B11" t="s">
        <v>86</v>
      </c>
    </row>
    <row r="12" spans="2:2" x14ac:dyDescent="0.25">
      <c r="B12" t="s">
        <v>87</v>
      </c>
    </row>
    <row r="13" spans="2:2" x14ac:dyDescent="0.25">
      <c r="B13" t="s">
        <v>88</v>
      </c>
    </row>
    <row r="15" spans="2:2" x14ac:dyDescent="0.25">
      <c r="B15" t="s">
        <v>89</v>
      </c>
    </row>
    <row r="16" spans="2:2" x14ac:dyDescent="0.25">
      <c r="B16" t="s">
        <v>90</v>
      </c>
    </row>
    <row r="17" spans="2:2" x14ac:dyDescent="0.25">
      <c r="B17" t="s">
        <v>94</v>
      </c>
    </row>
    <row r="18" spans="2:2" x14ac:dyDescent="0.25">
      <c r="B18" t="s">
        <v>95</v>
      </c>
    </row>
    <row r="20" spans="2:2" x14ac:dyDescent="0.25">
      <c r="B20" t="s">
        <v>91</v>
      </c>
    </row>
    <row r="21" spans="2:2" x14ac:dyDescent="0.25">
      <c r="B21" t="s">
        <v>92</v>
      </c>
    </row>
    <row r="22" spans="2:2" x14ac:dyDescent="0.25">
      <c r="B22" t="s">
        <v>93</v>
      </c>
    </row>
    <row r="24" spans="2:2" x14ac:dyDescent="0.25">
      <c r="B24" t="s">
        <v>96</v>
      </c>
    </row>
    <row r="25" spans="2:2" x14ac:dyDescent="0.25">
      <c r="B25" t="s">
        <v>183</v>
      </c>
    </row>
    <row r="26" spans="2:2" x14ac:dyDescent="0.25">
      <c r="B26" t="s">
        <v>182</v>
      </c>
    </row>
    <row r="27" spans="2:2" x14ac:dyDescent="0.25">
      <c r="B27" t="s">
        <v>98</v>
      </c>
    </row>
    <row r="28" spans="2:2" x14ac:dyDescent="0.25">
      <c r="B28" t="s">
        <v>97</v>
      </c>
    </row>
    <row r="29" spans="2:2" x14ac:dyDescent="0.25">
      <c r="B29" t="s">
        <v>99</v>
      </c>
    </row>
    <row r="30" spans="2:2" x14ac:dyDescent="0.25">
      <c r="B30" t="s">
        <v>100</v>
      </c>
    </row>
    <row r="31" spans="2:2" x14ac:dyDescent="0.25">
      <c r="B31" t="s">
        <v>101</v>
      </c>
    </row>
    <row r="32" spans="2:2" x14ac:dyDescent="0.25">
      <c r="B32" t="s">
        <v>102</v>
      </c>
    </row>
    <row r="33" spans="2:2" x14ac:dyDescent="0.25">
      <c r="B33" t="s">
        <v>103</v>
      </c>
    </row>
    <row r="35" spans="2:2" x14ac:dyDescent="0.25">
      <c r="B35" t="s">
        <v>71</v>
      </c>
    </row>
    <row r="36" spans="2:2" x14ac:dyDescent="0.25">
      <c r="B36" t="s">
        <v>113</v>
      </c>
    </row>
    <row r="37" spans="2:2" x14ac:dyDescent="0.25">
      <c r="B37" t="s">
        <v>114</v>
      </c>
    </row>
    <row r="38" spans="2:2" x14ac:dyDescent="0.25">
      <c r="B38" t="s">
        <v>115</v>
      </c>
    </row>
    <row r="39" spans="2:2" x14ac:dyDescent="0.25">
      <c r="B39" t="s">
        <v>116</v>
      </c>
    </row>
    <row r="40" spans="2:2" x14ac:dyDescent="0.25">
      <c r="B40" t="s">
        <v>117</v>
      </c>
    </row>
    <row r="41" spans="2:2" x14ac:dyDescent="0.25">
      <c r="B41" t="s">
        <v>118</v>
      </c>
    </row>
    <row r="42" spans="2:2" x14ac:dyDescent="0.25">
      <c r="B42" t="s">
        <v>119</v>
      </c>
    </row>
    <row r="43" spans="2:2" x14ac:dyDescent="0.25">
      <c r="B43" t="s">
        <v>120</v>
      </c>
    </row>
    <row r="44" spans="2:2" x14ac:dyDescent="0.25">
      <c r="B44" t="s">
        <v>121</v>
      </c>
    </row>
    <row r="45" spans="2:2" x14ac:dyDescent="0.25">
      <c r="B45" t="s">
        <v>122</v>
      </c>
    </row>
    <row r="46" spans="2:2" x14ac:dyDescent="0.25">
      <c r="B46" t="s">
        <v>123</v>
      </c>
    </row>
    <row r="47" spans="2:2" x14ac:dyDescent="0.25">
      <c r="B47" t="s">
        <v>124</v>
      </c>
    </row>
    <row r="48" spans="2:2" x14ac:dyDescent="0.25">
      <c r="B48" t="s">
        <v>125</v>
      </c>
    </row>
    <row r="49" spans="2:2" x14ac:dyDescent="0.25">
      <c r="B49" t="s">
        <v>126</v>
      </c>
    </row>
    <row r="50" spans="2:2" x14ac:dyDescent="0.25">
      <c r="B50" t="s">
        <v>127</v>
      </c>
    </row>
    <row r="51" spans="2:2" x14ac:dyDescent="0.25">
      <c r="B51" t="s">
        <v>128</v>
      </c>
    </row>
    <row r="52" spans="2:2" x14ac:dyDescent="0.25">
      <c r="B52" t="s">
        <v>129</v>
      </c>
    </row>
    <row r="53" spans="2:2" x14ac:dyDescent="0.25">
      <c r="B53" t="s">
        <v>130</v>
      </c>
    </row>
    <row r="54" spans="2:2" x14ac:dyDescent="0.25">
      <c r="B54" t="s">
        <v>131</v>
      </c>
    </row>
    <row r="55" spans="2:2" x14ac:dyDescent="0.25">
      <c r="B55" t="s">
        <v>132</v>
      </c>
    </row>
    <row r="56" spans="2:2" x14ac:dyDescent="0.25">
      <c r="B56" t="s">
        <v>133</v>
      </c>
    </row>
    <row r="57" spans="2:2" x14ac:dyDescent="0.25">
      <c r="B57" t="s">
        <v>134</v>
      </c>
    </row>
    <row r="58" spans="2:2" x14ac:dyDescent="0.25">
      <c r="B58" t="s">
        <v>135</v>
      </c>
    </row>
    <row r="59" spans="2:2" x14ac:dyDescent="0.25">
      <c r="B59" t="s">
        <v>125</v>
      </c>
    </row>
    <row r="60" spans="2:2" x14ac:dyDescent="0.25">
      <c r="B60" t="s">
        <v>136</v>
      </c>
    </row>
    <row r="61" spans="2:2" x14ac:dyDescent="0.25">
      <c r="B61" t="s">
        <v>128</v>
      </c>
    </row>
    <row r="62" spans="2:2" x14ac:dyDescent="0.25">
      <c r="B62" t="s">
        <v>137</v>
      </c>
    </row>
    <row r="63" spans="2:2" x14ac:dyDescent="0.25">
      <c r="B63" t="s">
        <v>131</v>
      </c>
    </row>
    <row r="64" spans="2:2" x14ac:dyDescent="0.25">
      <c r="B64" t="s">
        <v>133</v>
      </c>
    </row>
    <row r="65" spans="2:2" x14ac:dyDescent="0.25">
      <c r="B65" t="s">
        <v>134</v>
      </c>
    </row>
    <row r="66" spans="2:2" x14ac:dyDescent="0.25">
      <c r="B66" t="s">
        <v>138</v>
      </c>
    </row>
    <row r="67" spans="2:2" x14ac:dyDescent="0.25">
      <c r="B67" t="s">
        <v>125</v>
      </c>
    </row>
    <row r="68" spans="2:2" x14ac:dyDescent="0.25">
      <c r="B68" t="s">
        <v>136</v>
      </c>
    </row>
    <row r="69" spans="2:2" x14ac:dyDescent="0.25">
      <c r="B69" t="s">
        <v>128</v>
      </c>
    </row>
    <row r="70" spans="2:2" x14ac:dyDescent="0.25">
      <c r="B70" t="s">
        <v>139</v>
      </c>
    </row>
    <row r="71" spans="2:2" x14ac:dyDescent="0.25">
      <c r="B71" t="s">
        <v>131</v>
      </c>
    </row>
    <row r="72" spans="2:2" x14ac:dyDescent="0.25">
      <c r="B72" t="s">
        <v>140</v>
      </c>
    </row>
    <row r="73" spans="2:2" x14ac:dyDescent="0.25">
      <c r="B73" t="s">
        <v>141</v>
      </c>
    </row>
    <row r="74" spans="2:2" x14ac:dyDescent="0.25">
      <c r="B74" t="s">
        <v>116</v>
      </c>
    </row>
    <row r="75" spans="2:2" x14ac:dyDescent="0.25">
      <c r="B75" t="s">
        <v>142</v>
      </c>
    </row>
    <row r="76" spans="2:2" x14ac:dyDescent="0.25">
      <c r="B76" t="s">
        <v>143</v>
      </c>
    </row>
    <row r="77" spans="2:2" x14ac:dyDescent="0.25">
      <c r="B77" t="s">
        <v>133</v>
      </c>
    </row>
    <row r="78" spans="2:2" x14ac:dyDescent="0.25">
      <c r="B78" t="s">
        <v>134</v>
      </c>
    </row>
    <row r="79" spans="2:2" x14ac:dyDescent="0.25">
      <c r="B79" t="s">
        <v>144</v>
      </c>
    </row>
    <row r="80" spans="2:2" x14ac:dyDescent="0.25">
      <c r="B80" t="s">
        <v>145</v>
      </c>
    </row>
    <row r="81" spans="2:2" x14ac:dyDescent="0.25">
      <c r="B81" t="s">
        <v>146</v>
      </c>
    </row>
    <row r="82" spans="2:2" x14ac:dyDescent="0.25">
      <c r="B82" t="s">
        <v>147</v>
      </c>
    </row>
    <row r="83" spans="2:2" x14ac:dyDescent="0.25">
      <c r="B83" t="s">
        <v>148</v>
      </c>
    </row>
    <row r="84" spans="2:2" x14ac:dyDescent="0.25">
      <c r="B84" t="s">
        <v>125</v>
      </c>
    </row>
    <row r="85" spans="2:2" x14ac:dyDescent="0.25">
      <c r="B85" t="s">
        <v>136</v>
      </c>
    </row>
    <row r="86" spans="2:2" x14ac:dyDescent="0.25">
      <c r="B86" t="s">
        <v>149</v>
      </c>
    </row>
    <row r="87" spans="2:2" x14ac:dyDescent="0.25">
      <c r="B87" t="s">
        <v>150</v>
      </c>
    </row>
    <row r="88" spans="2:2" x14ac:dyDescent="0.25">
      <c r="B88" t="s">
        <v>151</v>
      </c>
    </row>
    <row r="89" spans="2:2" x14ac:dyDescent="0.25">
      <c r="B89" t="s">
        <v>152</v>
      </c>
    </row>
    <row r="90" spans="2:2" x14ac:dyDescent="0.25">
      <c r="B90" t="s">
        <v>153</v>
      </c>
    </row>
    <row r="91" spans="2:2" x14ac:dyDescent="0.25">
      <c r="B91" t="s">
        <v>154</v>
      </c>
    </row>
    <row r="92" spans="2:2" x14ac:dyDescent="0.25">
      <c r="B92" t="s">
        <v>155</v>
      </c>
    </row>
    <row r="93" spans="2:2" x14ac:dyDescent="0.25">
      <c r="B93" t="s">
        <v>156</v>
      </c>
    </row>
    <row r="94" spans="2:2" x14ac:dyDescent="0.25">
      <c r="B94" t="s">
        <v>157</v>
      </c>
    </row>
    <row r="95" spans="2:2" x14ac:dyDescent="0.25">
      <c r="B95" t="s">
        <v>156</v>
      </c>
    </row>
    <row r="96" spans="2:2" x14ac:dyDescent="0.25">
      <c r="B96" t="s">
        <v>158</v>
      </c>
    </row>
    <row r="97" spans="2:2" x14ac:dyDescent="0.25">
      <c r="B97" t="s">
        <v>156</v>
      </c>
    </row>
    <row r="98" spans="2:2" x14ac:dyDescent="0.25">
      <c r="B98" t="s">
        <v>159</v>
      </c>
    </row>
    <row r="99" spans="2:2" x14ac:dyDescent="0.25">
      <c r="B99" t="s">
        <v>156</v>
      </c>
    </row>
    <row r="100" spans="2:2" x14ac:dyDescent="0.25">
      <c r="B100" t="s">
        <v>153</v>
      </c>
    </row>
    <row r="101" spans="2:2" x14ac:dyDescent="0.25">
      <c r="B101" t="s">
        <v>160</v>
      </c>
    </row>
    <row r="102" spans="2:2" x14ac:dyDescent="0.25">
      <c r="B102" t="s">
        <v>161</v>
      </c>
    </row>
    <row r="103" spans="2:2" x14ac:dyDescent="0.25">
      <c r="B103" t="s">
        <v>156</v>
      </c>
    </row>
    <row r="104" spans="2:2" x14ac:dyDescent="0.25">
      <c r="B104" t="s">
        <v>162</v>
      </c>
    </row>
    <row r="105" spans="2:2" x14ac:dyDescent="0.25">
      <c r="B105" t="s">
        <v>156</v>
      </c>
    </row>
    <row r="106" spans="2:2" x14ac:dyDescent="0.25">
      <c r="B106" t="s">
        <v>163</v>
      </c>
    </row>
    <row r="107" spans="2:2" x14ac:dyDescent="0.25">
      <c r="B107" t="s">
        <v>156</v>
      </c>
    </row>
    <row r="108" spans="2:2" x14ac:dyDescent="0.25">
      <c r="B108" t="s">
        <v>164</v>
      </c>
    </row>
    <row r="109" spans="2:2" x14ac:dyDescent="0.25">
      <c r="B109" t="s">
        <v>165</v>
      </c>
    </row>
    <row r="110" spans="2:2" x14ac:dyDescent="0.25">
      <c r="B110" t="s">
        <v>166</v>
      </c>
    </row>
    <row r="111" spans="2:2" x14ac:dyDescent="0.25">
      <c r="B111" t="s">
        <v>167</v>
      </c>
    </row>
    <row r="112" spans="2:2" x14ac:dyDescent="0.25">
      <c r="B112" t="s">
        <v>168</v>
      </c>
    </row>
    <row r="113" spans="2:2" x14ac:dyDescent="0.25">
      <c r="B113" t="s">
        <v>169</v>
      </c>
    </row>
    <row r="114" spans="2:2" x14ac:dyDescent="0.25">
      <c r="B114" t="s">
        <v>128</v>
      </c>
    </row>
    <row r="115" spans="2:2" x14ac:dyDescent="0.25">
      <c r="B115" t="s">
        <v>170</v>
      </c>
    </row>
    <row r="116" spans="2:2" x14ac:dyDescent="0.25">
      <c r="B116" t="s">
        <v>171</v>
      </c>
    </row>
    <row r="117" spans="2:2" x14ac:dyDescent="0.25">
      <c r="B117" t="s">
        <v>172</v>
      </c>
    </row>
    <row r="118" spans="2:2" x14ac:dyDescent="0.25">
      <c r="B118" t="s">
        <v>173</v>
      </c>
    </row>
    <row r="119" spans="2:2" x14ac:dyDescent="0.25">
      <c r="B119" t="s">
        <v>174</v>
      </c>
    </row>
    <row r="120" spans="2:2" x14ac:dyDescent="0.25">
      <c r="B120" t="s">
        <v>128</v>
      </c>
    </row>
    <row r="121" spans="2:2" x14ac:dyDescent="0.25">
      <c r="B121" t="s">
        <v>175</v>
      </c>
    </row>
    <row r="122" spans="2:2" x14ac:dyDescent="0.25">
      <c r="B122" t="s">
        <v>176</v>
      </c>
    </row>
    <row r="123" spans="2:2" x14ac:dyDescent="0.25">
      <c r="B123" t="s">
        <v>177</v>
      </c>
    </row>
    <row r="124" spans="2:2" x14ac:dyDescent="0.25">
      <c r="B124" t="s">
        <v>178</v>
      </c>
    </row>
    <row r="125" spans="2:2" x14ac:dyDescent="0.25">
      <c r="B125" t="s">
        <v>179</v>
      </c>
    </row>
    <row r="126" spans="2:2" x14ac:dyDescent="0.25">
      <c r="B126" t="s">
        <v>180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D7FA-0724-4B26-A348-BA736275BAAB}">
  <sheetPr codeName="Sheet4"/>
  <dimension ref="B3:C123"/>
  <sheetViews>
    <sheetView workbookViewId="0"/>
  </sheetViews>
  <sheetFormatPr defaultRowHeight="15" x14ac:dyDescent="0.25"/>
  <sheetData>
    <row r="3" spans="2:3" x14ac:dyDescent="0.25">
      <c r="B3" s="2" t="s">
        <v>0</v>
      </c>
      <c r="C3">
        <v>2019</v>
      </c>
    </row>
    <row r="4" spans="2:3" x14ac:dyDescent="0.25">
      <c r="B4" s="2" t="s">
        <v>1</v>
      </c>
      <c r="C4">
        <v>50</v>
      </c>
    </row>
    <row r="5" spans="2:3" x14ac:dyDescent="0.25">
      <c r="B5" s="2" t="s">
        <v>2</v>
      </c>
      <c r="C5">
        <v>5</v>
      </c>
    </row>
    <row r="6" spans="2:3" x14ac:dyDescent="0.25">
      <c r="B6" s="2" t="s">
        <v>17</v>
      </c>
      <c r="C6">
        <v>10190</v>
      </c>
    </row>
    <row r="7" spans="2:3" x14ac:dyDescent="0.25">
      <c r="B7" s="2" t="s">
        <v>18</v>
      </c>
      <c r="C7">
        <v>4197</v>
      </c>
    </row>
    <row r="8" spans="2:3" x14ac:dyDescent="0.25">
      <c r="B8" s="2" t="s">
        <v>19</v>
      </c>
      <c r="C8" s="1">
        <v>5.5E-2</v>
      </c>
    </row>
    <row r="9" spans="2:3" x14ac:dyDescent="0.25">
      <c r="B9" s="2" t="s">
        <v>20</v>
      </c>
      <c r="C9" s="1">
        <v>3.7999999999999999E-2</v>
      </c>
    </row>
    <row r="10" spans="2:3" x14ac:dyDescent="0.25">
      <c r="B10" s="2" t="s">
        <v>23</v>
      </c>
      <c r="C10" s="1">
        <v>3.2500000000000001E-2</v>
      </c>
    </row>
    <row r="12" spans="2:3" x14ac:dyDescent="0.25">
      <c r="B12" s="2" t="s">
        <v>24</v>
      </c>
    </row>
    <row r="13" spans="2:3" x14ac:dyDescent="0.25">
      <c r="B13" s="2" t="s">
        <v>25</v>
      </c>
    </row>
    <row r="113" spans="2:3" x14ac:dyDescent="0.25">
      <c r="B113" s="2"/>
    </row>
    <row r="114" spans="2:3" x14ac:dyDescent="0.25">
      <c r="B114" s="2"/>
    </row>
    <row r="115" spans="2:3" x14ac:dyDescent="0.25">
      <c r="B115" s="2"/>
    </row>
    <row r="116" spans="2:3" x14ac:dyDescent="0.25">
      <c r="B116" s="2"/>
    </row>
    <row r="117" spans="2:3" x14ac:dyDescent="0.25">
      <c r="B117" s="2"/>
    </row>
    <row r="118" spans="2:3" x14ac:dyDescent="0.25">
      <c r="B118" s="2"/>
      <c r="C118" s="1"/>
    </row>
    <row r="119" spans="2:3" x14ac:dyDescent="0.25">
      <c r="B119" s="2"/>
      <c r="C119" s="1"/>
    </row>
    <row r="120" spans="2:3" x14ac:dyDescent="0.25">
      <c r="B120" s="2"/>
      <c r="C120" s="1"/>
    </row>
    <row r="122" spans="2:3" x14ac:dyDescent="0.25">
      <c r="B122" s="2"/>
    </row>
    <row r="123" spans="2:3" x14ac:dyDescent="0.25">
      <c r="B12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FBFB-1F5E-48B9-B7BA-7E7A01FD1073}">
  <sheetPr codeName="Sheet5"/>
  <dimension ref="A1:E18"/>
  <sheetViews>
    <sheetView workbookViewId="0">
      <selection activeCell="F2" sqref="F2"/>
    </sheetView>
  </sheetViews>
  <sheetFormatPr defaultRowHeight="15" x14ac:dyDescent="0.25"/>
  <sheetData>
    <row r="1" spans="1:5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</row>
    <row r="2" spans="1:5" x14ac:dyDescent="0.25">
      <c r="A2">
        <v>1</v>
      </c>
      <c r="B2" t="s">
        <v>8</v>
      </c>
      <c r="C2">
        <v>46</v>
      </c>
      <c r="D2">
        <v>10</v>
      </c>
      <c r="E2" t="s">
        <v>9</v>
      </c>
    </row>
    <row r="3" spans="1:5" x14ac:dyDescent="0.25">
      <c r="A3">
        <v>2</v>
      </c>
      <c r="B3" t="s">
        <v>8</v>
      </c>
      <c r="C3">
        <v>28</v>
      </c>
      <c r="D3">
        <v>3</v>
      </c>
      <c r="E3" t="s">
        <v>10</v>
      </c>
    </row>
    <row r="4" spans="1:5" x14ac:dyDescent="0.25">
      <c r="A4">
        <v>3</v>
      </c>
      <c r="B4" t="s">
        <v>8</v>
      </c>
      <c r="C4">
        <v>40</v>
      </c>
      <c r="D4">
        <v>6</v>
      </c>
      <c r="E4" t="s">
        <v>10</v>
      </c>
    </row>
    <row r="5" spans="1:5" x14ac:dyDescent="0.25">
      <c r="A5">
        <v>4</v>
      </c>
      <c r="B5" t="s">
        <v>8</v>
      </c>
      <c r="C5">
        <v>34</v>
      </c>
      <c r="D5">
        <v>1</v>
      </c>
      <c r="E5" t="s">
        <v>9</v>
      </c>
    </row>
    <row r="6" spans="1:5" x14ac:dyDescent="0.25">
      <c r="A6">
        <v>5</v>
      </c>
      <c r="B6" t="s">
        <v>8</v>
      </c>
      <c r="C6">
        <v>58</v>
      </c>
      <c r="D6">
        <v>25</v>
      </c>
      <c r="E6" t="s">
        <v>9</v>
      </c>
    </row>
    <row r="7" spans="1:5" x14ac:dyDescent="0.25">
      <c r="A7">
        <v>6</v>
      </c>
      <c r="B7" t="s">
        <v>8</v>
      </c>
      <c r="C7">
        <v>52</v>
      </c>
      <c r="D7">
        <v>12</v>
      </c>
      <c r="E7" t="s">
        <v>9</v>
      </c>
    </row>
    <row r="8" spans="1:5" x14ac:dyDescent="0.25">
      <c r="A8">
        <v>7</v>
      </c>
      <c r="B8" t="s">
        <v>8</v>
      </c>
      <c r="C8">
        <v>40</v>
      </c>
      <c r="D8">
        <v>8</v>
      </c>
      <c r="E8" t="s">
        <v>9</v>
      </c>
    </row>
    <row r="9" spans="1:5" x14ac:dyDescent="0.25">
      <c r="A9">
        <v>8</v>
      </c>
      <c r="B9" t="s">
        <v>8</v>
      </c>
      <c r="C9">
        <v>33</v>
      </c>
      <c r="D9">
        <v>2</v>
      </c>
      <c r="E9" t="s">
        <v>9</v>
      </c>
    </row>
    <row r="10" spans="1:5" x14ac:dyDescent="0.25">
      <c r="A10">
        <v>9</v>
      </c>
      <c r="B10" t="s">
        <v>8</v>
      </c>
      <c r="C10">
        <v>36</v>
      </c>
      <c r="D10">
        <v>13</v>
      </c>
      <c r="E10" t="s">
        <v>10</v>
      </c>
    </row>
    <row r="11" spans="1:5" x14ac:dyDescent="0.25">
      <c r="A11">
        <v>10</v>
      </c>
      <c r="B11" t="s">
        <v>8</v>
      </c>
      <c r="C11">
        <v>30</v>
      </c>
      <c r="D11">
        <v>4</v>
      </c>
      <c r="E11" t="s">
        <v>10</v>
      </c>
    </row>
    <row r="12" spans="1:5" x14ac:dyDescent="0.25">
      <c r="A12">
        <v>11</v>
      </c>
      <c r="B12" t="s">
        <v>8</v>
      </c>
      <c r="C12">
        <v>25</v>
      </c>
      <c r="D12">
        <v>2</v>
      </c>
      <c r="E12" t="s">
        <v>10</v>
      </c>
    </row>
    <row r="13" spans="1:5" x14ac:dyDescent="0.25">
      <c r="A13">
        <v>12</v>
      </c>
      <c r="B13" t="s">
        <v>8</v>
      </c>
      <c r="C13">
        <v>22</v>
      </c>
      <c r="D13">
        <v>1</v>
      </c>
      <c r="E13" t="s">
        <v>9</v>
      </c>
    </row>
    <row r="14" spans="1:5" x14ac:dyDescent="0.25">
      <c r="A14">
        <v>13</v>
      </c>
      <c r="B14" t="s">
        <v>11</v>
      </c>
      <c r="C14">
        <v>60</v>
      </c>
      <c r="E14" t="s">
        <v>10</v>
      </c>
    </row>
    <row r="15" spans="1:5" x14ac:dyDescent="0.25">
      <c r="A15">
        <v>14</v>
      </c>
      <c r="B15" t="s">
        <v>11</v>
      </c>
      <c r="C15">
        <v>68</v>
      </c>
      <c r="E15" t="s">
        <v>9</v>
      </c>
    </row>
    <row r="16" spans="1:5" x14ac:dyDescent="0.25">
      <c r="A16">
        <v>15</v>
      </c>
      <c r="B16" t="s">
        <v>11</v>
      </c>
      <c r="C16">
        <v>75</v>
      </c>
      <c r="E16" t="s">
        <v>9</v>
      </c>
    </row>
    <row r="17" spans="1:5" x14ac:dyDescent="0.25">
      <c r="A17">
        <v>16</v>
      </c>
      <c r="B17" t="s">
        <v>11</v>
      </c>
      <c r="C17">
        <v>71</v>
      </c>
      <c r="E17" t="s">
        <v>10</v>
      </c>
    </row>
    <row r="18" spans="1:5" x14ac:dyDescent="0.25">
      <c r="A18">
        <v>17</v>
      </c>
      <c r="B18" t="s">
        <v>11</v>
      </c>
      <c r="C18">
        <v>64</v>
      </c>
      <c r="E18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1837D-5AA7-47F2-B03F-3A8E2886B2FE}">
  <sheetPr codeName="Sheet10"/>
  <dimension ref="A2:HC129"/>
  <sheetViews>
    <sheetView workbookViewId="0"/>
  </sheetViews>
  <sheetFormatPr defaultRowHeight="15" x14ac:dyDescent="0.25"/>
  <cols>
    <col min="2" max="2" width="24.28515625" style="8" bestFit="1" customWidth="1"/>
    <col min="3" max="3" width="15.28515625" style="9" customWidth="1"/>
    <col min="4" max="4" width="15.28515625" style="10" customWidth="1"/>
    <col min="6" max="6" width="8.42578125" bestFit="1" customWidth="1"/>
  </cols>
  <sheetData>
    <row r="2" spans="2:211" x14ac:dyDescent="0.25">
      <c r="B2" s="8" t="s">
        <v>49</v>
      </c>
    </row>
    <row r="3" spans="2:211" x14ac:dyDescent="0.25">
      <c r="C3" s="11" t="s">
        <v>50</v>
      </c>
      <c r="D3" s="8" t="s">
        <v>51</v>
      </c>
    </row>
    <row r="4" spans="2:211" x14ac:dyDescent="0.25">
      <c r="B4" s="8" t="s">
        <v>52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  <c r="FZ4" s="20"/>
      <c r="GA4" s="20"/>
      <c r="GB4" s="20"/>
      <c r="GC4" s="20"/>
      <c r="GD4" s="20"/>
      <c r="GE4" s="20"/>
      <c r="GF4" s="20"/>
      <c r="GG4" s="20"/>
      <c r="GH4" s="20"/>
      <c r="GI4" s="20"/>
      <c r="GJ4" s="20"/>
      <c r="GK4" s="20"/>
      <c r="GL4" s="20"/>
      <c r="GM4" s="20"/>
      <c r="GN4" s="20"/>
      <c r="GO4" s="20"/>
      <c r="GP4" s="20"/>
      <c r="GQ4" s="20"/>
      <c r="GR4" s="20"/>
      <c r="GS4" s="20"/>
      <c r="GT4" s="20"/>
      <c r="GU4" s="20"/>
      <c r="GV4" s="20"/>
      <c r="GW4" s="20"/>
      <c r="GX4" s="20"/>
      <c r="GY4" s="20"/>
      <c r="GZ4" s="20"/>
      <c r="HA4" s="20"/>
      <c r="HB4" s="20"/>
      <c r="HC4" s="20"/>
    </row>
    <row r="5" spans="2:211" x14ac:dyDescent="0.25">
      <c r="B5" s="8" t="s">
        <v>53</v>
      </c>
      <c r="C5" s="9">
        <f>Totals!HE4</f>
        <v>391618.74134392582</v>
      </c>
      <c r="D5" s="9">
        <f>Totals!HC4</f>
        <v>645148.63938949234</v>
      </c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HA5" s="20"/>
      <c r="HB5" s="20"/>
    </row>
    <row r="6" spans="2:211" x14ac:dyDescent="0.25">
      <c r="B6" s="8" t="s">
        <v>54</v>
      </c>
      <c r="C6" s="12">
        <f>C24</f>
        <v>561285.4655648421</v>
      </c>
      <c r="D6" s="12">
        <f>C6</f>
        <v>561285.4655648421</v>
      </c>
      <c r="HA6" s="20"/>
      <c r="HB6" s="20"/>
    </row>
    <row r="7" spans="2:211" x14ac:dyDescent="0.25">
      <c r="B7" s="8" t="s">
        <v>47</v>
      </c>
      <c r="C7" s="9">
        <f>C5+C6</f>
        <v>952904.20690876793</v>
      </c>
      <c r="D7" s="9">
        <f>D5+D6</f>
        <v>1206434.1049543344</v>
      </c>
    </row>
    <row r="8" spans="2:211" x14ac:dyDescent="0.25">
      <c r="F8" t="s">
        <v>110</v>
      </c>
    </row>
    <row r="9" spans="2:211" x14ac:dyDescent="0.25">
      <c r="B9" s="8" t="s">
        <v>55</v>
      </c>
      <c r="C9" s="9">
        <f>C23-C5</f>
        <v>972770.40980718809</v>
      </c>
      <c r="D9" s="9">
        <f>C23-D5</f>
        <v>719240.51176162157</v>
      </c>
      <c r="F9" t="s">
        <v>111</v>
      </c>
    </row>
    <row r="10" spans="2:211" x14ac:dyDescent="0.25">
      <c r="F10" t="s">
        <v>112</v>
      </c>
      <c r="GZ10" s="20" t="e">
        <f>+#REF!+#REF!+#REF!+#REF!+#REF!+#REF!+#REF!+#REF!+#REF!+#REF!+#REF!+#REF!</f>
        <v>#REF!</v>
      </c>
    </row>
    <row r="11" spans="2:211" x14ac:dyDescent="0.25">
      <c r="B11" s="8" t="s">
        <v>56</v>
      </c>
      <c r="C11" s="9">
        <f>Totals!HD4</f>
        <v>75064.110185665922</v>
      </c>
      <c r="D11" s="9">
        <f>Totals!HB4</f>
        <v>54646.124901399351</v>
      </c>
      <c r="GZ11" s="20" t="e">
        <f>+#REF!+#REF!+#REF!+#REF!+#REF!+#REF!+#REF!+#REF!+#REF!+#REF!+#REF!+#REF!</f>
        <v>#REF!</v>
      </c>
    </row>
    <row r="12" spans="2:211" x14ac:dyDescent="0.25">
      <c r="B12" s="8" t="s">
        <v>57</v>
      </c>
      <c r="C12" s="9">
        <f>C7*Assumptions!$C$9+C11*Assumptions!$C$9-$C31*Assumptions!$C$9/2</f>
        <v>39062.796049588484</v>
      </c>
      <c r="D12" s="9">
        <f>D7*Assumptions!$C$9+D11*Assumptions!$C$9-$C31*Assumptions!$C$9/2</f>
        <v>47921.048734517884</v>
      </c>
      <c r="GZ12" s="20" t="e">
        <f>+#REF!+#REF!+#REF!+#REF!+#REF!+#REF!+#REF!+#REF!+#REF!+#REF!+#REF!+#REF!</f>
        <v>#REF!</v>
      </c>
    </row>
    <row r="13" spans="2:211" x14ac:dyDescent="0.25">
      <c r="GZ13" s="20" t="e">
        <f>+#REF!+#REF!+#REF!+#REF!+#REF!+#REF!+#REF!+#REF!+#REF!+#REF!+#REF!+#REF!</f>
        <v>#REF!</v>
      </c>
    </row>
    <row r="14" spans="2:211" x14ac:dyDescent="0.25">
      <c r="C14" s="25" t="s">
        <v>58</v>
      </c>
      <c r="D14" s="25"/>
      <c r="GZ14" s="20" t="e">
        <f>+#REF!+#REF!+#REF!+#REF!+#REF!+#REF!+#REF!+#REF!+#REF!+#REF!+#REF!+#REF!</f>
        <v>#REF!</v>
      </c>
    </row>
    <row r="15" spans="2:211" x14ac:dyDescent="0.25">
      <c r="C15" s="25" t="s">
        <v>59</v>
      </c>
      <c r="D15" s="25"/>
      <c r="GZ15" s="20" t="e">
        <f>+#REF!+#REF!+#REF!+#REF!+#REF!+#REF!+#REF!+#REF!+#REF!+#REF!+#REF!+#REF!</f>
        <v>#REF!</v>
      </c>
    </row>
    <row r="16" spans="2:211" x14ac:dyDescent="0.25">
      <c r="B16" s="8" t="s">
        <v>60</v>
      </c>
      <c r="D16" s="9"/>
      <c r="GZ16" s="20" t="e">
        <f>+#REF!+#REF!+#REF!+#REF!+#REF!+#REF!+#REF!+#REF!+#REF!+#REF!+#REF!+#REF!</f>
        <v>#REF!</v>
      </c>
    </row>
    <row r="17" spans="1:208" x14ac:dyDescent="0.25">
      <c r="B17" s="8" t="s">
        <v>61</v>
      </c>
      <c r="D17" s="9"/>
      <c r="GZ17" s="20" t="e">
        <f>+#REF!+#REF!+#REF!+#REF!+#REF!+#REF!+#REF!+#REF!+#REF!+#REF!+#REF!+#REF!</f>
        <v>#REF!</v>
      </c>
    </row>
    <row r="18" spans="1:208" x14ac:dyDescent="0.25">
      <c r="C18" s="25" t="s">
        <v>62</v>
      </c>
      <c r="D18" s="25"/>
      <c r="GZ18" s="20" t="e">
        <f>+#REF!+#REF!+#REF!+#REF!+#REF!+#REF!+#REF!+#REF!+#REF!+#REF!+#REF!+#REF!</f>
        <v>#REF!</v>
      </c>
    </row>
    <row r="19" spans="1:208" x14ac:dyDescent="0.25">
      <c r="B19" s="8" t="s">
        <v>60</v>
      </c>
      <c r="D19" s="9"/>
      <c r="GZ19" s="20" t="e">
        <f>+#REF!+#REF!+#REF!+#REF!+#REF!+#REF!+#REF!+#REF!+#REF!+#REF!+#REF!+#REF!</f>
        <v>#REF!</v>
      </c>
    </row>
    <row r="20" spans="1:208" x14ac:dyDescent="0.25">
      <c r="B20" s="8" t="s">
        <v>61</v>
      </c>
      <c r="D20" s="9"/>
      <c r="GZ20" s="20" t="e">
        <f>+#REF!+#REF!+#REF!+#REF!+#REF!+#REF!+#REF!+#REF!+#REF!+#REF!+#REF!+#REF!</f>
        <v>#REF!</v>
      </c>
    </row>
    <row r="21" spans="1:208" x14ac:dyDescent="0.25">
      <c r="GZ21" s="20" t="e">
        <f>+#REF!+#REF!+#REF!+#REF!+#REF!+#REF!+#REF!+#REF!+#REF!+#REF!+#REF!+#REF!</f>
        <v>#REF!</v>
      </c>
    </row>
    <row r="22" spans="1:208" x14ac:dyDescent="0.25">
      <c r="C22" s="2" t="s">
        <v>63</v>
      </c>
      <c r="GZ22" s="20" t="e">
        <f>+#REF!+#REF!+#REF!+#REF!+#REF!+#REF!+#REF!+#REF!+#REF!+#REF!+#REF!+#REF!</f>
        <v>#REF!</v>
      </c>
    </row>
    <row r="23" spans="1:208" x14ac:dyDescent="0.25">
      <c r="B23" s="8" t="s">
        <v>53</v>
      </c>
      <c r="C23" s="9">
        <f>Totals!I4</f>
        <v>1364389.1511511139</v>
      </c>
      <c r="GZ23" s="20" t="e">
        <f>+#REF!+#REF!+#REF!+#REF!+#REF!+#REF!+#REF!+#REF!+#REF!+#REF!+#REF!+#REF!</f>
        <v>#REF!</v>
      </c>
    </row>
    <row r="24" spans="1:208" x14ac:dyDescent="0.25">
      <c r="B24" s="8" t="s">
        <v>54</v>
      </c>
      <c r="C24" s="12">
        <f>Totals!C7</f>
        <v>561285.4655648421</v>
      </c>
      <c r="GZ24" s="20" t="e">
        <f>+#REF!+#REF!+#REF!+#REF!+#REF!+#REF!+#REF!+#REF!+#REF!+#REF!+#REF!+#REF!</f>
        <v>#REF!</v>
      </c>
    </row>
    <row r="25" spans="1:208" x14ac:dyDescent="0.25">
      <c r="B25" s="8" t="s">
        <v>47</v>
      </c>
      <c r="C25" s="9">
        <f>C23+C24</f>
        <v>1925674.616715956</v>
      </c>
      <c r="GZ25" s="20" t="e">
        <f>+#REF!+#REF!+#REF!+#REF!+#REF!+#REF!+#REF!+#REF!+#REF!+#REF!+#REF!+#REF!</f>
        <v>#REF!</v>
      </c>
    </row>
    <row r="26" spans="1:208" x14ac:dyDescent="0.25">
      <c r="GZ26" s="20" t="e">
        <f>+#REF!+#REF!+#REF!+#REF!+#REF!+#REF!+#REF!+#REF!+#REF!+#REF!+#REF!+#REF!</f>
        <v>#REF!</v>
      </c>
    </row>
    <row r="27" spans="1:208" x14ac:dyDescent="0.25">
      <c r="B27" s="8" t="s">
        <v>65</v>
      </c>
      <c r="C27" s="13">
        <f>Totals!HF4/(E31+F31)</f>
        <v>16.925261937574003</v>
      </c>
      <c r="E27" s="13"/>
      <c r="GZ27" s="20" t="e">
        <f>+#REF!+#REF!+#REF!+#REF!+#REF!+#REF!+#REF!+#REF!+#REF!+#REF!+#REF!+#REF!</f>
        <v>#REF!</v>
      </c>
    </row>
    <row r="28" spans="1:208" x14ac:dyDescent="0.25">
      <c r="C28" s="13"/>
      <c r="E28" s="13"/>
      <c r="GZ28" s="20" t="e">
        <f>+#REF!+#REF!+#REF!+#REF!+#REF!+#REF!+#REF!+#REF!+#REF!+#REF!+#REF!+#REF!</f>
        <v>#REF!</v>
      </c>
    </row>
    <row r="29" spans="1:208" x14ac:dyDescent="0.25">
      <c r="C29" s="8" t="s">
        <v>48</v>
      </c>
      <c r="E29" s="8" t="s">
        <v>64</v>
      </c>
      <c r="GZ29" s="20" t="e">
        <f>+#REF!+#REF!+#REF!+#REF!+#REF!+#REF!+#REF!+#REF!+#REF!+#REF!+#REF!+#REF!</f>
        <v>#REF!</v>
      </c>
    </row>
    <row r="30" spans="1:208" x14ac:dyDescent="0.25">
      <c r="C30" s="11" t="s">
        <v>47</v>
      </c>
      <c r="D30" s="8" t="s">
        <v>66</v>
      </c>
      <c r="E30" s="11" t="s">
        <v>53</v>
      </c>
      <c r="F30" s="2" t="s">
        <v>54</v>
      </c>
      <c r="GZ30" s="20" t="e">
        <f>+#REF!+#REF!+#REF!+#REF!+#REF!+#REF!+#REF!+#REF!+#REF!+#REF!+#REF!+#REF!</f>
        <v>#REF!</v>
      </c>
    </row>
    <row r="31" spans="1:208" x14ac:dyDescent="0.25">
      <c r="A31">
        <f>Assumptions!C3</f>
        <v>2019</v>
      </c>
      <c r="B31" s="8" t="s">
        <v>67</v>
      </c>
      <c r="C31" s="9">
        <f>HLOOKUP($A31,Totals!$J$3:$DE$5,2)</f>
        <v>0</v>
      </c>
      <c r="D31" s="9">
        <f>HLOOKUP($A31,Totals!$J$3:$DE$5,3)</f>
        <v>0</v>
      </c>
      <c r="E31" s="13">
        <f>Totals!HC10</f>
        <v>12</v>
      </c>
      <c r="F31" s="24">
        <f>Totals!D10+HLOOKUP(A31,Totals!$DF$3:$HA$4,2)</f>
        <v>5</v>
      </c>
      <c r="GZ31" s="20" t="e">
        <f>+#REF!+#REF!+#REF!+#REF!+#REF!+#REF!+#REF!+#REF!+#REF!+#REF!+#REF!+#REF!</f>
        <v>#REF!</v>
      </c>
    </row>
    <row r="32" spans="1:208" x14ac:dyDescent="0.25">
      <c r="A32">
        <f>A31+1</f>
        <v>2020</v>
      </c>
      <c r="B32" s="8" t="str">
        <f>"Year "&amp;VALUE(RIGHT(B31, 2)) + 1</f>
        <v>Year 2</v>
      </c>
      <c r="C32" s="9">
        <f>HLOOKUP($A32,Totals!$J$3:$DE$5,2)</f>
        <v>763.28195000000005</v>
      </c>
      <c r="D32" s="9">
        <f>HLOOKUP($A32,Totals!$J$3:$DE$5,3)</f>
        <v>763.28195000000005</v>
      </c>
      <c r="E32" s="13">
        <f>Totals!HC11</f>
        <v>10.975290000000001</v>
      </c>
      <c r="F32" s="24">
        <f>Totals!D11+HLOOKUP(A32,Totals!$DF$3:$HA$4,2)</f>
        <v>5.01518</v>
      </c>
      <c r="GZ32" s="20" t="e">
        <f>+#REF!+#REF!+#REF!+#REF!+#REF!+#REF!+#REF!+#REF!+#REF!+#REF!+#REF!+#REF!</f>
        <v>#REF!</v>
      </c>
    </row>
    <row r="33" spans="1:208" x14ac:dyDescent="0.25">
      <c r="A33">
        <f t="shared" ref="A33:A96" si="0">A32+1</f>
        <v>2021</v>
      </c>
      <c r="B33" s="8" t="str">
        <f t="shared" ref="B33:B96" si="1">"Year "&amp;VALUE(RIGHT(B32, 2)) + 1</f>
        <v>Year 3</v>
      </c>
      <c r="C33" s="9">
        <f>HLOOKUP($A33,Totals!$J$3:$DE$5,2)</f>
        <v>1704.4746767659999</v>
      </c>
      <c r="D33" s="9">
        <f>HLOOKUP($A33,Totals!$J$3:$DE$5,3)</f>
        <v>1704.4746767659999</v>
      </c>
      <c r="E33" s="13">
        <f>Totals!HC12</f>
        <v>10.153394474899999</v>
      </c>
      <c r="F33" s="24">
        <f>Totals!D12+HLOOKUP(A33,Totals!$DF$3:$HA$4,2)</f>
        <v>5.0341942613999997</v>
      </c>
      <c r="GZ33" s="20" t="e">
        <f>+#REF!+#REF!+#REF!+#REF!+#REF!+#REF!+#REF!+#REF!+#REF!+#REF!+#REF!+#REF!</f>
        <v>#REF!</v>
      </c>
    </row>
    <row r="34" spans="1:208" x14ac:dyDescent="0.25">
      <c r="A34">
        <f t="shared" si="0"/>
        <v>2022</v>
      </c>
      <c r="B34" s="8" t="str">
        <f t="shared" si="1"/>
        <v>Year 4</v>
      </c>
      <c r="C34" s="9">
        <f>HLOOKUP($A34,Totals!$J$3:$DE$5,2)</f>
        <v>3317.646887423015</v>
      </c>
      <c r="D34" s="9">
        <f>HLOOKUP($A34,Totals!$J$3:$DE$5,3)</f>
        <v>3317.646887423015</v>
      </c>
      <c r="E34" s="13">
        <f>Totals!HC13</f>
        <v>9.435459098000651</v>
      </c>
      <c r="F34" s="24">
        <f>Totals!D13+HLOOKUP(A34,Totals!$DF$3:$HA$4,2)</f>
        <v>5.0956100832632059</v>
      </c>
      <c r="GZ34" s="20" t="e">
        <f>+#REF!+#REF!+#REF!+#REF!+#REF!+#REF!+#REF!+#REF!+#REF!+#REF!+#REF!+#REF!</f>
        <v>#REF!</v>
      </c>
    </row>
    <row r="35" spans="1:208" x14ac:dyDescent="0.25">
      <c r="A35">
        <f t="shared" si="0"/>
        <v>2023</v>
      </c>
      <c r="B35" s="8" t="str">
        <f t="shared" si="1"/>
        <v>Year 5</v>
      </c>
      <c r="C35" s="9">
        <f>HLOOKUP($A35,Totals!$J$3:$DE$5,2)</f>
        <v>5418.9094934151944</v>
      </c>
      <c r="D35" s="9">
        <f>HLOOKUP($A35,Totals!$J$3:$DE$5,3)</f>
        <v>5418.9094934151944</v>
      </c>
      <c r="E35" s="13">
        <f>Totals!HC14</f>
        <v>8.7965171480377222</v>
      </c>
      <c r="F35" s="24">
        <f>Totals!D14+HLOOKUP(A35,Totals!$DF$3:$HA$4,2)</f>
        <v>5.1759232995614681</v>
      </c>
      <c r="GZ35" s="20" t="e">
        <f>+#REF!+#REF!+#REF!+#REF!+#REF!+#REF!+#REF!+#REF!+#REF!+#REF!+#REF!+#REF!</f>
        <v>#REF!</v>
      </c>
    </row>
    <row r="36" spans="1:208" x14ac:dyDescent="0.25">
      <c r="A36">
        <f t="shared" si="0"/>
        <v>2024</v>
      </c>
      <c r="B36" s="8" t="str">
        <f t="shared" si="1"/>
        <v>Year 6</v>
      </c>
      <c r="C36" s="9">
        <f>HLOOKUP($A36,Totals!$J$3:$DE$5,2)</f>
        <v>8532.4008190358327</v>
      </c>
      <c r="D36" s="9">
        <f>HLOOKUP($A36,Totals!$J$3:$DE$5,3)</f>
        <v>8483.4392586531249</v>
      </c>
      <c r="E36" s="13">
        <f>Totals!HC15</f>
        <v>8.1871886584258586</v>
      </c>
      <c r="F36" s="24">
        <f>Totals!D15+HLOOKUP(A36,Totals!$DF$3:$HA$4,2)</f>
        <v>5.3089693415910775</v>
      </c>
      <c r="GZ36" s="20" t="e">
        <f>+#REF!+#REF!+#REF!+#REF!+#REF!+#REF!+#REF!+#REF!+#REF!+#REF!+#REF!+#REF!</f>
        <v>#REF!</v>
      </c>
    </row>
    <row r="37" spans="1:208" x14ac:dyDescent="0.25">
      <c r="A37">
        <f t="shared" si="0"/>
        <v>2025</v>
      </c>
      <c r="B37" s="8" t="str">
        <f t="shared" si="1"/>
        <v>Year 7</v>
      </c>
      <c r="C37" s="9">
        <f>HLOOKUP($A37,Totals!$J$3:$DE$5,2)</f>
        <v>11513.412502627882</v>
      </c>
      <c r="D37" s="9">
        <f>HLOOKUP($A37,Totals!$J$3:$DE$5,3)</f>
        <v>11414.612149248142</v>
      </c>
      <c r="E37" s="13">
        <f>Totals!HC16</f>
        <v>7.6570895691808065</v>
      </c>
      <c r="F37" s="24">
        <f>Totals!D16+HLOOKUP(A37,Totals!$DF$3:$HA$4,2)</f>
        <v>5.4022674844932439</v>
      </c>
      <c r="GZ37" s="20" t="e">
        <f>+#REF!+#REF!+#REF!+#REF!+#REF!+#REF!+#REF!+#REF!+#REF!+#REF!+#REF!+#REF!</f>
        <v>#REF!</v>
      </c>
    </row>
    <row r="38" spans="1:208" x14ac:dyDescent="0.25">
      <c r="A38">
        <f t="shared" si="0"/>
        <v>2026</v>
      </c>
      <c r="B38" s="8" t="str">
        <f t="shared" si="1"/>
        <v>Year 8</v>
      </c>
      <c r="C38" s="9">
        <f>HLOOKUP($A38,Totals!$J$3:$DE$5,2)</f>
        <v>7809.71904643169</v>
      </c>
      <c r="D38" s="9">
        <f>HLOOKUP($A38,Totals!$J$3:$DE$5,3)</f>
        <v>7642.7387547975904</v>
      </c>
      <c r="E38" s="13">
        <f>Totals!HC17</f>
        <v>7.2053250187825553</v>
      </c>
      <c r="F38" s="24">
        <f>Totals!D17+HLOOKUP(A38,Totals!$DF$3:$HA$4,2)</f>
        <v>5.4486309062887495</v>
      </c>
      <c r="GZ38" s="20" t="e">
        <f>+#REF!+#REF!+#REF!+#REF!+#REF!+#REF!+#REF!+#REF!+#REF!+#REF!+#REF!+#REF!</f>
        <v>#REF!</v>
      </c>
    </row>
    <row r="39" spans="1:208" x14ac:dyDescent="0.25">
      <c r="A39">
        <f t="shared" si="0"/>
        <v>2027</v>
      </c>
      <c r="B39" s="8" t="str">
        <f t="shared" si="1"/>
        <v>Year 9</v>
      </c>
      <c r="C39" s="9">
        <f>HLOOKUP($A39,Totals!$J$3:$DE$5,2)</f>
        <v>9686.6386827130136</v>
      </c>
      <c r="D39" s="9">
        <f>HLOOKUP($A39,Totals!$J$3:$DE$5,3)</f>
        <v>9453.2650256888683</v>
      </c>
      <c r="E39" s="13">
        <f>Totals!HC18</f>
        <v>6.7878796804567614</v>
      </c>
      <c r="F39" s="24">
        <f>Totals!D18+HLOOKUP(A39,Totals!$DF$3:$HA$4,2)</f>
        <v>5.4884799533341857</v>
      </c>
      <c r="GZ39" s="20" t="e">
        <f>+#REF!+#REF!+#REF!+#REF!+#REF!+#REF!+#REF!+#REF!+#REF!+#REF!+#REF!+#REF!</f>
        <v>#REF!</v>
      </c>
    </row>
    <row r="40" spans="1:208" x14ac:dyDescent="0.25">
      <c r="A40">
        <f t="shared" si="0"/>
        <v>2028</v>
      </c>
      <c r="B40" s="8" t="str">
        <f t="shared" si="1"/>
        <v>Year 10</v>
      </c>
      <c r="C40" s="9">
        <f>HLOOKUP($A40,Totals!$J$3:$DE$5,2)</f>
        <v>12037.018869124784</v>
      </c>
      <c r="D40" s="9">
        <f>HLOOKUP($A40,Totals!$J$3:$DE$5,3)</f>
        <v>11701.810906461367</v>
      </c>
      <c r="E40" s="13">
        <f>Totals!HC19</f>
        <v>6.409517606100577</v>
      </c>
      <c r="F40" s="24">
        <f>Totals!D19+HLOOKUP(A40,Totals!$DF$3:$HA$4,2)</f>
        <v>5.509821791536643</v>
      </c>
      <c r="GZ40" s="20" t="e">
        <f>+#REF!+#REF!+#REF!+#REF!+#REF!+#REF!+#REF!+#REF!+#REF!+#REF!+#REF!+#REF!</f>
        <v>#REF!</v>
      </c>
    </row>
    <row r="41" spans="1:208" x14ac:dyDescent="0.25">
      <c r="A41">
        <f t="shared" si="0"/>
        <v>2029</v>
      </c>
      <c r="B41" s="8" t="str">
        <f t="shared" si="1"/>
        <v>Year 11</v>
      </c>
      <c r="C41" s="9">
        <f>HLOOKUP($A41,Totals!$J$3:$DE$5,2)</f>
        <v>14970.060239741904</v>
      </c>
      <c r="D41" s="9">
        <f>HLOOKUP($A41,Totals!$J$3:$DE$5,3)</f>
        <v>14467.56783567604</v>
      </c>
      <c r="E41" s="13">
        <f>Totals!HC20</f>
        <v>6.0403047777000882</v>
      </c>
      <c r="F41" s="24">
        <f>Totals!D20+HLOOKUP(A41,Totals!$DF$3:$HA$4,2)</f>
        <v>5.5398667058567863</v>
      </c>
      <c r="GZ41" s="20" t="e">
        <f>+#REF!+#REF!+#REF!+#REF!+#REF!+#REF!+#REF!+#REF!+#REF!+#REF!+#REF!+#REF!</f>
        <v>#REF!</v>
      </c>
    </row>
    <row r="42" spans="1:208" x14ac:dyDescent="0.25">
      <c r="A42">
        <f t="shared" si="0"/>
        <v>2030</v>
      </c>
      <c r="B42" s="8" t="str">
        <f t="shared" si="1"/>
        <v>Year 12</v>
      </c>
      <c r="C42" s="9">
        <f>HLOOKUP($A42,Totals!$J$3:$DE$5,2)</f>
        <v>19121.652087557595</v>
      </c>
      <c r="D42" s="9">
        <f>HLOOKUP($A42,Totals!$J$3:$DE$5,3)</f>
        <v>18234.861198478953</v>
      </c>
      <c r="E42" s="13">
        <f>Totals!HC21</f>
        <v>5.6862617033841723</v>
      </c>
      <c r="F42" s="24">
        <f>Totals!D21+HLOOKUP(A42,Totals!$DF$3:$HA$4,2)</f>
        <v>5.5996517523714884</v>
      </c>
      <c r="GZ42" s="20" t="e">
        <f>+#REF!+#REF!+#REF!+#REF!+#REF!+#REF!+#REF!+#REF!+#REF!+#REF!+#REF!+#REF!</f>
        <v>#REF!</v>
      </c>
    </row>
    <row r="43" spans="1:208" x14ac:dyDescent="0.25">
      <c r="A43">
        <f t="shared" si="0"/>
        <v>2031</v>
      </c>
      <c r="B43" s="8" t="str">
        <f t="shared" si="1"/>
        <v>Year 13</v>
      </c>
      <c r="C43" s="9">
        <f>HLOOKUP($A43,Totals!$J$3:$DE$5,2)</f>
        <v>23230.804879072886</v>
      </c>
      <c r="D43" s="9">
        <f>HLOOKUP($A43,Totals!$J$3:$DE$5,3)</f>
        <v>21900.903755051662</v>
      </c>
      <c r="E43" s="13">
        <f>Totals!HC22</f>
        <v>5.374386686073227</v>
      </c>
      <c r="F43" s="24">
        <f>Totals!D22+HLOOKUP(A43,Totals!$DF$3:$HA$4,2)</f>
        <v>5.6242915451620856</v>
      </c>
      <c r="GZ43" s="20" t="e">
        <f>+#REF!+#REF!+#REF!+#REF!+#REF!+#REF!+#REF!+#REF!+#REF!+#REF!+#REF!+#REF!</f>
        <v>#REF!</v>
      </c>
    </row>
    <row r="44" spans="1:208" x14ac:dyDescent="0.25">
      <c r="A44">
        <f t="shared" si="0"/>
        <v>2032</v>
      </c>
      <c r="B44" s="8" t="str">
        <f t="shared" si="1"/>
        <v>Year 14</v>
      </c>
      <c r="C44" s="9">
        <f>HLOOKUP($A44,Totals!$J$3:$DE$5,2)</f>
        <v>18683.085306285917</v>
      </c>
      <c r="D44" s="9">
        <f>HLOOKUP($A44,Totals!$J$3:$DE$5,3)</f>
        <v>16786.938905257637</v>
      </c>
      <c r="E44" s="13">
        <f>Totals!HC23</f>
        <v>5.1057274114771438</v>
      </c>
      <c r="F44" s="24">
        <f>Totals!D23+HLOOKUP(A44,Totals!$DF$3:$HA$4,2)</f>
        <v>5.6093897198592471</v>
      </c>
      <c r="GZ44" s="20" t="e">
        <f>+#REF!+#REF!+#REF!+#REF!+#REF!+#REF!+#REF!+#REF!+#REF!+#REF!+#REF!+#REF!</f>
        <v>#REF!</v>
      </c>
    </row>
    <row r="45" spans="1:208" x14ac:dyDescent="0.25">
      <c r="A45">
        <f t="shared" si="0"/>
        <v>2033</v>
      </c>
      <c r="B45" s="8" t="str">
        <f t="shared" si="1"/>
        <v>Year 15</v>
      </c>
      <c r="C45" s="9">
        <f>HLOOKUP($A45,Totals!$J$3:$DE$5,2)</f>
        <v>21634.000476615751</v>
      </c>
      <c r="D45" s="9">
        <f>HLOOKUP($A45,Totals!$J$3:$DE$5,3)</f>
        <v>19118.442857189933</v>
      </c>
      <c r="E45" s="13">
        <f>Totals!HC24</f>
        <v>4.8492996848537482</v>
      </c>
      <c r="F45" s="24">
        <f>Totals!D24+HLOOKUP(A45,Totals!$DF$3:$HA$4,2)</f>
        <v>5.5822026440031767</v>
      </c>
      <c r="GZ45" s="20" t="e">
        <f>+#REF!+#REF!+#REF!+#REF!+#REF!+#REF!+#REF!+#REF!+#REF!+#REF!+#REF!+#REF!</f>
        <v>#REF!</v>
      </c>
    </row>
    <row r="46" spans="1:208" x14ac:dyDescent="0.25">
      <c r="A46">
        <f t="shared" si="0"/>
        <v>2034</v>
      </c>
      <c r="B46" s="8" t="str">
        <f t="shared" si="1"/>
        <v>Year 16</v>
      </c>
      <c r="C46" s="9">
        <f>HLOOKUP($A46,Totals!$J$3:$DE$5,2)</f>
        <v>25562.0627205163</v>
      </c>
      <c r="D46" s="9">
        <f>HLOOKUP($A46,Totals!$J$3:$DE$5,3)</f>
        <v>21914.052939185007</v>
      </c>
      <c r="E46" s="13">
        <f>Totals!HC25</f>
        <v>4.6024909166928696</v>
      </c>
      <c r="F46" s="24">
        <f>Totals!D25+HLOOKUP(A46,Totals!$DF$3:$HA$4,2)</f>
        <v>5.5517846652740026</v>
      </c>
      <c r="GZ46" s="20" t="e">
        <f>+#REF!+#REF!+#REF!+#REF!+#REF!+#REF!+#REF!+#REF!+#REF!+#REF!+#REF!+#REF!</f>
        <v>#REF!</v>
      </c>
    </row>
    <row r="47" spans="1:208" x14ac:dyDescent="0.25">
      <c r="A47">
        <f t="shared" si="0"/>
        <v>2035</v>
      </c>
      <c r="B47" s="8" t="str">
        <f t="shared" si="1"/>
        <v>Year 17</v>
      </c>
      <c r="C47" s="9">
        <f>HLOOKUP($A47,Totals!$J$3:$DE$5,2)</f>
        <v>30419.158606433088</v>
      </c>
      <c r="D47" s="9">
        <f>HLOOKUP($A47,Totals!$J$3:$DE$5,3)</f>
        <v>25221.975090416188</v>
      </c>
      <c r="E47" s="13">
        <f>Totals!HC26</f>
        <v>4.3423598878127478</v>
      </c>
      <c r="F47" s="24">
        <f>Totals!D26+HLOOKUP(A47,Totals!$DF$3:$HA$4,2)</f>
        <v>5.5317475080866707</v>
      </c>
      <c r="GZ47" s="20" t="e">
        <f>+#REF!+#REF!+#REF!+#REF!+#REF!+#REF!+#REF!+#REF!+#REF!+#REF!+#REF!+#REF!</f>
        <v>#REF!</v>
      </c>
    </row>
    <row r="48" spans="1:208" x14ac:dyDescent="0.25">
      <c r="A48">
        <f t="shared" si="0"/>
        <v>2036</v>
      </c>
      <c r="B48" s="8" t="str">
        <f t="shared" si="1"/>
        <v>Year 18</v>
      </c>
      <c r="C48" s="9">
        <f>HLOOKUP($A48,Totals!$J$3:$DE$5,2)</f>
        <v>36365.354024910703</v>
      </c>
      <c r="D48" s="9">
        <f>HLOOKUP($A48,Totals!$J$3:$DE$5,3)</f>
        <v>29177.988385714511</v>
      </c>
      <c r="E48" s="13">
        <f>Totals!HC27</f>
        <v>4.0838850275532455</v>
      </c>
      <c r="F48" s="24">
        <f>Totals!D27+HLOOKUP(A48,Totals!$DF$3:$HA$4,2)</f>
        <v>5.5161384044775135</v>
      </c>
      <c r="GZ48" s="20" t="e">
        <f>+#REF!+#REF!+#REF!+#REF!+#REF!+#REF!+#REF!+#REF!+#REF!+#REF!+#REF!+#REF!</f>
        <v>#REF!</v>
      </c>
    </row>
    <row r="49" spans="1:208" x14ac:dyDescent="0.25">
      <c r="A49">
        <f t="shared" si="0"/>
        <v>2037</v>
      </c>
      <c r="B49" s="8" t="str">
        <f t="shared" si="1"/>
        <v>Year 19</v>
      </c>
      <c r="C49" s="9">
        <f>HLOOKUP($A49,Totals!$J$3:$DE$5,2)</f>
        <v>42609.81143433023</v>
      </c>
      <c r="D49" s="9">
        <f>HLOOKUP($A49,Totals!$J$3:$DE$5,3)</f>
        <v>33118.666776981976</v>
      </c>
      <c r="E49" s="13">
        <f>Totals!HC28</f>
        <v>3.8471479212438449</v>
      </c>
      <c r="F49" s="24">
        <f>Totals!D28+HLOOKUP(A49,Totals!$DF$3:$HA$4,2)</f>
        <v>5.4838922351679384</v>
      </c>
      <c r="GZ49" s="20" t="e">
        <f>+#REF!+#REF!+#REF!+#REF!+#REF!+#REF!+#REF!+#REF!+#REF!+#REF!+#REF!+#REF!</f>
        <v>#REF!</v>
      </c>
    </row>
    <row r="50" spans="1:208" x14ac:dyDescent="0.25">
      <c r="A50">
        <f t="shared" si="0"/>
        <v>2038</v>
      </c>
      <c r="B50" s="8" t="str">
        <f t="shared" si="1"/>
        <v>Year 20</v>
      </c>
      <c r="C50" s="9">
        <f>HLOOKUP($A50,Totals!$J$3:$DE$5,2)</f>
        <v>38264.675592411331</v>
      </c>
      <c r="D50" s="9">
        <f>HLOOKUP($A50,Totals!$J$3:$DE$5,3)</f>
        <v>29295.679125343595</v>
      </c>
      <c r="E50" s="13">
        <f>Totals!HC29</f>
        <v>3.6420352060445143</v>
      </c>
      <c r="F50" s="24">
        <f>Totals!D29+HLOOKUP(A50,Totals!$DF$3:$HA$4,2)</f>
        <v>5.4168703184697122</v>
      </c>
      <c r="GZ50" s="20" t="e">
        <f>+#REF!+#REF!+#REF!+#REF!+#REF!+#REF!+#REF!+#REF!+#REF!+#REF!+#REF!+#REF!</f>
        <v>#REF!</v>
      </c>
    </row>
    <row r="51" spans="1:208" x14ac:dyDescent="0.25">
      <c r="A51">
        <f t="shared" si="0"/>
        <v>2039</v>
      </c>
      <c r="B51" s="8" t="str">
        <f t="shared" si="1"/>
        <v>Year 21</v>
      </c>
      <c r="C51" s="9">
        <f>HLOOKUP($A51,Totals!$J$3:$DE$5,2)</f>
        <v>43899.489376129539</v>
      </c>
      <c r="D51" s="9">
        <f>HLOOKUP($A51,Totals!$J$3:$DE$5,3)</f>
        <v>32313.425776426797</v>
      </c>
      <c r="E51" s="13">
        <f>Totals!HC30</f>
        <v>3.425336628878827</v>
      </c>
      <c r="F51" s="24">
        <f>Totals!D30+HLOOKUP(A51,Totals!$DF$3:$HA$4,2)</f>
        <v>5.3578525315437187</v>
      </c>
      <c r="GZ51" s="20" t="e">
        <f>+#REF!+#REF!+#REF!+#REF!+#REF!+#REF!+#REF!+#REF!+#REF!+#REF!+#REF!+#REF!</f>
        <v>#REF!</v>
      </c>
    </row>
    <row r="52" spans="1:208" x14ac:dyDescent="0.25">
      <c r="A52">
        <f t="shared" si="0"/>
        <v>2040</v>
      </c>
      <c r="B52" s="8" t="str">
        <f t="shared" si="1"/>
        <v>Year 22</v>
      </c>
      <c r="C52" s="9">
        <f>HLOOKUP($A52,Totals!$J$3:$DE$5,2)</f>
        <v>50934.971564539577</v>
      </c>
      <c r="D52" s="9">
        <f>HLOOKUP($A52,Totals!$J$3:$DE$5,3)</f>
        <v>35689.05889029384</v>
      </c>
      <c r="E52" s="13">
        <f>Totals!HC31</f>
        <v>3.2071712874096696</v>
      </c>
      <c r="F52" s="24">
        <f>Totals!D31+HLOOKUP(A52,Totals!$DF$3:$HA$4,2)</f>
        <v>5.3038925973926414</v>
      </c>
      <c r="GZ52" s="20" t="e">
        <f>+#REF!+#REF!+#REF!+#REF!+#REF!+#REF!+#REF!+#REF!+#REF!+#REF!+#REF!+#REF!</f>
        <v>#REF!</v>
      </c>
    </row>
    <row r="53" spans="1:208" x14ac:dyDescent="0.25">
      <c r="A53">
        <f t="shared" si="0"/>
        <v>2041</v>
      </c>
      <c r="B53" s="8" t="str">
        <f t="shared" si="1"/>
        <v>Year 23</v>
      </c>
      <c r="C53" s="9">
        <f>HLOOKUP($A53,Totals!$J$3:$DE$5,2)</f>
        <v>59431.16062791532</v>
      </c>
      <c r="D53" s="9">
        <f>HLOOKUP($A53,Totals!$J$3:$DE$5,3)</f>
        <v>39541.059707523615</v>
      </c>
      <c r="E53" s="13">
        <f>Totals!HC32</f>
        <v>2.9676930972669489</v>
      </c>
      <c r="F53" s="24">
        <f>Totals!D32+HLOOKUP(A53,Totals!$DF$3:$HA$4,2)</f>
        <v>5.2694016896938534</v>
      </c>
      <c r="GZ53" s="20" t="e">
        <f>+#REF!+#REF!+#REF!+#REF!+#REF!+#REF!+#REF!+#REF!+#REF!+#REF!+#REF!+#REF!</f>
        <v>#REF!</v>
      </c>
    </row>
    <row r="54" spans="1:208" x14ac:dyDescent="0.25">
      <c r="A54">
        <f t="shared" si="0"/>
        <v>2042</v>
      </c>
      <c r="B54" s="8" t="str">
        <f t="shared" si="1"/>
        <v>Year 24</v>
      </c>
      <c r="C54" s="9">
        <f>HLOOKUP($A54,Totals!$J$3:$DE$5,2)</f>
        <v>70719.019206563666</v>
      </c>
      <c r="D54" s="9">
        <f>HLOOKUP($A54,Totals!$J$3:$DE$5,3)</f>
        <v>44341.562550533505</v>
      </c>
      <c r="E54" s="13">
        <f>Totals!HC33</f>
        <v>2.684161040969026</v>
      </c>
      <c r="F54" s="24">
        <f>Totals!D33+HLOOKUP(A54,Totals!$DF$3:$HA$4,2)</f>
        <v>5.2831426896028812</v>
      </c>
      <c r="GZ54" s="20" t="e">
        <f>+#REF!+#REF!+#REF!+#REF!+#REF!+#REF!+#REF!+#REF!+#REF!+#REF!+#REF!+#REF!</f>
        <v>#REF!</v>
      </c>
    </row>
    <row r="55" spans="1:208" x14ac:dyDescent="0.25">
      <c r="A55">
        <f t="shared" si="0"/>
        <v>2043</v>
      </c>
      <c r="B55" s="8" t="str">
        <f t="shared" si="1"/>
        <v>Year 25</v>
      </c>
      <c r="C55" s="9">
        <f>HLOOKUP($A55,Totals!$J$3:$DE$5,2)</f>
        <v>81674.142077417171</v>
      </c>
      <c r="D55" s="9">
        <f>HLOOKUP($A55,Totals!$J$3:$DE$5,3)</f>
        <v>49011.739951077856</v>
      </c>
      <c r="E55" s="13">
        <f>Totals!HC34</f>
        <v>2.4341023501456442</v>
      </c>
      <c r="F55" s="24">
        <f>Totals!D34+HLOOKUP(A55,Totals!$DF$3:$HA$4,2)</f>
        <v>5.2630519456057776</v>
      </c>
      <c r="GZ55" s="20" t="e">
        <f>+#REF!+#REF!+#REF!+#REF!+#REF!+#REF!+#REF!+#REF!+#REF!+#REF!+#REF!+#REF!</f>
        <v>#REF!</v>
      </c>
    </row>
    <row r="56" spans="1:208" x14ac:dyDescent="0.25">
      <c r="A56">
        <f t="shared" si="0"/>
        <v>2044</v>
      </c>
      <c r="B56" s="8" t="str">
        <f t="shared" si="1"/>
        <v>Year 26</v>
      </c>
      <c r="C56" s="9">
        <f>HLOOKUP($A56,Totals!$J$3:$DE$5,2)</f>
        <v>69929.791900108874</v>
      </c>
      <c r="D56" s="9">
        <f>HLOOKUP($A56,Totals!$J$3:$DE$5,3)</f>
        <v>44125.065687210976</v>
      </c>
      <c r="E56" s="13">
        <f>Totals!HC35</f>
        <v>2.2135953101961148</v>
      </c>
      <c r="F56" s="24">
        <f>Totals!D35+HLOOKUP(A56,Totals!$DF$3:$HA$4,2)</f>
        <v>5.2139081707949986</v>
      </c>
      <c r="GZ56" s="20" t="e">
        <f>+#REF!+#REF!+#REF!+#REF!+#REF!+#REF!+#REF!+#REF!+#REF!+#REF!+#REF!+#REF!</f>
        <v>#REF!</v>
      </c>
    </row>
    <row r="57" spans="1:208" x14ac:dyDescent="0.25">
      <c r="A57">
        <f t="shared" si="0"/>
        <v>2045</v>
      </c>
      <c r="B57" s="8" t="str">
        <f t="shared" si="1"/>
        <v>Year 27</v>
      </c>
      <c r="C57" s="9">
        <f>HLOOKUP($A57,Totals!$J$3:$DE$5,2)</f>
        <v>79115.761132811953</v>
      </c>
      <c r="D57" s="9">
        <f>HLOOKUP($A57,Totals!$J$3:$DE$5,3)</f>
        <v>47561.099545917823</v>
      </c>
      <c r="E57" s="13">
        <f>Totals!HC36</f>
        <v>1.9853464872770499</v>
      </c>
      <c r="F57" s="24">
        <f>Totals!D36+HLOOKUP(A57,Totals!$DF$3:$HA$4,2)</f>
        <v>5.1783225549486325</v>
      </c>
      <c r="GZ57" s="20" t="e">
        <f>+#REF!+#REF!+#REF!+#REF!+#REF!+#REF!+#REF!+#REF!+#REF!+#REF!+#REF!+#REF!</f>
        <v>#REF!</v>
      </c>
    </row>
    <row r="58" spans="1:208" x14ac:dyDescent="0.25">
      <c r="A58">
        <f t="shared" si="0"/>
        <v>2046</v>
      </c>
      <c r="B58" s="8" t="str">
        <f t="shared" si="1"/>
        <v>Year 28</v>
      </c>
      <c r="C58" s="9">
        <f>HLOOKUP($A58,Totals!$J$3:$DE$5,2)</f>
        <v>89697.792611921774</v>
      </c>
      <c r="D58" s="9">
        <f>HLOOKUP($A58,Totals!$J$3:$DE$5,3)</f>
        <v>51298.618650684068</v>
      </c>
      <c r="E58" s="13">
        <f>Totals!HC37</f>
        <v>1.7692988879228992</v>
      </c>
      <c r="F58" s="24">
        <f>Totals!D37+HLOOKUP(A58,Totals!$DF$3:$HA$4,2)</f>
        <v>5.1336122956643813</v>
      </c>
      <c r="GZ58" s="20" t="e">
        <f>+#REF!+#REF!+#REF!+#REF!+#REF!+#REF!+#REF!+#REF!+#REF!+#REF!+#REF!+#REF!</f>
        <v>#REF!</v>
      </c>
    </row>
    <row r="59" spans="1:208" x14ac:dyDescent="0.25">
      <c r="A59">
        <f t="shared" si="0"/>
        <v>2047</v>
      </c>
      <c r="B59" s="8" t="str">
        <f t="shared" si="1"/>
        <v>Year 29</v>
      </c>
      <c r="C59" s="9">
        <f>HLOOKUP($A59,Totals!$J$3:$DE$5,2)</f>
        <v>100996.99902849774</v>
      </c>
      <c r="D59" s="9">
        <f>HLOOKUP($A59,Totals!$J$3:$DE$5,3)</f>
        <v>54712.53839940187</v>
      </c>
      <c r="E59" s="13">
        <f>Totals!HC38</f>
        <v>1.5589397331133332</v>
      </c>
      <c r="F59" s="24">
        <f>Totals!D38+HLOOKUP(A59,Totals!$DF$3:$HA$4,2)</f>
        <v>5.0887926228395601</v>
      </c>
      <c r="GZ59" s="20" t="e">
        <f>+#REF!+#REF!+#REF!+#REF!+#REF!+#REF!+#REF!+#REF!+#REF!+#REF!+#REF!+#REF!</f>
        <v>#REF!</v>
      </c>
    </row>
    <row r="60" spans="1:208" x14ac:dyDescent="0.25">
      <c r="A60">
        <f t="shared" si="0"/>
        <v>2048</v>
      </c>
      <c r="B60" s="8" t="str">
        <f t="shared" si="1"/>
        <v>Year 30</v>
      </c>
      <c r="C60" s="9">
        <f>HLOOKUP($A60,Totals!$J$3:$DE$5,2)</f>
        <v>98162.577598115342</v>
      </c>
      <c r="D60" s="9">
        <f>HLOOKUP($A60,Totals!$J$3:$DE$5,3)</f>
        <v>50644.467831867223</v>
      </c>
      <c r="E60" s="13">
        <f>Totals!HC39</f>
        <v>1.3739505444331734</v>
      </c>
      <c r="F60" s="24">
        <f>Totals!D39+HLOOKUP(A60,Totals!$DF$3:$HA$4,2)</f>
        <v>5.0260066552990175</v>
      </c>
      <c r="GZ60" s="20" t="e">
        <f>+#REF!+#REF!+#REF!+#REF!+#REF!+#REF!+#REF!+#REF!+#REF!+#REF!+#REF!+#REF!</f>
        <v>#REF!</v>
      </c>
    </row>
    <row r="61" spans="1:208" x14ac:dyDescent="0.25">
      <c r="A61">
        <f t="shared" si="0"/>
        <v>2049</v>
      </c>
      <c r="B61" s="8" t="str">
        <f t="shared" si="1"/>
        <v>Year 31</v>
      </c>
      <c r="C61" s="9">
        <f>HLOOKUP($A61,Totals!$J$3:$DE$5,2)</f>
        <v>109271.31520989336</v>
      </c>
      <c r="D61" s="9">
        <f>HLOOKUP($A61,Totals!$J$3:$DE$5,3)</f>
        <v>52747.455465822721</v>
      </c>
      <c r="E61" s="13">
        <f>Totals!HC40</f>
        <v>1.1793034951227539</v>
      </c>
      <c r="F61" s="24">
        <f>Totals!D40+HLOOKUP(A61,Totals!$DF$3:$HA$4,2)</f>
        <v>4.9776198631613751</v>
      </c>
    </row>
    <row r="62" spans="1:208" x14ac:dyDescent="0.25">
      <c r="A62">
        <f t="shared" si="0"/>
        <v>2050</v>
      </c>
      <c r="B62" s="8" t="str">
        <f t="shared" si="1"/>
        <v>Year 32</v>
      </c>
      <c r="C62" s="9">
        <f>HLOOKUP($A62,Totals!$J$3:$DE$5,2)</f>
        <v>111536.44329221081</v>
      </c>
      <c r="D62" s="9">
        <f>HLOOKUP($A62,Totals!$J$3:$DE$5,3)</f>
        <v>53986.345631664248</v>
      </c>
      <c r="E62" s="13">
        <f>Totals!HC41</f>
        <v>1.0199735218856472</v>
      </c>
      <c r="F62" s="24">
        <f>Totals!D41+HLOOKUP(A62,Totals!$DF$3:$HA$4,2)</f>
        <v>4.898593427692723</v>
      </c>
    </row>
    <row r="63" spans="1:208" x14ac:dyDescent="0.25">
      <c r="A63">
        <f t="shared" si="0"/>
        <v>2051</v>
      </c>
      <c r="B63" s="8" t="str">
        <f t="shared" si="1"/>
        <v>Year 33</v>
      </c>
      <c r="C63" s="9">
        <f>HLOOKUP($A63,Totals!$J$3:$DE$5,2)</f>
        <v>111366.97108981798</v>
      </c>
      <c r="D63" s="9">
        <f>HLOOKUP($A63,Totals!$J$3:$DE$5,3)</f>
        <v>54435.558933834131</v>
      </c>
      <c r="E63" s="13">
        <f>Totals!HC42</f>
        <v>0.87865289895676413</v>
      </c>
      <c r="F63" s="24">
        <f>Totals!D42+HLOOKUP(A63,Totals!$DF$3:$HA$4,2)</f>
        <v>4.8064252133209981</v>
      </c>
    </row>
    <row r="64" spans="1:208" x14ac:dyDescent="0.25">
      <c r="A64">
        <f t="shared" si="0"/>
        <v>2052</v>
      </c>
      <c r="B64" s="8" t="str">
        <f t="shared" si="1"/>
        <v>Year 34</v>
      </c>
      <c r="C64" s="9">
        <f>HLOOKUP($A64,Totals!$J$3:$DE$5,2)</f>
        <v>121232.63667055566</v>
      </c>
      <c r="D64" s="9">
        <f>HLOOKUP($A64,Totals!$J$3:$DE$5,3)</f>
        <v>55761.64514850585</v>
      </c>
      <c r="E64" s="13">
        <f>Totals!HC43</f>
        <v>0.73088797372128989</v>
      </c>
      <c r="F64" s="24">
        <f>Totals!D43+HLOOKUP(A64,Totals!$DF$3:$HA$4,2)</f>
        <v>4.7259871989391016</v>
      </c>
    </row>
    <row r="65" spans="1:6" x14ac:dyDescent="0.25">
      <c r="A65">
        <f t="shared" si="0"/>
        <v>2053</v>
      </c>
      <c r="B65" s="8" t="str">
        <f t="shared" si="1"/>
        <v>Year 35</v>
      </c>
      <c r="C65" s="9">
        <f>HLOOKUP($A65,Totals!$J$3:$DE$5,2)</f>
        <v>130734.06038702274</v>
      </c>
      <c r="D65" s="9">
        <f>HLOOKUP($A65,Totals!$J$3:$DE$5,3)</f>
        <v>56779.930266489071</v>
      </c>
      <c r="E65" s="13">
        <f>Totals!HC44</f>
        <v>0.60884286261555853</v>
      </c>
      <c r="F65" s="24">
        <f>Totals!D44+HLOOKUP(A65,Totals!$DF$3:$HA$4,2)</f>
        <v>4.6251060938541979</v>
      </c>
    </row>
    <row r="66" spans="1:6" x14ac:dyDescent="0.25">
      <c r="A66">
        <f t="shared" si="0"/>
        <v>2054</v>
      </c>
      <c r="B66" s="8" t="str">
        <f t="shared" si="1"/>
        <v>Year 36</v>
      </c>
      <c r="C66" s="9">
        <f>HLOOKUP($A66,Totals!$J$3:$DE$5,2)</f>
        <v>128580.25658271329</v>
      </c>
      <c r="D66" s="9">
        <f>HLOOKUP($A66,Totals!$J$3:$DE$5,3)</f>
        <v>55625.649758279833</v>
      </c>
      <c r="E66" s="13">
        <f>Totals!HC45</f>
        <v>0.4971136545705731</v>
      </c>
      <c r="F66" s="24">
        <f>Totals!D45+HLOOKUP(A66,Totals!$DF$3:$HA$4,2)</f>
        <v>4.5205442662594466</v>
      </c>
    </row>
    <row r="67" spans="1:6" x14ac:dyDescent="0.25">
      <c r="A67">
        <f t="shared" si="0"/>
        <v>2055</v>
      </c>
      <c r="B67" s="8" t="str">
        <f t="shared" si="1"/>
        <v>Year 37</v>
      </c>
      <c r="C67" s="9">
        <f>HLOOKUP($A67,Totals!$J$3:$DE$5,2)</f>
        <v>136885.0581369276</v>
      </c>
      <c r="D67" s="9">
        <f>HLOOKUP($A67,Totals!$J$3:$DE$5,3)</f>
        <v>55999.465408678836</v>
      </c>
      <c r="E67" s="13">
        <f>Totals!HC46</f>
        <v>0.39331859483816267</v>
      </c>
      <c r="F67" s="24">
        <f>Totals!D46+HLOOKUP(A67,Totals!$DF$3:$HA$4,2)</f>
        <v>4.4135786448536223</v>
      </c>
    </row>
    <row r="68" spans="1:6" x14ac:dyDescent="0.25">
      <c r="A68">
        <f t="shared" si="0"/>
        <v>2056</v>
      </c>
      <c r="B68" s="8" t="str">
        <f t="shared" si="1"/>
        <v>Year 38</v>
      </c>
      <c r="C68" s="9">
        <f>HLOOKUP($A68,Totals!$J$3:$DE$5,2)</f>
        <v>133060.94448473302</v>
      </c>
      <c r="D68" s="9">
        <f>HLOOKUP($A68,Totals!$J$3:$DE$5,3)</f>
        <v>54634.88591056045</v>
      </c>
      <c r="E68" s="13">
        <f>Totals!HC47</f>
        <v>0.32027070173077443</v>
      </c>
      <c r="F68" s="24">
        <f>Totals!D47+HLOOKUP(A68,Totals!$DF$3:$HA$4,2)</f>
        <v>4.2818883413761712</v>
      </c>
    </row>
    <row r="69" spans="1:6" x14ac:dyDescent="0.25">
      <c r="A69">
        <f t="shared" si="0"/>
        <v>2057</v>
      </c>
      <c r="B69" s="8" t="str">
        <f t="shared" si="1"/>
        <v>Year 39</v>
      </c>
      <c r="C69" s="9">
        <f>HLOOKUP($A69,Totals!$J$3:$DE$5,2)</f>
        <v>139977.53318716114</v>
      </c>
      <c r="D69" s="9">
        <f>HLOOKUP($A69,Totals!$J$3:$DE$5,3)</f>
        <v>54360.46993264409</v>
      </c>
      <c r="E69" s="13">
        <f>Totals!HC48</f>
        <v>0.23970226685836432</v>
      </c>
      <c r="F69" s="24">
        <f>Totals!D48+HLOOKUP(A69,Totals!$DF$3:$HA$4,2)</f>
        <v>4.163575260357975</v>
      </c>
    </row>
    <row r="70" spans="1:6" x14ac:dyDescent="0.25">
      <c r="A70">
        <f t="shared" si="0"/>
        <v>2058</v>
      </c>
      <c r="B70" s="8" t="str">
        <f t="shared" si="1"/>
        <v>Year 40</v>
      </c>
      <c r="C70" s="9">
        <f>HLOOKUP($A70,Totals!$J$3:$DE$5,2)</f>
        <v>146181.74845592908</v>
      </c>
      <c r="D70" s="9">
        <f>HLOOKUP($A70,Totals!$J$3:$DE$5,3)</f>
        <v>53773.335878833612</v>
      </c>
      <c r="E70" s="13">
        <f>Totals!HC49</f>
        <v>0.18305955585513606</v>
      </c>
      <c r="F70" s="24">
        <f>Totals!D49+HLOOKUP(A70,Totals!$DF$3:$HA$4,2)</f>
        <v>4.0282091481335476</v>
      </c>
    </row>
    <row r="71" spans="1:6" x14ac:dyDescent="0.25">
      <c r="A71">
        <f t="shared" si="0"/>
        <v>2059</v>
      </c>
      <c r="B71" s="8" t="str">
        <f t="shared" si="1"/>
        <v>Year 41</v>
      </c>
      <c r="C71" s="9">
        <f>HLOOKUP($A71,Totals!$J$3:$DE$5,2)</f>
        <v>141515.95353446715</v>
      </c>
      <c r="D71" s="9">
        <f>HLOOKUP($A71,Totals!$J$3:$DE$5,3)</f>
        <v>52230.284409882683</v>
      </c>
      <c r="E71" s="13">
        <f>Totals!HC50</f>
        <v>0.13719633235571421</v>
      </c>
      <c r="F71" s="24">
        <f>Totals!D50+HLOOKUP(A71,Totals!$DF$3:$HA$4,2)</f>
        <v>3.8882270703296764</v>
      </c>
    </row>
    <row r="72" spans="1:6" x14ac:dyDescent="0.25">
      <c r="A72">
        <f t="shared" si="0"/>
        <v>2060</v>
      </c>
      <c r="B72" s="8" t="str">
        <f t="shared" si="1"/>
        <v>Year 42</v>
      </c>
      <c r="C72" s="9">
        <f>HLOOKUP($A72,Totals!$J$3:$DE$5,2)</f>
        <v>146367.28222700077</v>
      </c>
      <c r="D72" s="9">
        <f>HLOOKUP($A72,Totals!$J$3:$DE$5,3)</f>
        <v>51256.327031893168</v>
      </c>
      <c r="E72" s="13">
        <f>Totals!HC51</f>
        <v>9.1274118774952034E-2</v>
      </c>
      <c r="F72" s="24">
        <f>Totals!D51+HLOOKUP(A72,Totals!$DF$3:$HA$4,2)</f>
        <v>3.7545137453181159</v>
      </c>
    </row>
    <row r="73" spans="1:6" x14ac:dyDescent="0.25">
      <c r="A73">
        <f t="shared" si="0"/>
        <v>2061</v>
      </c>
      <c r="B73" s="8" t="str">
        <f t="shared" si="1"/>
        <v>Year 43</v>
      </c>
      <c r="C73" s="9">
        <f>HLOOKUP($A73,Totals!$J$3:$DE$5,2)</f>
        <v>150263.08128941918</v>
      </c>
      <c r="D73" s="9">
        <f>HLOOKUP($A73,Totals!$J$3:$DE$5,3)</f>
        <v>50119.811367329283</v>
      </c>
      <c r="E73" s="13">
        <f>Totals!HC52</f>
        <v>6.0921932384874172E-2</v>
      </c>
      <c r="F73" s="24">
        <f>Totals!D52+HLOOKUP(A73,Totals!$DF$3:$HA$4,2)</f>
        <v>3.610041385372571</v>
      </c>
    </row>
    <row r="74" spans="1:6" x14ac:dyDescent="0.25">
      <c r="A74">
        <f t="shared" si="0"/>
        <v>2062</v>
      </c>
      <c r="B74" s="8" t="str">
        <f t="shared" si="1"/>
        <v>Year 44</v>
      </c>
      <c r="C74" s="9">
        <f>HLOOKUP($A74,Totals!$J$3:$DE$5,2)</f>
        <v>144436.97463088384</v>
      </c>
      <c r="D74" s="9">
        <f>HLOOKUP($A74,Totals!$J$3:$DE$5,3)</f>
        <v>48564.203928701776</v>
      </c>
      <c r="E74" s="13">
        <f>Totals!HC53</f>
        <v>3.9836037726520959E-2</v>
      </c>
      <c r="F74" s="24">
        <f>Totals!D53+HLOOKUP(A74,Totals!$DF$3:$HA$4,2)</f>
        <v>3.4611646326200605</v>
      </c>
    </row>
    <row r="75" spans="1:6" x14ac:dyDescent="0.25">
      <c r="A75">
        <f t="shared" si="0"/>
        <v>2063</v>
      </c>
      <c r="B75" s="8" t="str">
        <f t="shared" si="1"/>
        <v>Year 45</v>
      </c>
      <c r="C75" s="9">
        <f>HLOOKUP($A75,Totals!$J$3:$DE$5,2)</f>
        <v>145985.37273587604</v>
      </c>
      <c r="D75" s="9">
        <f>HLOOKUP($A75,Totals!$J$3:$DE$5,3)</f>
        <v>47157.617576424083</v>
      </c>
      <c r="E75" s="13">
        <f>Totals!HC54</f>
        <v>2.566899681906544E-2</v>
      </c>
      <c r="F75" s="24">
        <f>Totals!D54+HLOOKUP(A75,Totals!$DF$3:$HA$4,2)</f>
        <v>3.308594669396657</v>
      </c>
    </row>
    <row r="76" spans="1:6" x14ac:dyDescent="0.25">
      <c r="A76">
        <f t="shared" si="0"/>
        <v>2064</v>
      </c>
      <c r="B76" s="8" t="str">
        <f t="shared" si="1"/>
        <v>Year 46</v>
      </c>
      <c r="C76" s="9">
        <f>HLOOKUP($A76,Totals!$J$3:$DE$5,2)</f>
        <v>146978.53256079037</v>
      </c>
      <c r="D76" s="9">
        <f>HLOOKUP($A76,Totals!$J$3:$DE$5,3)</f>
        <v>45663.676227892567</v>
      </c>
      <c r="E76" s="13">
        <f>Totals!HC55</f>
        <v>1.795863075002558E-2</v>
      </c>
      <c r="F76" s="24">
        <f>Totals!D55+HLOOKUP(A76,Totals!$DF$3:$HA$4,2)</f>
        <v>3.1526989934742344</v>
      </c>
    </row>
    <row r="77" spans="1:6" x14ac:dyDescent="0.25">
      <c r="A77">
        <f t="shared" si="0"/>
        <v>2065</v>
      </c>
      <c r="B77" s="8" t="str">
        <f t="shared" si="1"/>
        <v>Year 47</v>
      </c>
      <c r="C77" s="9">
        <f>HLOOKUP($A77,Totals!$J$3:$DE$5,2)</f>
        <v>147627.48548728315</v>
      </c>
      <c r="D77" s="9">
        <f>HLOOKUP($A77,Totals!$J$3:$DE$5,3)</f>
        <v>44105.527797849878</v>
      </c>
      <c r="E77" s="13">
        <f>Totals!HC56</f>
        <v>1.0802874371560869E-2</v>
      </c>
      <c r="F77" s="24">
        <f>Totals!D56+HLOOKUP(A77,Totals!$DF$3:$HA$4,2)</f>
        <v>2.9988192083969576</v>
      </c>
    </row>
    <row r="78" spans="1:6" x14ac:dyDescent="0.25">
      <c r="A78">
        <f t="shared" si="0"/>
        <v>2066</v>
      </c>
      <c r="B78" s="8" t="str">
        <f t="shared" si="1"/>
        <v>Year 48</v>
      </c>
      <c r="C78" s="9">
        <f>HLOOKUP($A78,Totals!$J$3:$DE$5,2)</f>
        <v>147735.74413147368</v>
      </c>
      <c r="D78" s="9">
        <f>HLOOKUP($A78,Totals!$J$3:$DE$5,3)</f>
        <v>42501.157621855054</v>
      </c>
      <c r="E78" s="13">
        <f>Totals!HC57</f>
        <v>7.8542560911095925E-3</v>
      </c>
      <c r="F78" s="24">
        <f>Totals!D57+HLOOKUP(A78,Totals!$DF$3:$HA$4,2)</f>
        <v>2.843243156420959</v>
      </c>
    </row>
    <row r="79" spans="1:6" x14ac:dyDescent="0.25">
      <c r="A79">
        <f t="shared" si="0"/>
        <v>2067</v>
      </c>
      <c r="B79" s="8" t="str">
        <f t="shared" si="1"/>
        <v>Year 49</v>
      </c>
      <c r="C79" s="9">
        <f>HLOOKUP($A79,Totals!$J$3:$DE$5,2)</f>
        <v>147427.99623935248</v>
      </c>
      <c r="D79" s="9">
        <f>HLOOKUP($A79,Totals!$J$3:$DE$5,3)</f>
        <v>40844.526903340338</v>
      </c>
      <c r="E79" s="13">
        <f>Totals!HC58</f>
        <v>4.6963240736853668E-3</v>
      </c>
      <c r="F79" s="24">
        <f>Totals!D58+HLOOKUP(A79,Totals!$DF$3:$HA$4,2)</f>
        <v>2.6888474147554553</v>
      </c>
    </row>
    <row r="80" spans="1:6" x14ac:dyDescent="0.25">
      <c r="A80">
        <f t="shared" si="0"/>
        <v>2068</v>
      </c>
      <c r="B80" s="8" t="str">
        <f t="shared" si="1"/>
        <v>Year 50</v>
      </c>
      <c r="C80" s="9">
        <f>HLOOKUP($A80,Totals!$J$3:$DE$5,2)</f>
        <v>146629.61700690741</v>
      </c>
      <c r="D80" s="9">
        <f>HLOOKUP($A80,Totals!$J$3:$DE$5,3)</f>
        <v>39142.772600264565</v>
      </c>
      <c r="E80" s="13">
        <f>Totals!HC59</f>
        <v>2.1462011042268207E-3</v>
      </c>
      <c r="F80" s="24">
        <f>Totals!D59+HLOOKUP(A80,Totals!$DF$3:$HA$4,2)</f>
        <v>2.5346779218224742</v>
      </c>
    </row>
    <row r="81" spans="1:6" x14ac:dyDescent="0.25">
      <c r="A81">
        <f t="shared" si="0"/>
        <v>2069</v>
      </c>
      <c r="B81" s="8" t="str">
        <f t="shared" si="1"/>
        <v>Year 51</v>
      </c>
      <c r="C81" s="9">
        <f>HLOOKUP($A81,Totals!$J$3:$DE$5,2)</f>
        <v>145267.32556705028</v>
      </c>
      <c r="D81" s="9">
        <f>HLOOKUP($A81,Totals!$J$3:$DE$5,3)</f>
        <v>37351.713376891501</v>
      </c>
      <c r="E81" s="13">
        <f>Totals!HC60</f>
        <v>0</v>
      </c>
      <c r="F81" s="24">
        <f>Totals!D60+HLOOKUP(A81,Totals!$DF$3:$HA$4,2)</f>
        <v>2.3801680335010311</v>
      </c>
    </row>
    <row r="82" spans="1:6" x14ac:dyDescent="0.25">
      <c r="A82">
        <f t="shared" si="0"/>
        <v>2070</v>
      </c>
      <c r="B82" s="8" t="str">
        <f t="shared" si="1"/>
        <v>Year 52</v>
      </c>
      <c r="C82" s="9">
        <f>HLOOKUP($A82,Totals!$J$3:$DE$5,2)</f>
        <v>143172.70379303172</v>
      </c>
      <c r="D82" s="9">
        <f>HLOOKUP($A82,Totals!$J$3:$DE$5,3)</f>
        <v>35467.401682491531</v>
      </c>
      <c r="E82" s="13">
        <f>Totals!HC61</f>
        <v>0</v>
      </c>
      <c r="F82" s="24">
        <f>Totals!D61+HLOOKUP(A82,Totals!$DF$3:$HA$4,2)</f>
        <v>2.2235444757253919</v>
      </c>
    </row>
    <row r="83" spans="1:6" x14ac:dyDescent="0.25">
      <c r="A83">
        <f t="shared" si="0"/>
        <v>2071</v>
      </c>
      <c r="B83" s="8" t="str">
        <f t="shared" si="1"/>
        <v>Year 53</v>
      </c>
      <c r="C83" s="9">
        <f>HLOOKUP($A83,Totals!$J$3:$DE$5,2)</f>
        <v>140454.50677707983</v>
      </c>
      <c r="D83" s="9">
        <f>HLOOKUP($A83,Totals!$J$3:$DE$5,3)</f>
        <v>33492.635258833296</v>
      </c>
      <c r="E83" s="13">
        <f>Totals!HC62</f>
        <v>0</v>
      </c>
      <c r="F83" s="24">
        <f>Totals!D62+HLOOKUP(A83,Totals!$DF$3:$HA$4,2)</f>
        <v>2.0676108787650489</v>
      </c>
    </row>
    <row r="84" spans="1:6" x14ac:dyDescent="0.25">
      <c r="A84">
        <f t="shared" si="0"/>
        <v>2072</v>
      </c>
      <c r="B84" s="8" t="str">
        <f t="shared" si="1"/>
        <v>Year 54</v>
      </c>
      <c r="C84" s="9">
        <f>HLOOKUP($A84,Totals!$J$3:$DE$5,2)</f>
        <v>137148.89762588294</v>
      </c>
      <c r="D84" s="9">
        <f>HLOOKUP($A84,Totals!$J$3:$DE$5,3)</f>
        <v>31465.016306865051</v>
      </c>
      <c r="E84" s="13">
        <f>Totals!HC63</f>
        <v>0</v>
      </c>
      <c r="F84" s="24">
        <f>Totals!D63+HLOOKUP(A84,Totals!$DF$3:$HA$4,2)</f>
        <v>1.9136961877283885</v>
      </c>
    </row>
    <row r="85" spans="1:6" x14ac:dyDescent="0.25">
      <c r="A85">
        <f t="shared" si="0"/>
        <v>2073</v>
      </c>
      <c r="B85" s="8" t="str">
        <f t="shared" si="1"/>
        <v>Year 55</v>
      </c>
      <c r="C85" s="9">
        <f>HLOOKUP($A85,Totals!$J$3:$DE$5,2)</f>
        <v>133225.37579966307</v>
      </c>
      <c r="D85" s="9">
        <f>HLOOKUP($A85,Totals!$J$3:$DE$5,3)</f>
        <v>29380.175621425846</v>
      </c>
      <c r="E85" s="13">
        <f>Totals!HC64</f>
        <v>0</v>
      </c>
      <c r="F85" s="24">
        <f>Totals!D64+HLOOKUP(A85,Totals!$DF$3:$HA$4,2)</f>
        <v>1.7620375817801488</v>
      </c>
    </row>
    <row r="86" spans="1:6" x14ac:dyDescent="0.25">
      <c r="A86">
        <f t="shared" si="0"/>
        <v>2074</v>
      </c>
      <c r="B86" s="8" t="str">
        <f t="shared" si="1"/>
        <v>Year 56</v>
      </c>
      <c r="C86" s="9">
        <f>HLOOKUP($A86,Totals!$J$3:$DE$5,2)</f>
        <v>128653.84582555885</v>
      </c>
      <c r="D86" s="9">
        <f>HLOOKUP($A86,Totals!$J$3:$DE$5,3)</f>
        <v>27240.665784870394</v>
      </c>
      <c r="E86" s="13">
        <f>Totals!HC65</f>
        <v>0</v>
      </c>
      <c r="F86" s="24">
        <f>Totals!D65+HLOOKUP(A86,Totals!$DF$3:$HA$4,2)</f>
        <v>1.6128668886506725</v>
      </c>
    </row>
    <row r="87" spans="1:6" x14ac:dyDescent="0.25">
      <c r="A87">
        <f t="shared" si="0"/>
        <v>2075</v>
      </c>
      <c r="B87" s="8" t="str">
        <f t="shared" si="1"/>
        <v>Year 57</v>
      </c>
      <c r="C87" s="9">
        <f>HLOOKUP($A87,Totals!$J$3:$DE$5,2)</f>
        <v>123414.94755992656</v>
      </c>
      <c r="D87" s="9">
        <f>HLOOKUP($A87,Totals!$J$3:$DE$5,3)</f>
        <v>25027.323449187785</v>
      </c>
      <c r="E87" s="13">
        <f>Totals!HC66</f>
        <v>0</v>
      </c>
      <c r="F87" s="24">
        <f>Totals!D66+HLOOKUP(A87,Totals!$DF$3:$HA$4,2)</f>
        <v>1.4665303520422903</v>
      </c>
    </row>
    <row r="88" spans="1:6" x14ac:dyDescent="0.25">
      <c r="A88">
        <f t="shared" si="0"/>
        <v>2076</v>
      </c>
      <c r="B88" s="8" t="str">
        <f t="shared" si="1"/>
        <v>Year 58</v>
      </c>
      <c r="C88" s="9">
        <f>HLOOKUP($A88,Totals!$J$3:$DE$5,2)</f>
        <v>117582.75729705824</v>
      </c>
      <c r="D88" s="9">
        <f>HLOOKUP($A88,Totals!$J$3:$DE$5,3)</f>
        <v>22776.831689080151</v>
      </c>
      <c r="E88" s="13">
        <f>Totals!HC67</f>
        <v>0</v>
      </c>
      <c r="F88" s="24">
        <f>Totals!D67+HLOOKUP(A88,Totals!$DF$3:$HA$4,2)</f>
        <v>1.3243856454650029</v>
      </c>
    </row>
    <row r="89" spans="1:6" x14ac:dyDescent="0.25">
      <c r="A89">
        <f t="shared" si="0"/>
        <v>2077</v>
      </c>
      <c r="B89" s="8" t="str">
        <f t="shared" si="1"/>
        <v>Year 59</v>
      </c>
      <c r="C89" s="9">
        <f>HLOOKUP($A89,Totals!$J$3:$DE$5,2)</f>
        <v>111239.73325192428</v>
      </c>
      <c r="D89" s="9">
        <f>HLOOKUP($A89,Totals!$J$3:$DE$5,3)</f>
        <v>20520.660164128236</v>
      </c>
      <c r="E89" s="13">
        <f>Totals!HC68</f>
        <v>0</v>
      </c>
      <c r="F89" s="24">
        <f>Totals!D68+HLOOKUP(A89,Totals!$DF$3:$HA$4,2)</f>
        <v>1.1876222220120281</v>
      </c>
    </row>
    <row r="90" spans="1:6" x14ac:dyDescent="0.25">
      <c r="A90">
        <f t="shared" si="0"/>
        <v>2078</v>
      </c>
      <c r="B90" s="8" t="str">
        <f t="shared" si="1"/>
        <v>Year 60</v>
      </c>
      <c r="C90" s="9">
        <f>HLOOKUP($A90,Totals!$J$3:$DE$5,2)</f>
        <v>104571.43623234722</v>
      </c>
      <c r="D90" s="9">
        <f>HLOOKUP($A90,Totals!$J$3:$DE$5,3)</f>
        <v>18331.439296234144</v>
      </c>
      <c r="E90" s="13">
        <f>Totals!HC69</f>
        <v>0</v>
      </c>
      <c r="F90" s="24">
        <f>Totals!D69+HLOOKUP(A90,Totals!$DF$3:$HA$4,2)</f>
        <v>1.0582273725488998</v>
      </c>
    </row>
    <row r="91" spans="1:6" x14ac:dyDescent="0.25">
      <c r="A91">
        <f t="shared" si="0"/>
        <v>2079</v>
      </c>
      <c r="B91" s="8" t="str">
        <f t="shared" si="1"/>
        <v>Year 61</v>
      </c>
      <c r="C91" s="9">
        <f>HLOOKUP($A91,Totals!$J$3:$DE$5,2)</f>
        <v>97622.695220007037</v>
      </c>
      <c r="D91" s="9">
        <f>HLOOKUP($A91,Totals!$J$3:$DE$5,3)</f>
        <v>16218.014619172724</v>
      </c>
      <c r="E91" s="13">
        <f>Totals!HC70</f>
        <v>0</v>
      </c>
      <c r="F91" s="24">
        <f>Totals!D70+HLOOKUP(A91,Totals!$DF$3:$HA$4,2)</f>
        <v>0.93640613094225522</v>
      </c>
    </row>
    <row r="92" spans="1:6" x14ac:dyDescent="0.25">
      <c r="A92">
        <f t="shared" si="0"/>
        <v>2080</v>
      </c>
      <c r="B92" s="8" t="str">
        <f t="shared" si="1"/>
        <v>Year 62</v>
      </c>
      <c r="C92" s="9">
        <f>HLOOKUP($A92,Totals!$J$3:$DE$5,2)</f>
        <v>90463.296597510096</v>
      </c>
      <c r="D92" s="9">
        <f>HLOOKUP($A92,Totals!$J$3:$DE$5,3)</f>
        <v>14202.98923205368</v>
      </c>
      <c r="E92" s="13">
        <f>Totals!HC71</f>
        <v>0</v>
      </c>
      <c r="F92" s="24">
        <f>Totals!D71+HLOOKUP(A92,Totals!$DF$3:$HA$4,2)</f>
        <v>0.82249525662364009</v>
      </c>
    </row>
    <row r="93" spans="1:6" x14ac:dyDescent="0.25">
      <c r="A93">
        <f t="shared" si="0"/>
        <v>2081</v>
      </c>
      <c r="B93" s="8" t="str">
        <f t="shared" si="1"/>
        <v>Year 63</v>
      </c>
      <c r="C93" s="9">
        <f>HLOOKUP($A93,Totals!$J$3:$DE$5,2)</f>
        <v>83169.826360727748</v>
      </c>
      <c r="D93" s="9">
        <f>HLOOKUP($A93,Totals!$J$3:$DE$5,3)</f>
        <v>12296.201498477179</v>
      </c>
      <c r="E93" s="13">
        <f>Totals!HC72</f>
        <v>0</v>
      </c>
      <c r="F93" s="24">
        <f>Totals!D72+HLOOKUP(A93,Totals!$DF$3:$HA$4,2)</f>
        <v>0.71676091300173095</v>
      </c>
    </row>
    <row r="94" spans="1:6" x14ac:dyDescent="0.25">
      <c r="A94">
        <f t="shared" si="0"/>
        <v>2082</v>
      </c>
      <c r="B94" s="8" t="str">
        <f t="shared" si="1"/>
        <v>Year 64</v>
      </c>
      <c r="C94" s="9">
        <f>HLOOKUP($A94,Totals!$J$3:$DE$5,2)</f>
        <v>75906.522825608932</v>
      </c>
      <c r="D94" s="9">
        <f>HLOOKUP($A94,Totals!$J$3:$DE$5,3)</f>
        <v>10556.475621403171</v>
      </c>
      <c r="E94" s="13">
        <f>Totals!HC73</f>
        <v>0</v>
      </c>
      <c r="F94" s="24">
        <f>Totals!D73+HLOOKUP(A94,Totals!$DF$3:$HA$4,2)</f>
        <v>0.62006208409216246</v>
      </c>
    </row>
    <row r="95" spans="1:6" x14ac:dyDescent="0.25">
      <c r="A95">
        <f t="shared" si="0"/>
        <v>2083</v>
      </c>
      <c r="B95" s="8" t="str">
        <f t="shared" si="1"/>
        <v>Year 65</v>
      </c>
      <c r="C95" s="9">
        <f>HLOOKUP($A95,Totals!$J$3:$DE$5,2)</f>
        <v>68687.770491500938</v>
      </c>
      <c r="D95" s="9">
        <f>HLOOKUP($A95,Totals!$J$3:$DE$5,3)</f>
        <v>8964.4950564932606</v>
      </c>
      <c r="E95" s="13">
        <f>Totals!HC74</f>
        <v>0</v>
      </c>
      <c r="F95" s="24">
        <f>Totals!D74+HLOOKUP(A95,Totals!$DF$3:$HA$4,2)</f>
        <v>0.53184248627498443</v>
      </c>
    </row>
    <row r="96" spans="1:6" x14ac:dyDescent="0.25">
      <c r="A96">
        <f t="shared" si="0"/>
        <v>2084</v>
      </c>
      <c r="B96" s="8" t="str">
        <f t="shared" si="1"/>
        <v>Year 66</v>
      </c>
      <c r="C96" s="9">
        <f>HLOOKUP($A96,Totals!$J$3:$DE$5,2)</f>
        <v>61607.861942180301</v>
      </c>
      <c r="D96" s="9">
        <f>HLOOKUP($A96,Totals!$J$3:$DE$5,3)</f>
        <v>7526.2318791477546</v>
      </c>
      <c r="E96" s="13">
        <f>Totals!HC75</f>
        <v>0</v>
      </c>
      <c r="F96" s="24">
        <f>Totals!D75+HLOOKUP(A96,Totals!$DF$3:$HA$4,2)</f>
        <v>0.4521549479723227</v>
      </c>
    </row>
    <row r="97" spans="1:6" x14ac:dyDescent="0.25">
      <c r="A97">
        <f t="shared" ref="A97:A129" si="2">A96+1</f>
        <v>2085</v>
      </c>
      <c r="B97" s="8" t="str">
        <f t="shared" ref="B97:B129" si="3">"Year "&amp;VALUE(RIGHT(B96, 2)) + 1</f>
        <v>Year 67</v>
      </c>
      <c r="C97" s="9">
        <f>HLOOKUP($A97,Totals!$J$3:$DE$5,2)</f>
        <v>54699.856395334413</v>
      </c>
      <c r="D97" s="9">
        <f>HLOOKUP($A97,Totals!$J$3:$DE$5,3)</f>
        <v>6251.9051195050379</v>
      </c>
      <c r="E97" s="13">
        <f>Totals!HC76</f>
        <v>0</v>
      </c>
      <c r="F97" s="24">
        <f>Totals!D76+HLOOKUP(A97,Totals!$DF$3:$HA$4,2)</f>
        <v>0.38052647218978536</v>
      </c>
    </row>
    <row r="98" spans="1:6" x14ac:dyDescent="0.25">
      <c r="A98">
        <f t="shared" si="2"/>
        <v>2086</v>
      </c>
      <c r="B98" s="8" t="str">
        <f t="shared" si="3"/>
        <v>Year 68</v>
      </c>
      <c r="C98" s="9">
        <f>HLOOKUP($A98,Totals!$J$3:$DE$5,2)</f>
        <v>48023.428102399244</v>
      </c>
      <c r="D98" s="9">
        <f>HLOOKUP($A98,Totals!$J$3:$DE$5,3)</f>
        <v>5143.5451507131602</v>
      </c>
      <c r="E98" s="13">
        <f>Totals!HC77</f>
        <v>0</v>
      </c>
      <c r="F98" s="24">
        <f>Totals!D77+HLOOKUP(A98,Totals!$DF$3:$HA$4,2)</f>
        <v>0.31666450839479765</v>
      </c>
    </row>
    <row r="99" spans="1:6" x14ac:dyDescent="0.25">
      <c r="A99">
        <f t="shared" si="2"/>
        <v>2087</v>
      </c>
      <c r="B99" s="8" t="str">
        <f t="shared" si="3"/>
        <v>Year 69</v>
      </c>
      <c r="C99" s="9">
        <f>HLOOKUP($A99,Totals!$J$3:$DE$5,2)</f>
        <v>41577.979632938041</v>
      </c>
      <c r="D99" s="9">
        <f>HLOOKUP($A99,Totals!$J$3:$DE$5,3)</f>
        <v>4173.1002268360699</v>
      </c>
      <c r="E99" s="13">
        <f>Totals!HC78</f>
        <v>0</v>
      </c>
      <c r="F99" s="24">
        <f>Totals!D78+HLOOKUP(A99,Totals!$DF$3:$HA$4,2)</f>
        <v>0.25987060431412895</v>
      </c>
    </row>
    <row r="100" spans="1:6" x14ac:dyDescent="0.25">
      <c r="A100">
        <f t="shared" si="2"/>
        <v>2088</v>
      </c>
      <c r="B100" s="8" t="str">
        <f t="shared" si="3"/>
        <v>Year 70</v>
      </c>
      <c r="C100" s="9">
        <f>HLOOKUP($A100,Totals!$J$3:$DE$5,2)</f>
        <v>35467.313480305158</v>
      </c>
      <c r="D100" s="9">
        <f>HLOOKUP($A100,Totals!$J$3:$DE$5,3)</f>
        <v>3345.8560981609189</v>
      </c>
      <c r="E100" s="13">
        <f>Totals!HC79</f>
        <v>0</v>
      </c>
      <c r="F100" s="24">
        <f>Totals!D79+HLOOKUP(A100,Totals!$DF$3:$HA$4,2)</f>
        <v>0.21012107544468311</v>
      </c>
    </row>
    <row r="101" spans="1:6" x14ac:dyDescent="0.25">
      <c r="A101">
        <f t="shared" si="2"/>
        <v>2089</v>
      </c>
      <c r="B101" s="8" t="str">
        <f t="shared" si="3"/>
        <v>Year 71</v>
      </c>
      <c r="C101" s="9">
        <f>HLOOKUP($A101,Totals!$J$3:$DE$5,2)</f>
        <v>29743.905645902407</v>
      </c>
      <c r="D101" s="9">
        <f>HLOOKUP($A101,Totals!$J$3:$DE$5,3)</f>
        <v>2652.1614635082205</v>
      </c>
      <c r="E101" s="13">
        <f>Totals!HC80</f>
        <v>0</v>
      </c>
      <c r="F101" s="24">
        <f>Totals!D80+HLOOKUP(A101,Totals!$DF$3:$HA$4,2)</f>
        <v>0.16702706716211876</v>
      </c>
    </row>
    <row r="102" spans="1:6" x14ac:dyDescent="0.25">
      <c r="A102">
        <f t="shared" si="2"/>
        <v>2090</v>
      </c>
      <c r="B102" s="8" t="str">
        <f t="shared" si="3"/>
        <v>Year 72</v>
      </c>
      <c r="C102" s="9">
        <f>HLOOKUP($A102,Totals!$J$3:$DE$5,2)</f>
        <v>24484.178611895251</v>
      </c>
      <c r="D102" s="9">
        <f>HLOOKUP($A102,Totals!$J$3:$DE$5,3)</f>
        <v>2076.594373790781</v>
      </c>
      <c r="E102" s="13">
        <f>Totals!HC81</f>
        <v>0</v>
      </c>
      <c r="F102" s="24">
        <f>Totals!D81+HLOOKUP(A102,Totals!$DF$3:$HA$4,2)</f>
        <v>0.13032326228724422</v>
      </c>
    </row>
    <row r="103" spans="1:6" x14ac:dyDescent="0.25">
      <c r="A103">
        <f t="shared" si="2"/>
        <v>2091</v>
      </c>
      <c r="B103" s="8" t="str">
        <f t="shared" si="3"/>
        <v>Year 73</v>
      </c>
      <c r="C103" s="9">
        <f>HLOOKUP($A103,Totals!$J$3:$DE$5,2)</f>
        <v>19721.881523596727</v>
      </c>
      <c r="D103" s="9">
        <f>HLOOKUP($A103,Totals!$J$3:$DE$5,3)</f>
        <v>1597.3853916425742</v>
      </c>
      <c r="E103" s="13">
        <f>Totals!HC82</f>
        <v>0</v>
      </c>
      <c r="F103" s="24">
        <f>Totals!D82+HLOOKUP(A103,Totals!$DF$3:$HA$4,2)</f>
        <v>9.9502104244425849E-2</v>
      </c>
    </row>
    <row r="104" spans="1:6" x14ac:dyDescent="0.25">
      <c r="A104">
        <f t="shared" si="2"/>
        <v>2092</v>
      </c>
      <c r="B104" s="8" t="str">
        <f t="shared" si="3"/>
        <v>Year 74</v>
      </c>
      <c r="C104" s="9">
        <f>HLOOKUP($A104,Totals!$J$3:$DE$5,2)</f>
        <v>15497.262775412777</v>
      </c>
      <c r="D104" s="9">
        <f>HLOOKUP($A104,Totals!$J$3:$DE$5,3)</f>
        <v>1200.3097056894974</v>
      </c>
      <c r="E104" s="13">
        <f>Totals!HC83</f>
        <v>0</v>
      </c>
      <c r="F104" s="24">
        <f>Totals!D83+HLOOKUP(A104,Totals!$DF$3:$HA$4,2)</f>
        <v>7.4111643281637496E-2</v>
      </c>
    </row>
    <row r="105" spans="1:6" x14ac:dyDescent="0.25">
      <c r="A105">
        <f t="shared" si="2"/>
        <v>2093</v>
      </c>
      <c r="B105" s="8" t="str">
        <f t="shared" si="3"/>
        <v>Year 75</v>
      </c>
      <c r="C105" s="9">
        <f>HLOOKUP($A105,Totals!$J$3:$DE$5,2)</f>
        <v>11855.923079280101</v>
      </c>
      <c r="D105" s="9">
        <f>HLOOKUP($A105,Totals!$J$3:$DE$5,3)</f>
        <v>874.70347025664978</v>
      </c>
      <c r="E105" s="13">
        <f>Totals!HC84</f>
        <v>0</v>
      </c>
      <c r="F105" s="24">
        <f>Totals!D84+HLOOKUP(A105,Totals!$DF$3:$HA$4,2)</f>
        <v>5.374207381730451E-2</v>
      </c>
    </row>
    <row r="106" spans="1:6" x14ac:dyDescent="0.25">
      <c r="A106">
        <f t="shared" si="2"/>
        <v>2094</v>
      </c>
      <c r="B106" s="8" t="str">
        <f t="shared" si="3"/>
        <v>Year 76</v>
      </c>
      <c r="C106" s="9">
        <f>HLOOKUP($A106,Totals!$J$3:$DE$5,2)</f>
        <v>8810.7378259124271</v>
      </c>
      <c r="D106" s="9">
        <f>HLOOKUP($A106,Totals!$J$3:$DE$5,3)</f>
        <v>616.43261881060448</v>
      </c>
      <c r="E106" s="13">
        <f>Totals!HC85</f>
        <v>0</v>
      </c>
      <c r="F106" s="24">
        <f>Totals!D85+HLOOKUP(A106,Totals!$DF$3:$HA$4,2)</f>
        <v>3.7856359791046984E-2</v>
      </c>
    </row>
    <row r="107" spans="1:6" x14ac:dyDescent="0.25">
      <c r="A107">
        <f t="shared" si="2"/>
        <v>2095</v>
      </c>
      <c r="B107" s="8" t="str">
        <f t="shared" si="3"/>
        <v>Year 77</v>
      </c>
      <c r="C107" s="9">
        <f>HLOOKUP($A107,Totals!$J$3:$DE$5,2)</f>
        <v>6312.6284963842145</v>
      </c>
      <c r="D107" s="9">
        <f>HLOOKUP($A107,Totals!$J$3:$DE$5,3)</f>
        <v>416.40718773972787</v>
      </c>
      <c r="E107" s="13">
        <f>Totals!HC86</f>
        <v>0</v>
      </c>
      <c r="F107" s="24">
        <f>Totals!D86+HLOOKUP(A107,Totals!$DF$3:$HA$4,2)</f>
        <v>2.5708952106400257E-2</v>
      </c>
    </row>
    <row r="108" spans="1:6" x14ac:dyDescent="0.25">
      <c r="A108">
        <f t="shared" si="2"/>
        <v>2096</v>
      </c>
      <c r="B108" s="8" t="str">
        <f t="shared" si="3"/>
        <v>Year 78</v>
      </c>
      <c r="C108" s="9">
        <f>HLOOKUP($A108,Totals!$J$3:$DE$5,2)</f>
        <v>4367.1589458885555</v>
      </c>
      <c r="D108" s="9">
        <f>HLOOKUP($A108,Totals!$J$3:$DE$5,3)</f>
        <v>270.0554664630879</v>
      </c>
      <c r="E108" s="13">
        <f>Totals!HC87</f>
        <v>0</v>
      </c>
      <c r="F108" s="24">
        <f>Totals!D87+HLOOKUP(A108,Totals!$DF$3:$HA$4,2)</f>
        <v>1.685856744900039E-2</v>
      </c>
    </row>
    <row r="109" spans="1:6" x14ac:dyDescent="0.25">
      <c r="A109">
        <f t="shared" si="2"/>
        <v>2097</v>
      </c>
      <c r="B109" s="8" t="str">
        <f t="shared" si="3"/>
        <v>Year 79</v>
      </c>
      <c r="C109" s="9">
        <f>HLOOKUP($A109,Totals!$J$3:$DE$5,2)</f>
        <v>2912.2040558320309</v>
      </c>
      <c r="D109" s="9">
        <f>HLOOKUP($A109,Totals!$J$3:$DE$5,3)</f>
        <v>168.59347762591082</v>
      </c>
      <c r="E109" s="13">
        <f>Totals!HC88</f>
        <v>0</v>
      </c>
      <c r="F109" s="24">
        <f>Totals!D88+HLOOKUP(A109,Totals!$DF$3:$HA$4,2)</f>
        <v>1.0655921412721883E-2</v>
      </c>
    </row>
    <row r="110" spans="1:6" x14ac:dyDescent="0.25">
      <c r="A110">
        <f t="shared" si="2"/>
        <v>2098</v>
      </c>
      <c r="B110" s="8" t="str">
        <f t="shared" si="3"/>
        <v>Year 80</v>
      </c>
      <c r="C110" s="9">
        <f>HLOOKUP($A110,Totals!$J$3:$DE$5,2)</f>
        <v>1865.0442282029137</v>
      </c>
      <c r="D110" s="9">
        <f>HLOOKUP($A110,Totals!$J$3:$DE$5,3)</f>
        <v>100.61951102783738</v>
      </c>
      <c r="E110" s="13">
        <f>Totals!HC89</f>
        <v>0</v>
      </c>
      <c r="F110" s="24">
        <f>Totals!D89+HLOOKUP(A110,Totals!$DF$3:$HA$4,2)</f>
        <v>6.4685366073998808E-3</v>
      </c>
    </row>
    <row r="111" spans="1:6" x14ac:dyDescent="0.25">
      <c r="A111">
        <f t="shared" si="2"/>
        <v>2099</v>
      </c>
      <c r="B111" s="8" t="str">
        <f t="shared" si="3"/>
        <v>Year 81</v>
      </c>
      <c r="C111" s="9">
        <f>HLOOKUP($A111,Totals!$J$3:$DE$5,2)</f>
        <v>1124.6416176107914</v>
      </c>
      <c r="D111" s="9">
        <f>HLOOKUP($A111,Totals!$J$3:$DE$5,3)</f>
        <v>56.414927061317456</v>
      </c>
      <c r="E111" s="13">
        <f>Totals!HC90</f>
        <v>0</v>
      </c>
      <c r="F111" s="24">
        <f>Totals!D90+HLOOKUP(A111,Totals!$DF$3:$HA$4,2)</f>
        <v>3.6972453905794248E-3</v>
      </c>
    </row>
    <row r="112" spans="1:6" x14ac:dyDescent="0.25">
      <c r="A112">
        <f t="shared" si="2"/>
        <v>2100</v>
      </c>
      <c r="B112" s="8" t="str">
        <f t="shared" si="3"/>
        <v>Year 82</v>
      </c>
      <c r="C112" s="9">
        <f>HLOOKUP($A112,Totals!$J$3:$DE$5,2)</f>
        <v>637.75709721552528</v>
      </c>
      <c r="D112" s="9">
        <f>HLOOKUP($A112,Totals!$J$3:$DE$5,3)</f>
        <v>29.623753081326683</v>
      </c>
      <c r="E112" s="13">
        <f>Totals!HC91</f>
        <v>0</v>
      </c>
      <c r="F112" s="24">
        <f>Totals!D91+HLOOKUP(A112,Totals!$DF$3:$HA$4,2)</f>
        <v>1.9873186166113597E-3</v>
      </c>
    </row>
    <row r="113" spans="1:6" x14ac:dyDescent="0.25">
      <c r="A113">
        <f t="shared" si="2"/>
        <v>2101</v>
      </c>
      <c r="B113" s="8" t="str">
        <f t="shared" si="3"/>
        <v>Year 83</v>
      </c>
      <c r="C113" s="9">
        <f>HLOOKUP($A113,Totals!$J$3:$DE$5,2)</f>
        <v>332.11365580958375</v>
      </c>
      <c r="D113" s="9">
        <f>HLOOKUP($A113,Totals!$J$3:$DE$5,3)</f>
        <v>14.357245551388411</v>
      </c>
      <c r="E113" s="13">
        <f>Totals!HC92</f>
        <v>0</v>
      </c>
      <c r="F113" s="24">
        <f>Totals!D92+HLOOKUP(A113,Totals!$DF$3:$HA$4,2)</f>
        <v>9.8094849895089334E-4</v>
      </c>
    </row>
    <row r="114" spans="1:6" x14ac:dyDescent="0.25">
      <c r="A114">
        <f t="shared" si="2"/>
        <v>2102</v>
      </c>
      <c r="B114" s="8" t="str">
        <f t="shared" si="3"/>
        <v>Year 84</v>
      </c>
      <c r="C114" s="9">
        <f>HLOOKUP($A114,Totals!$J$3:$DE$5,2)</f>
        <v>154.52653600256778</v>
      </c>
      <c r="D114" s="9">
        <f>HLOOKUP($A114,Totals!$J$3:$DE$5,3)</f>
        <v>6.2448180907449329</v>
      </c>
      <c r="E114" s="13">
        <f>Totals!HC93</f>
        <v>0</v>
      </c>
      <c r="F114" s="24">
        <f>Totals!D93+HLOOKUP(A114,Totals!$DF$3:$HA$4,2)</f>
        <v>4.3262249249360039E-4</v>
      </c>
    </row>
    <row r="115" spans="1:6" x14ac:dyDescent="0.25">
      <c r="A115">
        <f t="shared" si="2"/>
        <v>2103</v>
      </c>
      <c r="B115" s="8" t="str">
        <f t="shared" si="3"/>
        <v>Year 85</v>
      </c>
      <c r="C115" s="9">
        <f>HLOOKUP($A115,Totals!$J$3:$DE$5,2)</f>
        <v>63.113758017557345</v>
      </c>
      <c r="D115" s="9">
        <f>HLOOKUP($A115,Totals!$J$3:$DE$5,3)</f>
        <v>2.3991819926148117</v>
      </c>
      <c r="E115" s="13">
        <f>Totals!HC94</f>
        <v>0</v>
      </c>
      <c r="F115" s="24">
        <f>Totals!D94+HLOOKUP(A115,Totals!$DF$3:$HA$4,2)</f>
        <v>1.674854416593783E-4</v>
      </c>
    </row>
    <row r="116" spans="1:6" x14ac:dyDescent="0.25">
      <c r="A116">
        <f t="shared" si="2"/>
        <v>2104</v>
      </c>
      <c r="B116" s="8" t="str">
        <f t="shared" si="3"/>
        <v>Year 86</v>
      </c>
      <c r="C116" s="9">
        <f>HLOOKUP($A116,Totals!$J$3:$DE$5,2)</f>
        <v>22.402270041424782</v>
      </c>
      <c r="D116" s="9">
        <f>HLOOKUP($A116,Totals!$J$3:$DE$5,3)</f>
        <v>0.80658236890392043</v>
      </c>
      <c r="E116" s="13">
        <f>Totals!HC95</f>
        <v>0</v>
      </c>
      <c r="F116" s="24">
        <f>Totals!D95+HLOOKUP(A116,Totals!$DF$3:$HA$4,2)</f>
        <v>5.6349739331709724E-5</v>
      </c>
    </row>
    <row r="117" spans="1:6" x14ac:dyDescent="0.25">
      <c r="A117">
        <f t="shared" si="2"/>
        <v>2105</v>
      </c>
      <c r="B117" s="8" t="str">
        <f t="shared" si="3"/>
        <v>Year 87</v>
      </c>
      <c r="C117" s="9">
        <f>HLOOKUP($A117,Totals!$J$3:$DE$5,2)</f>
        <v>6.5812022681900109</v>
      </c>
      <c r="D117" s="9">
        <f>HLOOKUP($A117,Totals!$J$3:$DE$5,3)</f>
        <v>0.22693800924793142</v>
      </c>
      <c r="E117" s="13">
        <f>Totals!HC96</f>
        <v>0</v>
      </c>
      <c r="F117" s="24">
        <f>Totals!D96+HLOOKUP(A117,Totals!$DF$3:$HA$4,2)</f>
        <v>1.5691615534055396E-5</v>
      </c>
    </row>
    <row r="118" spans="1:6" x14ac:dyDescent="0.25">
      <c r="A118">
        <f t="shared" si="2"/>
        <v>2106</v>
      </c>
      <c r="B118" s="8" t="str">
        <f t="shared" si="3"/>
        <v>Year 88</v>
      </c>
      <c r="C118" s="9">
        <f>HLOOKUP($A118,Totals!$J$3:$DE$5,2)</f>
        <v>1.5090829116475657</v>
      </c>
      <c r="D118" s="9">
        <f>HLOOKUP($A118,Totals!$J$3:$DE$5,3)</f>
        <v>5.2037341780950541E-2</v>
      </c>
      <c r="E118" s="13">
        <f>Totals!HC97</f>
        <v>0</v>
      </c>
      <c r="F118" s="24">
        <f>Totals!D97+HLOOKUP(A118,Totals!$DF$3:$HA$4,2)</f>
        <v>3.4102588040162595E-6</v>
      </c>
    </row>
    <row r="119" spans="1:6" x14ac:dyDescent="0.25">
      <c r="A119">
        <f t="shared" si="2"/>
        <v>2107</v>
      </c>
      <c r="B119" s="8" t="str">
        <f t="shared" si="3"/>
        <v>Year 89</v>
      </c>
      <c r="C119" s="9">
        <f>HLOOKUP($A119,Totals!$J$3:$DE$5,2)</f>
        <v>0.21916757866269068</v>
      </c>
      <c r="D119" s="9">
        <f>HLOOKUP($A119,Totals!$J$3:$DE$5,3)</f>
        <v>7.5575027125065752E-3</v>
      </c>
      <c r="E119" s="13">
        <f>Totals!HC98</f>
        <v>0</v>
      </c>
      <c r="F119" s="24">
        <f>Totals!D98+HLOOKUP(A119,Totals!$DF$3:$HA$4,2)</f>
        <v>4.6966084248911909E-7</v>
      </c>
    </row>
    <row r="120" spans="1:6" x14ac:dyDescent="0.25">
      <c r="A120">
        <f t="shared" si="2"/>
        <v>2108</v>
      </c>
      <c r="B120" s="8" t="str">
        <f t="shared" si="3"/>
        <v>Year 90</v>
      </c>
      <c r="C120" s="9">
        <f>HLOOKUP($A120,Totals!$J$3:$DE$5,2)</f>
        <v>0</v>
      </c>
      <c r="D120" s="9">
        <f>HLOOKUP($A120,Totals!$J$3:$DE$5,3)</f>
        <v>0</v>
      </c>
      <c r="E120" s="13">
        <f>Totals!HC99</f>
        <v>0</v>
      </c>
      <c r="F120" s="24">
        <f>Totals!D99+HLOOKUP(A120,Totals!$DF$3:$HA$4,2)</f>
        <v>0</v>
      </c>
    </row>
    <row r="121" spans="1:6" x14ac:dyDescent="0.25">
      <c r="A121">
        <f t="shared" si="2"/>
        <v>2109</v>
      </c>
      <c r="B121" s="8" t="str">
        <f t="shared" si="3"/>
        <v>Year 91</v>
      </c>
      <c r="C121" s="9">
        <f>HLOOKUP($A121,Totals!$J$3:$DE$5,2)</f>
        <v>0</v>
      </c>
      <c r="D121" s="9">
        <f>HLOOKUP($A121,Totals!$J$3:$DE$5,3)</f>
        <v>0</v>
      </c>
      <c r="E121" s="13">
        <f>Totals!HC100</f>
        <v>0</v>
      </c>
      <c r="F121" s="24">
        <f>Totals!D100+HLOOKUP(A121,Totals!$DF$3:$HA$4,2)</f>
        <v>0</v>
      </c>
    </row>
    <row r="122" spans="1:6" x14ac:dyDescent="0.25">
      <c r="A122">
        <f t="shared" si="2"/>
        <v>2110</v>
      </c>
      <c r="B122" s="8" t="str">
        <f t="shared" si="3"/>
        <v>Year 92</v>
      </c>
      <c r="C122" s="9">
        <f>HLOOKUP($A122,Totals!$J$3:$DE$5,2)</f>
        <v>0</v>
      </c>
      <c r="D122" s="9">
        <f>HLOOKUP($A122,Totals!$J$3:$DE$5,3)</f>
        <v>0</v>
      </c>
      <c r="E122" s="13">
        <f>Totals!HC101</f>
        <v>0</v>
      </c>
      <c r="F122" s="24">
        <f>Totals!D101+HLOOKUP(A122,Totals!$DF$3:$HA$4,2)</f>
        <v>0</v>
      </c>
    </row>
    <row r="123" spans="1:6" x14ac:dyDescent="0.25">
      <c r="A123">
        <f t="shared" si="2"/>
        <v>2111</v>
      </c>
      <c r="B123" s="8" t="str">
        <f t="shared" si="3"/>
        <v>Year 93</v>
      </c>
      <c r="C123" s="9">
        <f>HLOOKUP($A123,Totals!$J$3:$DE$5,2)</f>
        <v>0</v>
      </c>
      <c r="D123" s="9">
        <f>HLOOKUP($A123,Totals!$J$3:$DE$5,3)</f>
        <v>0</v>
      </c>
      <c r="E123" s="13">
        <f>Totals!HC102</f>
        <v>0</v>
      </c>
      <c r="F123" s="24">
        <f>Totals!D102+HLOOKUP(A123,Totals!$DF$3:$HA$4,2)</f>
        <v>0</v>
      </c>
    </row>
    <row r="124" spans="1:6" x14ac:dyDescent="0.25">
      <c r="A124">
        <f t="shared" si="2"/>
        <v>2112</v>
      </c>
      <c r="B124" s="8" t="str">
        <f t="shared" si="3"/>
        <v>Year 94</v>
      </c>
      <c r="C124" s="9">
        <f>HLOOKUP($A124,Totals!$J$3:$DE$5,2)</f>
        <v>0</v>
      </c>
      <c r="D124" s="9">
        <f>HLOOKUP($A124,Totals!$J$3:$DE$5,3)</f>
        <v>0</v>
      </c>
      <c r="E124" s="13">
        <f>Totals!HC103</f>
        <v>0</v>
      </c>
      <c r="F124" s="24">
        <f>Totals!D103+HLOOKUP(A124,Totals!$DF$3:$HA$4,2)</f>
        <v>0</v>
      </c>
    </row>
    <row r="125" spans="1:6" x14ac:dyDescent="0.25">
      <c r="A125">
        <f t="shared" si="2"/>
        <v>2113</v>
      </c>
      <c r="B125" s="8" t="str">
        <f t="shared" si="3"/>
        <v>Year 95</v>
      </c>
      <c r="C125" s="9">
        <f>HLOOKUP($A125,Totals!$J$3:$DE$5,2)</f>
        <v>0</v>
      </c>
      <c r="D125" s="9">
        <f>HLOOKUP($A125,Totals!$J$3:$DE$5,3)</f>
        <v>0</v>
      </c>
      <c r="E125" s="13">
        <f>Totals!HC104</f>
        <v>0</v>
      </c>
      <c r="F125" s="24">
        <f>Totals!D104+HLOOKUP(A125,Totals!$DF$3:$HA$4,2)</f>
        <v>0</v>
      </c>
    </row>
    <row r="126" spans="1:6" x14ac:dyDescent="0.25">
      <c r="A126">
        <f t="shared" si="2"/>
        <v>2114</v>
      </c>
      <c r="B126" s="8" t="str">
        <f t="shared" si="3"/>
        <v>Year 96</v>
      </c>
      <c r="C126" s="9">
        <f>HLOOKUP($A126,Totals!$J$3:$DE$5,2)</f>
        <v>0</v>
      </c>
      <c r="D126" s="9">
        <f>HLOOKUP($A126,Totals!$J$3:$DE$5,3)</f>
        <v>0</v>
      </c>
      <c r="E126" s="13">
        <f>Totals!HC105</f>
        <v>0</v>
      </c>
      <c r="F126" s="24">
        <f>Totals!D105+HLOOKUP(A126,Totals!$DF$3:$HA$4,2)</f>
        <v>0</v>
      </c>
    </row>
    <row r="127" spans="1:6" x14ac:dyDescent="0.25">
      <c r="A127">
        <f t="shared" si="2"/>
        <v>2115</v>
      </c>
      <c r="B127" s="8" t="str">
        <f t="shared" si="3"/>
        <v>Year 97</v>
      </c>
      <c r="C127" s="9">
        <f>HLOOKUP($A127,Totals!$J$3:$DE$5,2)</f>
        <v>0</v>
      </c>
      <c r="D127" s="9">
        <f>HLOOKUP($A127,Totals!$J$3:$DE$5,3)</f>
        <v>0</v>
      </c>
      <c r="E127" s="13">
        <f>Totals!HC106</f>
        <v>0</v>
      </c>
      <c r="F127" s="24">
        <f>Totals!D106+HLOOKUP(A127,Totals!$DF$3:$HA$4,2)</f>
        <v>0</v>
      </c>
    </row>
    <row r="128" spans="1:6" x14ac:dyDescent="0.25">
      <c r="A128">
        <f t="shared" si="2"/>
        <v>2116</v>
      </c>
      <c r="B128" s="8" t="str">
        <f t="shared" si="3"/>
        <v>Year 98</v>
      </c>
      <c r="C128" s="9">
        <f>HLOOKUP($A128,Totals!$J$3:$DE$5,2)</f>
        <v>0</v>
      </c>
      <c r="D128" s="9">
        <f>HLOOKUP($A128,Totals!$J$3:$DE$5,3)</f>
        <v>0</v>
      </c>
      <c r="E128" s="13">
        <f>Totals!HC107</f>
        <v>0</v>
      </c>
      <c r="F128" s="24">
        <f>Totals!D107+HLOOKUP(A128,Totals!$DF$3:$HA$4,2)</f>
        <v>0</v>
      </c>
    </row>
    <row r="129" spans="1:6" x14ac:dyDescent="0.25">
      <c r="A129">
        <f t="shared" si="2"/>
        <v>2117</v>
      </c>
      <c r="B129" s="8" t="str">
        <f t="shared" si="3"/>
        <v>Year 99</v>
      </c>
      <c r="C129" s="9">
        <f>HLOOKUP($A129,Totals!$J$3:$DE$5,2)</f>
        <v>0</v>
      </c>
      <c r="D129" s="9">
        <f>HLOOKUP($A129,Totals!$J$3:$DE$5,3)</f>
        <v>0</v>
      </c>
      <c r="E129" s="13">
        <f>Totals!HC108</f>
        <v>0</v>
      </c>
      <c r="F129" s="24">
        <f>Totals!D108+HLOOKUP(A129,Totals!$DF$3:$HA$4,2)</f>
        <v>0</v>
      </c>
    </row>
  </sheetData>
  <mergeCells count="3">
    <mergeCell ref="C14:D14"/>
    <mergeCell ref="C15:D15"/>
    <mergeCell ref="C18:D18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o_Val">
                <anchor moveWithCells="1" sizeWithCells="1">
                  <from>
                    <xdr:col>5</xdr:col>
                    <xdr:colOff>9525</xdr:colOff>
                    <xdr:row>3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F972C-ED5F-4FFB-8FB3-5684F22B3FDD}">
  <sheetPr codeName="Sheet28"/>
  <dimension ref="B2:KJ109"/>
  <sheetViews>
    <sheetView workbookViewId="0"/>
  </sheetViews>
  <sheetFormatPr defaultRowHeight="15" x14ac:dyDescent="0.25"/>
  <cols>
    <col min="1" max="2" width="9.140625" style="17"/>
    <col min="3" max="4" width="11.140625" style="17" bestFit="1" customWidth="1"/>
    <col min="5" max="5" width="11.140625" style="17" customWidth="1"/>
    <col min="6" max="6" width="16" style="17" bestFit="1" customWidth="1"/>
    <col min="7" max="8" width="9.140625" style="17"/>
    <col min="9" max="9" width="12.7109375" style="17" bestFit="1" customWidth="1"/>
    <col min="10" max="10" width="7.140625" style="17" bestFit="1" customWidth="1"/>
    <col min="11" max="37" width="10.140625" style="17" bestFit="1" customWidth="1"/>
    <col min="38" max="38" width="11.140625" style="17" bestFit="1" customWidth="1"/>
    <col min="39" max="39" width="10.140625" style="17" bestFit="1" customWidth="1"/>
    <col min="40" max="69" width="11.140625" style="17" bestFit="1" customWidth="1"/>
    <col min="70" max="84" width="10.140625" style="17" bestFit="1" customWidth="1"/>
    <col min="85" max="90" width="9.140625" style="17" bestFit="1" customWidth="1"/>
    <col min="91" max="93" width="7.5703125" style="17" bestFit="1" customWidth="1"/>
    <col min="94" max="95" width="6.5703125" style="17" bestFit="1" customWidth="1"/>
    <col min="96" max="109" width="5.5703125" style="17" bestFit="1" customWidth="1"/>
    <col min="110" max="110" width="8.5703125" style="17" bestFit="1" customWidth="1"/>
    <col min="111" max="194" width="7.7109375" style="17" bestFit="1" customWidth="1"/>
    <col min="195" max="198" width="12" style="17" bestFit="1" customWidth="1"/>
    <col min="199" max="209" width="7.7109375" style="17" bestFit="1" customWidth="1"/>
    <col min="210" max="214" width="12.140625" style="17" bestFit="1" customWidth="1"/>
    <col min="215" max="16384" width="9.140625" style="17"/>
  </cols>
  <sheetData>
    <row r="2" spans="2:296" x14ac:dyDescent="0.25">
      <c r="G2" s="18" t="s">
        <v>107</v>
      </c>
      <c r="I2" s="19"/>
      <c r="J2" s="17" t="s">
        <v>26</v>
      </c>
      <c r="DF2" s="17" t="s">
        <v>54</v>
      </c>
    </row>
    <row r="3" spans="2:296" x14ac:dyDescent="0.25">
      <c r="I3" s="17" t="s">
        <v>21</v>
      </c>
      <c r="J3" s="17">
        <f>Assumptions!C3</f>
        <v>2019</v>
      </c>
      <c r="K3" s="17">
        <f>J3+1</f>
        <v>2020</v>
      </c>
      <c r="L3" s="17">
        <f t="shared" ref="L3:BW3" si="0">K3+1</f>
        <v>2021</v>
      </c>
      <c r="M3" s="17">
        <f t="shared" si="0"/>
        <v>2022</v>
      </c>
      <c r="N3" s="17">
        <f t="shared" si="0"/>
        <v>2023</v>
      </c>
      <c r="O3" s="17">
        <f t="shared" si="0"/>
        <v>2024</v>
      </c>
      <c r="P3" s="17">
        <f t="shared" si="0"/>
        <v>2025</v>
      </c>
      <c r="Q3" s="17">
        <f t="shared" si="0"/>
        <v>2026</v>
      </c>
      <c r="R3" s="17">
        <f t="shared" si="0"/>
        <v>2027</v>
      </c>
      <c r="S3" s="17">
        <f t="shared" si="0"/>
        <v>2028</v>
      </c>
      <c r="T3" s="17">
        <f t="shared" si="0"/>
        <v>2029</v>
      </c>
      <c r="U3" s="17">
        <f t="shared" si="0"/>
        <v>2030</v>
      </c>
      <c r="V3" s="17">
        <f t="shared" si="0"/>
        <v>2031</v>
      </c>
      <c r="W3" s="17">
        <f t="shared" si="0"/>
        <v>2032</v>
      </c>
      <c r="X3" s="17">
        <f t="shared" si="0"/>
        <v>2033</v>
      </c>
      <c r="Y3" s="17">
        <f t="shared" si="0"/>
        <v>2034</v>
      </c>
      <c r="Z3" s="17">
        <f t="shared" si="0"/>
        <v>2035</v>
      </c>
      <c r="AA3" s="17">
        <f t="shared" si="0"/>
        <v>2036</v>
      </c>
      <c r="AB3" s="17">
        <f t="shared" si="0"/>
        <v>2037</v>
      </c>
      <c r="AC3" s="17">
        <f t="shared" si="0"/>
        <v>2038</v>
      </c>
      <c r="AD3" s="17">
        <f t="shared" si="0"/>
        <v>2039</v>
      </c>
      <c r="AE3" s="17">
        <f t="shared" si="0"/>
        <v>2040</v>
      </c>
      <c r="AF3" s="17">
        <f t="shared" si="0"/>
        <v>2041</v>
      </c>
      <c r="AG3" s="17">
        <f t="shared" si="0"/>
        <v>2042</v>
      </c>
      <c r="AH3" s="17">
        <f t="shared" si="0"/>
        <v>2043</v>
      </c>
      <c r="AI3" s="17">
        <f t="shared" si="0"/>
        <v>2044</v>
      </c>
      <c r="AJ3" s="17">
        <f t="shared" si="0"/>
        <v>2045</v>
      </c>
      <c r="AK3" s="17">
        <f t="shared" si="0"/>
        <v>2046</v>
      </c>
      <c r="AL3" s="17">
        <f t="shared" si="0"/>
        <v>2047</v>
      </c>
      <c r="AM3" s="17">
        <f t="shared" si="0"/>
        <v>2048</v>
      </c>
      <c r="AN3" s="17">
        <f t="shared" si="0"/>
        <v>2049</v>
      </c>
      <c r="AO3" s="17">
        <f t="shared" si="0"/>
        <v>2050</v>
      </c>
      <c r="AP3" s="17">
        <f t="shared" si="0"/>
        <v>2051</v>
      </c>
      <c r="AQ3" s="17">
        <f t="shared" si="0"/>
        <v>2052</v>
      </c>
      <c r="AR3" s="17">
        <f t="shared" si="0"/>
        <v>2053</v>
      </c>
      <c r="AS3" s="17">
        <f t="shared" si="0"/>
        <v>2054</v>
      </c>
      <c r="AT3" s="17">
        <f t="shared" si="0"/>
        <v>2055</v>
      </c>
      <c r="AU3" s="17">
        <f t="shared" si="0"/>
        <v>2056</v>
      </c>
      <c r="AV3" s="17">
        <f t="shared" si="0"/>
        <v>2057</v>
      </c>
      <c r="AW3" s="17">
        <f t="shared" si="0"/>
        <v>2058</v>
      </c>
      <c r="AX3" s="17">
        <f t="shared" si="0"/>
        <v>2059</v>
      </c>
      <c r="AY3" s="17">
        <f t="shared" si="0"/>
        <v>2060</v>
      </c>
      <c r="AZ3" s="17">
        <f t="shared" si="0"/>
        <v>2061</v>
      </c>
      <c r="BA3" s="17">
        <f t="shared" si="0"/>
        <v>2062</v>
      </c>
      <c r="BB3" s="17">
        <f t="shared" si="0"/>
        <v>2063</v>
      </c>
      <c r="BC3" s="17">
        <f t="shared" si="0"/>
        <v>2064</v>
      </c>
      <c r="BD3" s="17">
        <f t="shared" si="0"/>
        <v>2065</v>
      </c>
      <c r="BE3" s="17">
        <f t="shared" si="0"/>
        <v>2066</v>
      </c>
      <c r="BF3" s="17">
        <f t="shared" si="0"/>
        <v>2067</v>
      </c>
      <c r="BG3" s="17">
        <f t="shared" si="0"/>
        <v>2068</v>
      </c>
      <c r="BH3" s="17">
        <f t="shared" si="0"/>
        <v>2069</v>
      </c>
      <c r="BI3" s="17">
        <f t="shared" si="0"/>
        <v>2070</v>
      </c>
      <c r="BJ3" s="17">
        <f t="shared" si="0"/>
        <v>2071</v>
      </c>
      <c r="BK3" s="17">
        <f t="shared" si="0"/>
        <v>2072</v>
      </c>
      <c r="BL3" s="17">
        <f t="shared" si="0"/>
        <v>2073</v>
      </c>
      <c r="BM3" s="17">
        <f t="shared" si="0"/>
        <v>2074</v>
      </c>
      <c r="BN3" s="17">
        <f t="shared" si="0"/>
        <v>2075</v>
      </c>
      <c r="BO3" s="17">
        <f t="shared" si="0"/>
        <v>2076</v>
      </c>
      <c r="BP3" s="17">
        <f t="shared" si="0"/>
        <v>2077</v>
      </c>
      <c r="BQ3" s="17">
        <f t="shared" si="0"/>
        <v>2078</v>
      </c>
      <c r="BR3" s="17">
        <f t="shared" si="0"/>
        <v>2079</v>
      </c>
      <c r="BS3" s="17">
        <f t="shared" si="0"/>
        <v>2080</v>
      </c>
      <c r="BT3" s="17">
        <f t="shared" si="0"/>
        <v>2081</v>
      </c>
      <c r="BU3" s="17">
        <f t="shared" si="0"/>
        <v>2082</v>
      </c>
      <c r="BV3" s="17">
        <f t="shared" si="0"/>
        <v>2083</v>
      </c>
      <c r="BW3" s="17">
        <f t="shared" si="0"/>
        <v>2084</v>
      </c>
      <c r="BX3" s="17">
        <f t="shared" ref="BX3:DE3" si="1">BW3+1</f>
        <v>2085</v>
      </c>
      <c r="BY3" s="17">
        <f t="shared" si="1"/>
        <v>2086</v>
      </c>
      <c r="BZ3" s="17">
        <f t="shared" si="1"/>
        <v>2087</v>
      </c>
      <c r="CA3" s="17">
        <f t="shared" si="1"/>
        <v>2088</v>
      </c>
      <c r="CB3" s="17">
        <f t="shared" si="1"/>
        <v>2089</v>
      </c>
      <c r="CC3" s="17">
        <f t="shared" si="1"/>
        <v>2090</v>
      </c>
      <c r="CD3" s="17">
        <f t="shared" si="1"/>
        <v>2091</v>
      </c>
      <c r="CE3" s="17">
        <f t="shared" si="1"/>
        <v>2092</v>
      </c>
      <c r="CF3" s="17">
        <f t="shared" si="1"/>
        <v>2093</v>
      </c>
      <c r="CG3" s="17">
        <f t="shared" si="1"/>
        <v>2094</v>
      </c>
      <c r="CH3" s="17">
        <f t="shared" si="1"/>
        <v>2095</v>
      </c>
      <c r="CI3" s="17">
        <f t="shared" si="1"/>
        <v>2096</v>
      </c>
      <c r="CJ3" s="17">
        <f t="shared" si="1"/>
        <v>2097</v>
      </c>
      <c r="CK3" s="17">
        <f t="shared" si="1"/>
        <v>2098</v>
      </c>
      <c r="CL3" s="17">
        <f t="shared" si="1"/>
        <v>2099</v>
      </c>
      <c r="CM3" s="17">
        <f t="shared" si="1"/>
        <v>2100</v>
      </c>
      <c r="CN3" s="17">
        <f t="shared" si="1"/>
        <v>2101</v>
      </c>
      <c r="CO3" s="17">
        <f t="shared" si="1"/>
        <v>2102</v>
      </c>
      <c r="CP3" s="17">
        <f t="shared" si="1"/>
        <v>2103</v>
      </c>
      <c r="CQ3" s="17">
        <f t="shared" si="1"/>
        <v>2104</v>
      </c>
      <c r="CR3" s="17">
        <f t="shared" si="1"/>
        <v>2105</v>
      </c>
      <c r="CS3" s="17">
        <f t="shared" si="1"/>
        <v>2106</v>
      </c>
      <c r="CT3" s="17">
        <f t="shared" si="1"/>
        <v>2107</v>
      </c>
      <c r="CU3" s="17">
        <f t="shared" si="1"/>
        <v>2108</v>
      </c>
      <c r="CV3" s="17">
        <f t="shared" si="1"/>
        <v>2109</v>
      </c>
      <c r="CW3" s="17">
        <f t="shared" si="1"/>
        <v>2110</v>
      </c>
      <c r="CX3" s="17">
        <f t="shared" si="1"/>
        <v>2111</v>
      </c>
      <c r="CY3" s="17">
        <f t="shared" si="1"/>
        <v>2112</v>
      </c>
      <c r="CZ3" s="17">
        <f t="shared" si="1"/>
        <v>2113</v>
      </c>
      <c r="DA3" s="17">
        <f t="shared" si="1"/>
        <v>2114</v>
      </c>
      <c r="DB3" s="17">
        <f t="shared" si="1"/>
        <v>2115</v>
      </c>
      <c r="DC3" s="17">
        <f t="shared" si="1"/>
        <v>2116</v>
      </c>
      <c r="DD3" s="17">
        <f t="shared" si="1"/>
        <v>2117</v>
      </c>
      <c r="DE3" s="17">
        <f t="shared" si="1"/>
        <v>2118</v>
      </c>
      <c r="DF3" s="17">
        <f>J3</f>
        <v>2019</v>
      </c>
      <c r="DG3" s="17">
        <f>DF3+1</f>
        <v>2020</v>
      </c>
      <c r="DH3" s="17">
        <f t="shared" ref="DH3:FS3" si="2">DG3+1</f>
        <v>2021</v>
      </c>
      <c r="DI3" s="17">
        <f t="shared" si="2"/>
        <v>2022</v>
      </c>
      <c r="DJ3" s="17">
        <f t="shared" si="2"/>
        <v>2023</v>
      </c>
      <c r="DK3" s="17">
        <f t="shared" si="2"/>
        <v>2024</v>
      </c>
      <c r="DL3" s="17">
        <f t="shared" si="2"/>
        <v>2025</v>
      </c>
      <c r="DM3" s="17">
        <f t="shared" si="2"/>
        <v>2026</v>
      </c>
      <c r="DN3" s="17">
        <f t="shared" si="2"/>
        <v>2027</v>
      </c>
      <c r="DO3" s="17">
        <f t="shared" si="2"/>
        <v>2028</v>
      </c>
      <c r="DP3" s="17">
        <f t="shared" si="2"/>
        <v>2029</v>
      </c>
      <c r="DQ3" s="17">
        <f t="shared" si="2"/>
        <v>2030</v>
      </c>
      <c r="DR3" s="17">
        <f t="shared" si="2"/>
        <v>2031</v>
      </c>
      <c r="DS3" s="17">
        <f t="shared" si="2"/>
        <v>2032</v>
      </c>
      <c r="DT3" s="17">
        <f t="shared" si="2"/>
        <v>2033</v>
      </c>
      <c r="DU3" s="17">
        <f t="shared" si="2"/>
        <v>2034</v>
      </c>
      <c r="DV3" s="17">
        <f t="shared" si="2"/>
        <v>2035</v>
      </c>
      <c r="DW3" s="17">
        <f t="shared" si="2"/>
        <v>2036</v>
      </c>
      <c r="DX3" s="17">
        <f t="shared" si="2"/>
        <v>2037</v>
      </c>
      <c r="DY3" s="17">
        <f t="shared" si="2"/>
        <v>2038</v>
      </c>
      <c r="DZ3" s="17">
        <f t="shared" si="2"/>
        <v>2039</v>
      </c>
      <c r="EA3" s="17">
        <f t="shared" si="2"/>
        <v>2040</v>
      </c>
      <c r="EB3" s="17">
        <f t="shared" si="2"/>
        <v>2041</v>
      </c>
      <c r="EC3" s="17">
        <f t="shared" si="2"/>
        <v>2042</v>
      </c>
      <c r="ED3" s="17">
        <f t="shared" si="2"/>
        <v>2043</v>
      </c>
      <c r="EE3" s="17">
        <f t="shared" si="2"/>
        <v>2044</v>
      </c>
      <c r="EF3" s="17">
        <f t="shared" si="2"/>
        <v>2045</v>
      </c>
      <c r="EG3" s="17">
        <f t="shared" si="2"/>
        <v>2046</v>
      </c>
      <c r="EH3" s="17">
        <f t="shared" si="2"/>
        <v>2047</v>
      </c>
      <c r="EI3" s="17">
        <f t="shared" si="2"/>
        <v>2048</v>
      </c>
      <c r="EJ3" s="17">
        <f t="shared" si="2"/>
        <v>2049</v>
      </c>
      <c r="EK3" s="17">
        <f t="shared" si="2"/>
        <v>2050</v>
      </c>
      <c r="EL3" s="17">
        <f t="shared" si="2"/>
        <v>2051</v>
      </c>
      <c r="EM3" s="17">
        <f t="shared" si="2"/>
        <v>2052</v>
      </c>
      <c r="EN3" s="17">
        <f t="shared" si="2"/>
        <v>2053</v>
      </c>
      <c r="EO3" s="17">
        <f t="shared" si="2"/>
        <v>2054</v>
      </c>
      <c r="EP3" s="17">
        <f t="shared" si="2"/>
        <v>2055</v>
      </c>
      <c r="EQ3" s="17">
        <f t="shared" si="2"/>
        <v>2056</v>
      </c>
      <c r="ER3" s="17">
        <f t="shared" si="2"/>
        <v>2057</v>
      </c>
      <c r="ES3" s="17">
        <f t="shared" si="2"/>
        <v>2058</v>
      </c>
      <c r="ET3" s="17">
        <f t="shared" si="2"/>
        <v>2059</v>
      </c>
      <c r="EU3" s="17">
        <f t="shared" si="2"/>
        <v>2060</v>
      </c>
      <c r="EV3" s="17">
        <f t="shared" si="2"/>
        <v>2061</v>
      </c>
      <c r="EW3" s="17">
        <f t="shared" si="2"/>
        <v>2062</v>
      </c>
      <c r="EX3" s="17">
        <f t="shared" si="2"/>
        <v>2063</v>
      </c>
      <c r="EY3" s="17">
        <f t="shared" si="2"/>
        <v>2064</v>
      </c>
      <c r="EZ3" s="17">
        <f t="shared" si="2"/>
        <v>2065</v>
      </c>
      <c r="FA3" s="17">
        <f t="shared" si="2"/>
        <v>2066</v>
      </c>
      <c r="FB3" s="17">
        <f t="shared" si="2"/>
        <v>2067</v>
      </c>
      <c r="FC3" s="17">
        <f t="shared" si="2"/>
        <v>2068</v>
      </c>
      <c r="FD3" s="17">
        <f t="shared" si="2"/>
        <v>2069</v>
      </c>
      <c r="FE3" s="17">
        <f t="shared" si="2"/>
        <v>2070</v>
      </c>
      <c r="FF3" s="17">
        <f t="shared" si="2"/>
        <v>2071</v>
      </c>
      <c r="FG3" s="17">
        <f t="shared" si="2"/>
        <v>2072</v>
      </c>
      <c r="FH3" s="17">
        <f t="shared" si="2"/>
        <v>2073</v>
      </c>
      <c r="FI3" s="17">
        <f t="shared" si="2"/>
        <v>2074</v>
      </c>
      <c r="FJ3" s="17">
        <f t="shared" si="2"/>
        <v>2075</v>
      </c>
      <c r="FK3" s="17">
        <f t="shared" si="2"/>
        <v>2076</v>
      </c>
      <c r="FL3" s="17">
        <f t="shared" si="2"/>
        <v>2077</v>
      </c>
      <c r="FM3" s="17">
        <f t="shared" si="2"/>
        <v>2078</v>
      </c>
      <c r="FN3" s="17">
        <f t="shared" si="2"/>
        <v>2079</v>
      </c>
      <c r="FO3" s="17">
        <f t="shared" si="2"/>
        <v>2080</v>
      </c>
      <c r="FP3" s="17">
        <f t="shared" si="2"/>
        <v>2081</v>
      </c>
      <c r="FQ3" s="17">
        <f t="shared" si="2"/>
        <v>2082</v>
      </c>
      <c r="FR3" s="17">
        <f t="shared" si="2"/>
        <v>2083</v>
      </c>
      <c r="FS3" s="17">
        <f t="shared" si="2"/>
        <v>2084</v>
      </c>
      <c r="FT3" s="17">
        <f t="shared" ref="FT3:HA3" si="3">FS3+1</f>
        <v>2085</v>
      </c>
      <c r="FU3" s="17">
        <f t="shared" si="3"/>
        <v>2086</v>
      </c>
      <c r="FV3" s="17">
        <f t="shared" si="3"/>
        <v>2087</v>
      </c>
      <c r="FW3" s="17">
        <f t="shared" si="3"/>
        <v>2088</v>
      </c>
      <c r="FX3" s="17">
        <f t="shared" si="3"/>
        <v>2089</v>
      </c>
      <c r="FY3" s="17">
        <f t="shared" si="3"/>
        <v>2090</v>
      </c>
      <c r="FZ3" s="17">
        <f t="shared" si="3"/>
        <v>2091</v>
      </c>
      <c r="GA3" s="17">
        <f t="shared" si="3"/>
        <v>2092</v>
      </c>
      <c r="GB3" s="17">
        <f t="shared" si="3"/>
        <v>2093</v>
      </c>
      <c r="GC3" s="17">
        <f t="shared" si="3"/>
        <v>2094</v>
      </c>
      <c r="GD3" s="17">
        <f t="shared" si="3"/>
        <v>2095</v>
      </c>
      <c r="GE3" s="17">
        <f t="shared" si="3"/>
        <v>2096</v>
      </c>
      <c r="GF3" s="17">
        <f t="shared" si="3"/>
        <v>2097</v>
      </c>
      <c r="GG3" s="17">
        <f t="shared" si="3"/>
        <v>2098</v>
      </c>
      <c r="GH3" s="17">
        <f t="shared" si="3"/>
        <v>2099</v>
      </c>
      <c r="GI3" s="17">
        <f t="shared" si="3"/>
        <v>2100</v>
      </c>
      <c r="GJ3" s="17">
        <f t="shared" si="3"/>
        <v>2101</v>
      </c>
      <c r="GK3" s="17">
        <f t="shared" si="3"/>
        <v>2102</v>
      </c>
      <c r="GL3" s="17">
        <f t="shared" si="3"/>
        <v>2103</v>
      </c>
      <c r="GM3" s="17">
        <f t="shared" si="3"/>
        <v>2104</v>
      </c>
      <c r="GN3" s="17">
        <f t="shared" si="3"/>
        <v>2105</v>
      </c>
      <c r="GO3" s="17">
        <f t="shared" si="3"/>
        <v>2106</v>
      </c>
      <c r="GP3" s="17">
        <f t="shared" si="3"/>
        <v>2107</v>
      </c>
      <c r="GQ3" s="17">
        <f t="shared" si="3"/>
        <v>2108</v>
      </c>
      <c r="GR3" s="17">
        <f t="shared" si="3"/>
        <v>2109</v>
      </c>
      <c r="GS3" s="17">
        <f t="shared" si="3"/>
        <v>2110</v>
      </c>
      <c r="GT3" s="17">
        <f t="shared" si="3"/>
        <v>2111</v>
      </c>
      <c r="GU3" s="17">
        <f t="shared" si="3"/>
        <v>2112</v>
      </c>
      <c r="GV3" s="17">
        <f t="shared" si="3"/>
        <v>2113</v>
      </c>
      <c r="GW3" s="17">
        <f t="shared" si="3"/>
        <v>2114</v>
      </c>
      <c r="GX3" s="17">
        <f t="shared" si="3"/>
        <v>2115</v>
      </c>
      <c r="GY3" s="17">
        <f t="shared" si="3"/>
        <v>2116</v>
      </c>
      <c r="GZ3" s="17">
        <f t="shared" si="3"/>
        <v>2117</v>
      </c>
      <c r="HA3" s="17">
        <f t="shared" si="3"/>
        <v>2118</v>
      </c>
      <c r="HB3" s="17" t="s">
        <v>36</v>
      </c>
      <c r="HC3" s="17" t="s">
        <v>37</v>
      </c>
      <c r="HD3" s="17" t="s">
        <v>41</v>
      </c>
      <c r="HE3" s="17" t="s">
        <v>42</v>
      </c>
      <c r="HF3" s="17" t="s">
        <v>108</v>
      </c>
    </row>
    <row r="4" spans="2:296" x14ac:dyDescent="0.25">
      <c r="I4" s="20">
        <f>+'Active 1'!I4+'Active 2'!I4+'Active 3'!I4+'Active 4'!I4+'Active 5'!I4+'Active 6'!I4+'Active 7'!I4+'Active 8'!I4+'Active 9'!I4+'Active 10'!I4+'Active 11'!I4+'Active 12'!I4</f>
        <v>1364389.1511511139</v>
      </c>
      <c r="J4" s="20">
        <f>+'Active 1'!J4+'Active 2'!J4+'Active 3'!J4+'Active 4'!J4+'Active 5'!J4+'Active 6'!J4+'Active 7'!J4+'Active 8'!J4+'Active 9'!J4+'Active 10'!J4+'Active 11'!J4+'Active 12'!J4</f>
        <v>0</v>
      </c>
      <c r="K4" s="20">
        <f>+'Active 1'!K4+'Active 2'!K4+'Active 3'!K4+'Active 4'!K4+'Active 5'!K4+'Active 6'!K4+'Active 7'!K4+'Active 8'!K4+'Active 9'!K4+'Active 10'!K4+'Active 11'!K4+'Active 12'!K4</f>
        <v>763.28195000000005</v>
      </c>
      <c r="L4" s="20">
        <f>+'Active 1'!L4+'Active 2'!L4+'Active 3'!L4+'Active 4'!L4+'Active 5'!L4+'Active 6'!L4+'Active 7'!L4+'Active 8'!L4+'Active 9'!L4+'Active 10'!L4+'Active 11'!L4+'Active 12'!L4</f>
        <v>1704.4746767659999</v>
      </c>
      <c r="M4" s="20">
        <f>+'Active 1'!M4+'Active 2'!M4+'Active 3'!M4+'Active 4'!M4+'Active 5'!M4+'Active 6'!M4+'Active 7'!M4+'Active 8'!M4+'Active 9'!M4+'Active 10'!M4+'Active 11'!M4+'Active 12'!M4</f>
        <v>3317.646887423015</v>
      </c>
      <c r="N4" s="20">
        <f>+'Active 1'!N4+'Active 2'!N4+'Active 3'!N4+'Active 4'!N4+'Active 5'!N4+'Active 6'!N4+'Active 7'!N4+'Active 8'!N4+'Active 9'!N4+'Active 10'!N4+'Active 11'!N4+'Active 12'!N4</f>
        <v>5418.9094934151944</v>
      </c>
      <c r="O4" s="20">
        <f>+'Active 1'!O4+'Active 2'!O4+'Active 3'!O4+'Active 4'!O4+'Active 5'!O4+'Active 6'!O4+'Active 7'!O4+'Active 8'!O4+'Active 9'!O4+'Active 10'!O4+'Active 11'!O4+'Active 12'!O4</f>
        <v>8532.4008190358327</v>
      </c>
      <c r="P4" s="20">
        <f>+'Active 1'!P4+'Active 2'!P4+'Active 3'!P4+'Active 4'!P4+'Active 5'!P4+'Active 6'!P4+'Active 7'!P4+'Active 8'!P4+'Active 9'!P4+'Active 10'!P4+'Active 11'!P4+'Active 12'!P4</f>
        <v>11513.412502627882</v>
      </c>
      <c r="Q4" s="20">
        <f>+'Active 1'!Q4+'Active 2'!Q4+'Active 3'!Q4+'Active 4'!Q4+'Active 5'!Q4+'Active 6'!Q4+'Active 7'!Q4+'Active 8'!Q4+'Active 9'!Q4+'Active 10'!Q4+'Active 11'!Q4+'Active 12'!Q4</f>
        <v>7809.71904643169</v>
      </c>
      <c r="R4" s="20">
        <f>+'Active 1'!R4+'Active 2'!R4+'Active 3'!R4+'Active 4'!R4+'Active 5'!R4+'Active 6'!R4+'Active 7'!R4+'Active 8'!R4+'Active 9'!R4+'Active 10'!R4+'Active 11'!R4+'Active 12'!R4</f>
        <v>9686.6386827130136</v>
      </c>
      <c r="S4" s="20">
        <f>+'Active 1'!S4+'Active 2'!S4+'Active 3'!S4+'Active 4'!S4+'Active 5'!S4+'Active 6'!S4+'Active 7'!S4+'Active 8'!S4+'Active 9'!S4+'Active 10'!S4+'Active 11'!S4+'Active 12'!S4</f>
        <v>12037.018869124784</v>
      </c>
      <c r="T4" s="20">
        <f>+'Active 1'!T4+'Active 2'!T4+'Active 3'!T4+'Active 4'!T4+'Active 5'!T4+'Active 6'!T4+'Active 7'!T4+'Active 8'!T4+'Active 9'!T4+'Active 10'!T4+'Active 11'!T4+'Active 12'!T4</f>
        <v>14970.060239741904</v>
      </c>
      <c r="U4" s="20">
        <f>+'Active 1'!U4+'Active 2'!U4+'Active 3'!U4+'Active 4'!U4+'Active 5'!U4+'Active 6'!U4+'Active 7'!U4+'Active 8'!U4+'Active 9'!U4+'Active 10'!U4+'Active 11'!U4+'Active 12'!U4</f>
        <v>19121.652087557595</v>
      </c>
      <c r="V4" s="20">
        <f>+'Active 1'!V4+'Active 2'!V4+'Active 3'!V4+'Active 4'!V4+'Active 5'!V4+'Active 6'!V4+'Active 7'!V4+'Active 8'!V4+'Active 9'!V4+'Active 10'!V4+'Active 11'!V4+'Active 12'!V4</f>
        <v>23230.804879072886</v>
      </c>
      <c r="W4" s="20">
        <f>+'Active 1'!W4+'Active 2'!W4+'Active 3'!W4+'Active 4'!W4+'Active 5'!W4+'Active 6'!W4+'Active 7'!W4+'Active 8'!W4+'Active 9'!W4+'Active 10'!W4+'Active 11'!W4+'Active 12'!W4</f>
        <v>18683.085306285917</v>
      </c>
      <c r="X4" s="20">
        <f>+'Active 1'!X4+'Active 2'!X4+'Active 3'!X4+'Active 4'!X4+'Active 5'!X4+'Active 6'!X4+'Active 7'!X4+'Active 8'!X4+'Active 9'!X4+'Active 10'!X4+'Active 11'!X4+'Active 12'!X4</f>
        <v>21634.000476615751</v>
      </c>
      <c r="Y4" s="20">
        <f>+'Active 1'!Y4+'Active 2'!Y4+'Active 3'!Y4+'Active 4'!Y4+'Active 5'!Y4+'Active 6'!Y4+'Active 7'!Y4+'Active 8'!Y4+'Active 9'!Y4+'Active 10'!Y4+'Active 11'!Y4+'Active 12'!Y4</f>
        <v>25562.0627205163</v>
      </c>
      <c r="Z4" s="20">
        <f>+'Active 1'!Z4+'Active 2'!Z4+'Active 3'!Z4+'Active 4'!Z4+'Active 5'!Z4+'Active 6'!Z4+'Active 7'!Z4+'Active 8'!Z4+'Active 9'!Z4+'Active 10'!Z4+'Active 11'!Z4+'Active 12'!Z4</f>
        <v>30419.158606433088</v>
      </c>
      <c r="AA4" s="20">
        <f>+'Active 1'!AA4+'Active 2'!AA4+'Active 3'!AA4+'Active 4'!AA4+'Active 5'!AA4+'Active 6'!AA4+'Active 7'!AA4+'Active 8'!AA4+'Active 9'!AA4+'Active 10'!AA4+'Active 11'!AA4+'Active 12'!AA4</f>
        <v>36365.354024910703</v>
      </c>
      <c r="AB4" s="20">
        <f>+'Active 1'!AB4+'Active 2'!AB4+'Active 3'!AB4+'Active 4'!AB4+'Active 5'!AB4+'Active 6'!AB4+'Active 7'!AB4+'Active 8'!AB4+'Active 9'!AB4+'Active 10'!AB4+'Active 11'!AB4+'Active 12'!AB4</f>
        <v>42609.81143433023</v>
      </c>
      <c r="AC4" s="20">
        <f>+'Active 1'!AC4+'Active 2'!AC4+'Active 3'!AC4+'Active 4'!AC4+'Active 5'!AC4+'Active 6'!AC4+'Active 7'!AC4+'Active 8'!AC4+'Active 9'!AC4+'Active 10'!AC4+'Active 11'!AC4+'Active 12'!AC4</f>
        <v>38264.675592411331</v>
      </c>
      <c r="AD4" s="20">
        <f>+'Active 1'!AD4+'Active 2'!AD4+'Active 3'!AD4+'Active 4'!AD4+'Active 5'!AD4+'Active 6'!AD4+'Active 7'!AD4+'Active 8'!AD4+'Active 9'!AD4+'Active 10'!AD4+'Active 11'!AD4+'Active 12'!AD4</f>
        <v>43899.489376129539</v>
      </c>
      <c r="AE4" s="20">
        <f>+'Active 1'!AE4+'Active 2'!AE4+'Active 3'!AE4+'Active 4'!AE4+'Active 5'!AE4+'Active 6'!AE4+'Active 7'!AE4+'Active 8'!AE4+'Active 9'!AE4+'Active 10'!AE4+'Active 11'!AE4+'Active 12'!AE4</f>
        <v>50934.971564539577</v>
      </c>
      <c r="AF4" s="20">
        <f>+'Active 1'!AF4+'Active 2'!AF4+'Active 3'!AF4+'Active 4'!AF4+'Active 5'!AF4+'Active 6'!AF4+'Active 7'!AF4+'Active 8'!AF4+'Active 9'!AF4+'Active 10'!AF4+'Active 11'!AF4+'Active 12'!AF4</f>
        <v>59431.16062791532</v>
      </c>
      <c r="AG4" s="20">
        <f>+'Active 1'!AG4+'Active 2'!AG4+'Active 3'!AG4+'Active 4'!AG4+'Active 5'!AG4+'Active 6'!AG4+'Active 7'!AG4+'Active 8'!AG4+'Active 9'!AG4+'Active 10'!AG4+'Active 11'!AG4+'Active 12'!AG4</f>
        <v>70719.019206563666</v>
      </c>
      <c r="AH4" s="20">
        <f>+'Active 1'!AH4+'Active 2'!AH4+'Active 3'!AH4+'Active 4'!AH4+'Active 5'!AH4+'Active 6'!AH4+'Active 7'!AH4+'Active 8'!AH4+'Active 9'!AH4+'Active 10'!AH4+'Active 11'!AH4+'Active 12'!AH4</f>
        <v>81674.142077417171</v>
      </c>
      <c r="AI4" s="20">
        <f>+'Active 1'!AI4+'Active 2'!AI4+'Active 3'!AI4+'Active 4'!AI4+'Active 5'!AI4+'Active 6'!AI4+'Active 7'!AI4+'Active 8'!AI4+'Active 9'!AI4+'Active 10'!AI4+'Active 11'!AI4+'Active 12'!AI4</f>
        <v>69929.791900108874</v>
      </c>
      <c r="AJ4" s="20">
        <f>+'Active 1'!AJ4+'Active 2'!AJ4+'Active 3'!AJ4+'Active 4'!AJ4+'Active 5'!AJ4+'Active 6'!AJ4+'Active 7'!AJ4+'Active 8'!AJ4+'Active 9'!AJ4+'Active 10'!AJ4+'Active 11'!AJ4+'Active 12'!AJ4</f>
        <v>79115.761132811953</v>
      </c>
      <c r="AK4" s="20">
        <f>+'Active 1'!AK4+'Active 2'!AK4+'Active 3'!AK4+'Active 4'!AK4+'Active 5'!AK4+'Active 6'!AK4+'Active 7'!AK4+'Active 8'!AK4+'Active 9'!AK4+'Active 10'!AK4+'Active 11'!AK4+'Active 12'!AK4</f>
        <v>89697.792611921774</v>
      </c>
      <c r="AL4" s="20">
        <f>+'Active 1'!AL4+'Active 2'!AL4+'Active 3'!AL4+'Active 4'!AL4+'Active 5'!AL4+'Active 6'!AL4+'Active 7'!AL4+'Active 8'!AL4+'Active 9'!AL4+'Active 10'!AL4+'Active 11'!AL4+'Active 12'!AL4</f>
        <v>100996.99902849774</v>
      </c>
      <c r="AM4" s="20">
        <f>+'Active 1'!AM4+'Active 2'!AM4+'Active 3'!AM4+'Active 4'!AM4+'Active 5'!AM4+'Active 6'!AM4+'Active 7'!AM4+'Active 8'!AM4+'Active 9'!AM4+'Active 10'!AM4+'Active 11'!AM4+'Active 12'!AM4</f>
        <v>98162.577598115342</v>
      </c>
      <c r="AN4" s="20">
        <f>+'Active 1'!AN4+'Active 2'!AN4+'Active 3'!AN4+'Active 4'!AN4+'Active 5'!AN4+'Active 6'!AN4+'Active 7'!AN4+'Active 8'!AN4+'Active 9'!AN4+'Active 10'!AN4+'Active 11'!AN4+'Active 12'!AN4</f>
        <v>109271.31520989336</v>
      </c>
      <c r="AO4" s="20">
        <f>+'Active 1'!AO4+'Active 2'!AO4+'Active 3'!AO4+'Active 4'!AO4+'Active 5'!AO4+'Active 6'!AO4+'Active 7'!AO4+'Active 8'!AO4+'Active 9'!AO4+'Active 10'!AO4+'Active 11'!AO4+'Active 12'!AO4</f>
        <v>111536.44329221081</v>
      </c>
      <c r="AP4" s="20">
        <f>+'Active 1'!AP4+'Active 2'!AP4+'Active 3'!AP4+'Active 4'!AP4+'Active 5'!AP4+'Active 6'!AP4+'Active 7'!AP4+'Active 8'!AP4+'Active 9'!AP4+'Active 10'!AP4+'Active 11'!AP4+'Active 12'!AP4</f>
        <v>111366.97108981798</v>
      </c>
      <c r="AQ4" s="20">
        <f>+'Active 1'!AQ4+'Active 2'!AQ4+'Active 3'!AQ4+'Active 4'!AQ4+'Active 5'!AQ4+'Active 6'!AQ4+'Active 7'!AQ4+'Active 8'!AQ4+'Active 9'!AQ4+'Active 10'!AQ4+'Active 11'!AQ4+'Active 12'!AQ4</f>
        <v>121232.63667055566</v>
      </c>
      <c r="AR4" s="20">
        <f>+'Active 1'!AR4+'Active 2'!AR4+'Active 3'!AR4+'Active 4'!AR4+'Active 5'!AR4+'Active 6'!AR4+'Active 7'!AR4+'Active 8'!AR4+'Active 9'!AR4+'Active 10'!AR4+'Active 11'!AR4+'Active 12'!AR4</f>
        <v>130734.06038702274</v>
      </c>
      <c r="AS4" s="20">
        <f>+'Active 1'!AS4+'Active 2'!AS4+'Active 3'!AS4+'Active 4'!AS4+'Active 5'!AS4+'Active 6'!AS4+'Active 7'!AS4+'Active 8'!AS4+'Active 9'!AS4+'Active 10'!AS4+'Active 11'!AS4+'Active 12'!AS4</f>
        <v>128580.25658271329</v>
      </c>
      <c r="AT4" s="20">
        <f>+'Active 1'!AT4+'Active 2'!AT4+'Active 3'!AT4+'Active 4'!AT4+'Active 5'!AT4+'Active 6'!AT4+'Active 7'!AT4+'Active 8'!AT4+'Active 9'!AT4+'Active 10'!AT4+'Active 11'!AT4+'Active 12'!AT4</f>
        <v>136885.0581369276</v>
      </c>
      <c r="AU4" s="20">
        <f>+'Active 1'!AU4+'Active 2'!AU4+'Active 3'!AU4+'Active 4'!AU4+'Active 5'!AU4+'Active 6'!AU4+'Active 7'!AU4+'Active 8'!AU4+'Active 9'!AU4+'Active 10'!AU4+'Active 11'!AU4+'Active 12'!AU4</f>
        <v>133060.94448473302</v>
      </c>
      <c r="AV4" s="20">
        <f>+'Active 1'!AV4+'Active 2'!AV4+'Active 3'!AV4+'Active 4'!AV4+'Active 5'!AV4+'Active 6'!AV4+'Active 7'!AV4+'Active 8'!AV4+'Active 9'!AV4+'Active 10'!AV4+'Active 11'!AV4+'Active 12'!AV4</f>
        <v>139977.53318716114</v>
      </c>
      <c r="AW4" s="20">
        <f>+'Active 1'!AW4+'Active 2'!AW4+'Active 3'!AW4+'Active 4'!AW4+'Active 5'!AW4+'Active 6'!AW4+'Active 7'!AW4+'Active 8'!AW4+'Active 9'!AW4+'Active 10'!AW4+'Active 11'!AW4+'Active 12'!AW4</f>
        <v>146181.74845592908</v>
      </c>
      <c r="AX4" s="20">
        <f>+'Active 1'!AX4+'Active 2'!AX4+'Active 3'!AX4+'Active 4'!AX4+'Active 5'!AX4+'Active 6'!AX4+'Active 7'!AX4+'Active 8'!AX4+'Active 9'!AX4+'Active 10'!AX4+'Active 11'!AX4+'Active 12'!AX4</f>
        <v>141515.95353446715</v>
      </c>
      <c r="AY4" s="20">
        <f>+'Active 1'!AY4+'Active 2'!AY4+'Active 3'!AY4+'Active 4'!AY4+'Active 5'!AY4+'Active 6'!AY4+'Active 7'!AY4+'Active 8'!AY4+'Active 9'!AY4+'Active 10'!AY4+'Active 11'!AY4+'Active 12'!AY4</f>
        <v>146367.28222700077</v>
      </c>
      <c r="AZ4" s="20">
        <f>+'Active 1'!AZ4+'Active 2'!AZ4+'Active 3'!AZ4+'Active 4'!AZ4+'Active 5'!AZ4+'Active 6'!AZ4+'Active 7'!AZ4+'Active 8'!AZ4+'Active 9'!AZ4+'Active 10'!AZ4+'Active 11'!AZ4+'Active 12'!AZ4</f>
        <v>150263.08128941918</v>
      </c>
      <c r="BA4" s="20">
        <f>+'Active 1'!BA4+'Active 2'!BA4+'Active 3'!BA4+'Active 4'!BA4+'Active 5'!BA4+'Active 6'!BA4+'Active 7'!BA4+'Active 8'!BA4+'Active 9'!BA4+'Active 10'!BA4+'Active 11'!BA4+'Active 12'!BA4</f>
        <v>144436.97463088384</v>
      </c>
      <c r="BB4" s="20">
        <f>+'Active 1'!BB4+'Active 2'!BB4+'Active 3'!BB4+'Active 4'!BB4+'Active 5'!BB4+'Active 6'!BB4+'Active 7'!BB4+'Active 8'!BB4+'Active 9'!BB4+'Active 10'!BB4+'Active 11'!BB4+'Active 12'!BB4</f>
        <v>145985.37273587604</v>
      </c>
      <c r="BC4" s="20">
        <f>+'Active 1'!BC4+'Active 2'!BC4+'Active 3'!BC4+'Active 4'!BC4+'Active 5'!BC4+'Active 6'!BC4+'Active 7'!BC4+'Active 8'!BC4+'Active 9'!BC4+'Active 10'!BC4+'Active 11'!BC4+'Active 12'!BC4</f>
        <v>146978.53256079037</v>
      </c>
      <c r="BD4" s="20">
        <f>+'Active 1'!BD4+'Active 2'!BD4+'Active 3'!BD4+'Active 4'!BD4+'Active 5'!BD4+'Active 6'!BD4+'Active 7'!BD4+'Active 8'!BD4+'Active 9'!BD4+'Active 10'!BD4+'Active 11'!BD4+'Active 12'!BD4</f>
        <v>147627.48548728315</v>
      </c>
      <c r="BE4" s="20">
        <f>+'Active 1'!BE4+'Active 2'!BE4+'Active 3'!BE4+'Active 4'!BE4+'Active 5'!BE4+'Active 6'!BE4+'Active 7'!BE4+'Active 8'!BE4+'Active 9'!BE4+'Active 10'!BE4+'Active 11'!BE4+'Active 12'!BE4</f>
        <v>147735.74413147368</v>
      </c>
      <c r="BF4" s="20">
        <f>+'Active 1'!BF4+'Active 2'!BF4+'Active 3'!BF4+'Active 4'!BF4+'Active 5'!BF4+'Active 6'!BF4+'Active 7'!BF4+'Active 8'!BF4+'Active 9'!BF4+'Active 10'!BF4+'Active 11'!BF4+'Active 12'!BF4</f>
        <v>147427.99623935248</v>
      </c>
      <c r="BG4" s="20">
        <f>+'Active 1'!BG4+'Active 2'!BG4+'Active 3'!BG4+'Active 4'!BG4+'Active 5'!BG4+'Active 6'!BG4+'Active 7'!BG4+'Active 8'!BG4+'Active 9'!BG4+'Active 10'!BG4+'Active 11'!BG4+'Active 12'!BG4</f>
        <v>146629.61700690741</v>
      </c>
      <c r="BH4" s="20">
        <f>+'Active 1'!BH4+'Active 2'!BH4+'Active 3'!BH4+'Active 4'!BH4+'Active 5'!BH4+'Active 6'!BH4+'Active 7'!BH4+'Active 8'!BH4+'Active 9'!BH4+'Active 10'!BH4+'Active 11'!BH4+'Active 12'!BH4</f>
        <v>145267.32556705028</v>
      </c>
      <c r="BI4" s="20">
        <f>+'Active 1'!BI4+'Active 2'!BI4+'Active 3'!BI4+'Active 4'!BI4+'Active 5'!BI4+'Active 6'!BI4+'Active 7'!BI4+'Active 8'!BI4+'Active 9'!BI4+'Active 10'!BI4+'Active 11'!BI4+'Active 12'!BI4</f>
        <v>143172.70379303172</v>
      </c>
      <c r="BJ4" s="20">
        <f>+'Active 1'!BJ4+'Active 2'!BJ4+'Active 3'!BJ4+'Active 4'!BJ4+'Active 5'!BJ4+'Active 6'!BJ4+'Active 7'!BJ4+'Active 8'!BJ4+'Active 9'!BJ4+'Active 10'!BJ4+'Active 11'!BJ4+'Active 12'!BJ4</f>
        <v>140454.50677707983</v>
      </c>
      <c r="BK4" s="20">
        <f>+'Active 1'!BK4+'Active 2'!BK4+'Active 3'!BK4+'Active 4'!BK4+'Active 5'!BK4+'Active 6'!BK4+'Active 7'!BK4+'Active 8'!BK4+'Active 9'!BK4+'Active 10'!BK4+'Active 11'!BK4+'Active 12'!BK4</f>
        <v>137148.89762588294</v>
      </c>
      <c r="BL4" s="20">
        <f>+'Active 1'!BL4+'Active 2'!BL4+'Active 3'!BL4+'Active 4'!BL4+'Active 5'!BL4+'Active 6'!BL4+'Active 7'!BL4+'Active 8'!BL4+'Active 9'!BL4+'Active 10'!BL4+'Active 11'!BL4+'Active 12'!BL4</f>
        <v>133225.37579966307</v>
      </c>
      <c r="BM4" s="20">
        <f>+'Active 1'!BM4+'Active 2'!BM4+'Active 3'!BM4+'Active 4'!BM4+'Active 5'!BM4+'Active 6'!BM4+'Active 7'!BM4+'Active 8'!BM4+'Active 9'!BM4+'Active 10'!BM4+'Active 11'!BM4+'Active 12'!BM4</f>
        <v>128653.84582555885</v>
      </c>
      <c r="BN4" s="20">
        <f>+'Active 1'!BN4+'Active 2'!BN4+'Active 3'!BN4+'Active 4'!BN4+'Active 5'!BN4+'Active 6'!BN4+'Active 7'!BN4+'Active 8'!BN4+'Active 9'!BN4+'Active 10'!BN4+'Active 11'!BN4+'Active 12'!BN4</f>
        <v>123414.94755992656</v>
      </c>
      <c r="BO4" s="20">
        <f>+'Active 1'!BO4+'Active 2'!BO4+'Active 3'!BO4+'Active 4'!BO4+'Active 5'!BO4+'Active 6'!BO4+'Active 7'!BO4+'Active 8'!BO4+'Active 9'!BO4+'Active 10'!BO4+'Active 11'!BO4+'Active 12'!BO4</f>
        <v>117582.75729705824</v>
      </c>
      <c r="BP4" s="20">
        <f>+'Active 1'!BP4+'Active 2'!BP4+'Active 3'!BP4+'Active 4'!BP4+'Active 5'!BP4+'Active 6'!BP4+'Active 7'!BP4+'Active 8'!BP4+'Active 9'!BP4+'Active 10'!BP4+'Active 11'!BP4+'Active 12'!BP4</f>
        <v>111239.73325192428</v>
      </c>
      <c r="BQ4" s="20">
        <f>+'Active 1'!BQ4+'Active 2'!BQ4+'Active 3'!BQ4+'Active 4'!BQ4+'Active 5'!BQ4+'Active 6'!BQ4+'Active 7'!BQ4+'Active 8'!BQ4+'Active 9'!BQ4+'Active 10'!BQ4+'Active 11'!BQ4+'Active 12'!BQ4</f>
        <v>104571.43623234722</v>
      </c>
      <c r="BR4" s="20">
        <f>+'Active 1'!BR4+'Active 2'!BR4+'Active 3'!BR4+'Active 4'!BR4+'Active 5'!BR4+'Active 6'!BR4+'Active 7'!BR4+'Active 8'!BR4+'Active 9'!BR4+'Active 10'!BR4+'Active 11'!BR4+'Active 12'!BR4</f>
        <v>97622.695220007037</v>
      </c>
      <c r="BS4" s="20">
        <f>+'Active 1'!BS4+'Active 2'!BS4+'Active 3'!BS4+'Active 4'!BS4+'Active 5'!BS4+'Active 6'!BS4+'Active 7'!BS4+'Active 8'!BS4+'Active 9'!BS4+'Active 10'!BS4+'Active 11'!BS4+'Active 12'!BS4</f>
        <v>90463.296597510096</v>
      </c>
      <c r="BT4" s="20">
        <f>+'Active 1'!BT4+'Active 2'!BT4+'Active 3'!BT4+'Active 4'!BT4+'Active 5'!BT4+'Active 6'!BT4+'Active 7'!BT4+'Active 8'!BT4+'Active 9'!BT4+'Active 10'!BT4+'Active 11'!BT4+'Active 12'!BT4</f>
        <v>83169.826360727748</v>
      </c>
      <c r="BU4" s="20">
        <f>+'Active 1'!BU4+'Active 2'!BU4+'Active 3'!BU4+'Active 4'!BU4+'Active 5'!BU4+'Active 6'!BU4+'Active 7'!BU4+'Active 8'!BU4+'Active 9'!BU4+'Active 10'!BU4+'Active 11'!BU4+'Active 12'!BU4</f>
        <v>75906.522825608932</v>
      </c>
      <c r="BV4" s="20">
        <f>+'Active 1'!BV4+'Active 2'!BV4+'Active 3'!BV4+'Active 4'!BV4+'Active 5'!BV4+'Active 6'!BV4+'Active 7'!BV4+'Active 8'!BV4+'Active 9'!BV4+'Active 10'!BV4+'Active 11'!BV4+'Active 12'!BV4</f>
        <v>68687.770491500938</v>
      </c>
      <c r="BW4" s="20">
        <f>+'Active 1'!BW4+'Active 2'!BW4+'Active 3'!BW4+'Active 4'!BW4+'Active 5'!BW4+'Active 6'!BW4+'Active 7'!BW4+'Active 8'!BW4+'Active 9'!BW4+'Active 10'!BW4+'Active 11'!BW4+'Active 12'!BW4</f>
        <v>61607.861942180301</v>
      </c>
      <c r="BX4" s="20">
        <f>+'Active 1'!BX4+'Active 2'!BX4+'Active 3'!BX4+'Active 4'!BX4+'Active 5'!BX4+'Active 6'!BX4+'Active 7'!BX4+'Active 8'!BX4+'Active 9'!BX4+'Active 10'!BX4+'Active 11'!BX4+'Active 12'!BX4</f>
        <v>54699.856395334413</v>
      </c>
      <c r="BY4" s="20">
        <f>+'Active 1'!BY4+'Active 2'!BY4+'Active 3'!BY4+'Active 4'!BY4+'Active 5'!BY4+'Active 6'!BY4+'Active 7'!BY4+'Active 8'!BY4+'Active 9'!BY4+'Active 10'!BY4+'Active 11'!BY4+'Active 12'!BY4</f>
        <v>48023.428102399244</v>
      </c>
      <c r="BZ4" s="20">
        <f>+'Active 1'!BZ4+'Active 2'!BZ4+'Active 3'!BZ4+'Active 4'!BZ4+'Active 5'!BZ4+'Active 6'!BZ4+'Active 7'!BZ4+'Active 8'!BZ4+'Active 9'!BZ4+'Active 10'!BZ4+'Active 11'!BZ4+'Active 12'!BZ4</f>
        <v>41577.979632938041</v>
      </c>
      <c r="CA4" s="20">
        <f>+'Active 1'!CA4+'Active 2'!CA4+'Active 3'!CA4+'Active 4'!CA4+'Active 5'!CA4+'Active 6'!CA4+'Active 7'!CA4+'Active 8'!CA4+'Active 9'!CA4+'Active 10'!CA4+'Active 11'!CA4+'Active 12'!CA4</f>
        <v>35467.313480305158</v>
      </c>
      <c r="CB4" s="20">
        <f>+'Active 1'!CB4+'Active 2'!CB4+'Active 3'!CB4+'Active 4'!CB4+'Active 5'!CB4+'Active 6'!CB4+'Active 7'!CB4+'Active 8'!CB4+'Active 9'!CB4+'Active 10'!CB4+'Active 11'!CB4+'Active 12'!CB4</f>
        <v>29743.905645902407</v>
      </c>
      <c r="CC4" s="20">
        <f>+'Active 1'!CC4+'Active 2'!CC4+'Active 3'!CC4+'Active 4'!CC4+'Active 5'!CC4+'Active 6'!CC4+'Active 7'!CC4+'Active 8'!CC4+'Active 9'!CC4+'Active 10'!CC4+'Active 11'!CC4+'Active 12'!CC4</f>
        <v>24484.178611895251</v>
      </c>
      <c r="CD4" s="20">
        <f>+'Active 1'!CD4+'Active 2'!CD4+'Active 3'!CD4+'Active 4'!CD4+'Active 5'!CD4+'Active 6'!CD4+'Active 7'!CD4+'Active 8'!CD4+'Active 9'!CD4+'Active 10'!CD4+'Active 11'!CD4+'Active 12'!CD4</f>
        <v>19721.881523596727</v>
      </c>
      <c r="CE4" s="20">
        <f>+'Active 1'!CE4+'Active 2'!CE4+'Active 3'!CE4+'Active 4'!CE4+'Active 5'!CE4+'Active 6'!CE4+'Active 7'!CE4+'Active 8'!CE4+'Active 9'!CE4+'Active 10'!CE4+'Active 11'!CE4+'Active 12'!CE4</f>
        <v>15497.262775412777</v>
      </c>
      <c r="CF4" s="20">
        <f>+'Active 1'!CF4+'Active 2'!CF4+'Active 3'!CF4+'Active 4'!CF4+'Active 5'!CF4+'Active 6'!CF4+'Active 7'!CF4+'Active 8'!CF4+'Active 9'!CF4+'Active 10'!CF4+'Active 11'!CF4+'Active 12'!CF4</f>
        <v>11855.923079280101</v>
      </c>
      <c r="CG4" s="20">
        <f>+'Active 1'!CG4+'Active 2'!CG4+'Active 3'!CG4+'Active 4'!CG4+'Active 5'!CG4+'Active 6'!CG4+'Active 7'!CG4+'Active 8'!CG4+'Active 9'!CG4+'Active 10'!CG4+'Active 11'!CG4+'Active 12'!CG4</f>
        <v>8810.7378259124271</v>
      </c>
      <c r="CH4" s="20">
        <f>+'Active 1'!CH4+'Active 2'!CH4+'Active 3'!CH4+'Active 4'!CH4+'Active 5'!CH4+'Active 6'!CH4+'Active 7'!CH4+'Active 8'!CH4+'Active 9'!CH4+'Active 10'!CH4+'Active 11'!CH4+'Active 12'!CH4</f>
        <v>6312.6284963842145</v>
      </c>
      <c r="CI4" s="20">
        <f>+'Active 1'!CI4+'Active 2'!CI4+'Active 3'!CI4+'Active 4'!CI4+'Active 5'!CI4+'Active 6'!CI4+'Active 7'!CI4+'Active 8'!CI4+'Active 9'!CI4+'Active 10'!CI4+'Active 11'!CI4+'Active 12'!CI4</f>
        <v>4367.1589458885555</v>
      </c>
      <c r="CJ4" s="20">
        <f>+'Active 1'!CJ4+'Active 2'!CJ4+'Active 3'!CJ4+'Active 4'!CJ4+'Active 5'!CJ4+'Active 6'!CJ4+'Active 7'!CJ4+'Active 8'!CJ4+'Active 9'!CJ4+'Active 10'!CJ4+'Active 11'!CJ4+'Active 12'!CJ4</f>
        <v>2912.2040558320309</v>
      </c>
      <c r="CK4" s="20">
        <f>+'Active 1'!CK4+'Active 2'!CK4+'Active 3'!CK4+'Active 4'!CK4+'Active 5'!CK4+'Active 6'!CK4+'Active 7'!CK4+'Active 8'!CK4+'Active 9'!CK4+'Active 10'!CK4+'Active 11'!CK4+'Active 12'!CK4</f>
        <v>1865.0442282029137</v>
      </c>
      <c r="CL4" s="20">
        <f>+'Active 1'!CL4+'Active 2'!CL4+'Active 3'!CL4+'Active 4'!CL4+'Active 5'!CL4+'Active 6'!CL4+'Active 7'!CL4+'Active 8'!CL4+'Active 9'!CL4+'Active 10'!CL4+'Active 11'!CL4+'Active 12'!CL4</f>
        <v>1124.6416176107914</v>
      </c>
      <c r="CM4" s="20">
        <f>+'Active 1'!CM4+'Active 2'!CM4+'Active 3'!CM4+'Active 4'!CM4+'Active 5'!CM4+'Active 6'!CM4+'Active 7'!CM4+'Active 8'!CM4+'Active 9'!CM4+'Active 10'!CM4+'Active 11'!CM4+'Active 12'!CM4</f>
        <v>637.75709721552528</v>
      </c>
      <c r="CN4" s="20">
        <f>+'Active 1'!CN4+'Active 2'!CN4+'Active 3'!CN4+'Active 4'!CN4+'Active 5'!CN4+'Active 6'!CN4+'Active 7'!CN4+'Active 8'!CN4+'Active 9'!CN4+'Active 10'!CN4+'Active 11'!CN4+'Active 12'!CN4</f>
        <v>332.11365580958375</v>
      </c>
      <c r="CO4" s="20">
        <f>+'Active 1'!CO4+'Active 2'!CO4+'Active 3'!CO4+'Active 4'!CO4+'Active 5'!CO4+'Active 6'!CO4+'Active 7'!CO4+'Active 8'!CO4+'Active 9'!CO4+'Active 10'!CO4+'Active 11'!CO4+'Active 12'!CO4</f>
        <v>154.52653600256778</v>
      </c>
      <c r="CP4" s="20">
        <f>+'Active 1'!CP4+'Active 2'!CP4+'Active 3'!CP4+'Active 4'!CP4+'Active 5'!CP4+'Active 6'!CP4+'Active 7'!CP4+'Active 8'!CP4+'Active 9'!CP4+'Active 10'!CP4+'Active 11'!CP4+'Active 12'!CP4</f>
        <v>63.113758017557345</v>
      </c>
      <c r="CQ4" s="20">
        <f>+'Active 1'!CQ4+'Active 2'!CQ4+'Active 3'!CQ4+'Active 4'!CQ4+'Active 5'!CQ4+'Active 6'!CQ4+'Active 7'!CQ4+'Active 8'!CQ4+'Active 9'!CQ4+'Active 10'!CQ4+'Active 11'!CQ4+'Active 12'!CQ4</f>
        <v>22.402270041424782</v>
      </c>
      <c r="CR4" s="20">
        <f>+'Active 1'!CR4+'Active 2'!CR4+'Active 3'!CR4+'Active 4'!CR4+'Active 5'!CR4+'Active 6'!CR4+'Active 7'!CR4+'Active 8'!CR4+'Active 9'!CR4+'Active 10'!CR4+'Active 11'!CR4+'Active 12'!CR4</f>
        <v>6.5812022681900109</v>
      </c>
      <c r="CS4" s="20">
        <f>+'Active 1'!CS4+'Active 2'!CS4+'Active 3'!CS4+'Active 4'!CS4+'Active 5'!CS4+'Active 6'!CS4+'Active 7'!CS4+'Active 8'!CS4+'Active 9'!CS4+'Active 10'!CS4+'Active 11'!CS4+'Active 12'!CS4</f>
        <v>1.5090829116475657</v>
      </c>
      <c r="CT4" s="20">
        <f>+'Active 1'!CT4+'Active 2'!CT4+'Active 3'!CT4+'Active 4'!CT4+'Active 5'!CT4+'Active 6'!CT4+'Active 7'!CT4+'Active 8'!CT4+'Active 9'!CT4+'Active 10'!CT4+'Active 11'!CT4+'Active 12'!CT4</f>
        <v>0.21916757866269068</v>
      </c>
      <c r="CU4" s="20">
        <f>+'Active 1'!CU4+'Active 2'!CU4+'Active 3'!CU4+'Active 4'!CU4+'Active 5'!CU4+'Active 6'!CU4+'Active 7'!CU4+'Active 8'!CU4+'Active 9'!CU4+'Active 10'!CU4+'Active 11'!CU4+'Active 12'!CU4</f>
        <v>0</v>
      </c>
      <c r="CV4" s="20">
        <f>+'Active 1'!CV4+'Active 2'!CV4+'Active 3'!CV4+'Active 4'!CV4+'Active 5'!CV4+'Active 6'!CV4+'Active 7'!CV4+'Active 8'!CV4+'Active 9'!CV4+'Active 10'!CV4+'Active 11'!CV4+'Active 12'!CV4</f>
        <v>0</v>
      </c>
      <c r="CW4" s="20">
        <f>+'Active 1'!CW4+'Active 2'!CW4+'Active 3'!CW4+'Active 4'!CW4+'Active 5'!CW4+'Active 6'!CW4+'Active 7'!CW4+'Active 8'!CW4+'Active 9'!CW4+'Active 10'!CW4+'Active 11'!CW4+'Active 12'!CW4</f>
        <v>0</v>
      </c>
      <c r="CX4" s="20">
        <f>+'Active 1'!CX4+'Active 2'!CX4+'Active 3'!CX4+'Active 4'!CX4+'Active 5'!CX4+'Active 6'!CX4+'Active 7'!CX4+'Active 8'!CX4+'Active 9'!CX4+'Active 10'!CX4+'Active 11'!CX4+'Active 12'!CX4</f>
        <v>0</v>
      </c>
      <c r="CY4" s="20">
        <f>+'Active 1'!CY4+'Active 2'!CY4+'Active 3'!CY4+'Active 4'!CY4+'Active 5'!CY4+'Active 6'!CY4+'Active 7'!CY4+'Active 8'!CY4+'Active 9'!CY4+'Active 10'!CY4+'Active 11'!CY4+'Active 12'!CY4</f>
        <v>0</v>
      </c>
      <c r="CZ4" s="20">
        <f>+'Active 1'!CZ4+'Active 2'!CZ4+'Active 3'!CZ4+'Active 4'!CZ4+'Active 5'!CZ4+'Active 6'!CZ4+'Active 7'!CZ4+'Active 8'!CZ4+'Active 9'!CZ4+'Active 10'!CZ4+'Active 11'!CZ4+'Active 12'!CZ4</f>
        <v>0</v>
      </c>
      <c r="DA4" s="20">
        <f>+'Active 1'!DA4+'Active 2'!DA4+'Active 3'!DA4+'Active 4'!DA4+'Active 5'!DA4+'Active 6'!DA4+'Active 7'!DA4+'Active 8'!DA4+'Active 9'!DA4+'Active 10'!DA4+'Active 11'!DA4+'Active 12'!DA4</f>
        <v>0</v>
      </c>
      <c r="DB4" s="20">
        <f>+'Active 1'!DB4+'Active 2'!DB4+'Active 3'!DB4+'Active 4'!DB4+'Active 5'!DB4+'Active 6'!DB4+'Active 7'!DB4+'Active 8'!DB4+'Active 9'!DB4+'Active 10'!DB4+'Active 11'!DB4+'Active 12'!DB4</f>
        <v>0</v>
      </c>
      <c r="DC4" s="20">
        <f>+'Active 1'!DC4+'Active 2'!DC4+'Active 3'!DC4+'Active 4'!DC4+'Active 5'!DC4+'Active 6'!DC4+'Active 7'!DC4+'Active 8'!DC4+'Active 9'!DC4+'Active 10'!DC4+'Active 11'!DC4+'Active 12'!DC4</f>
        <v>0</v>
      </c>
      <c r="DD4" s="20">
        <f>+'Active 1'!DD4+'Active 2'!DD4+'Active 3'!DD4+'Active 4'!DD4+'Active 5'!DD4+'Active 6'!DD4+'Active 7'!DD4+'Active 8'!DD4+'Active 9'!DD4+'Active 10'!DD4+'Active 11'!DD4+'Active 12'!DD4</f>
        <v>0</v>
      </c>
      <c r="DE4" s="20">
        <f>+'Active 1'!DE4+'Active 2'!DE4+'Active 3'!DE4+'Active 4'!DE4+'Active 5'!DE4+'Active 6'!DE4+'Active 7'!DE4+'Active 8'!DE4+'Active 9'!DE4+'Active 10'!DE4+'Active 11'!DE4+'Active 12'!DE4</f>
        <v>0</v>
      </c>
      <c r="DF4" s="23">
        <f>+'Active 1'!DF4+'Active 2'!DF4+'Active 3'!DF4+'Active 4'!DF4+'Active 5'!DF4+'Active 6'!DF4+'Active 7'!DF4+'Active 8'!DF4+'Active 9'!DF4+'Active 10'!DF4+'Active 11'!DF4+'Active 12'!DF4</f>
        <v>0</v>
      </c>
      <c r="DG4" s="23">
        <f>+'Active 1'!DG4+'Active 2'!DG4+'Active 3'!DG4+'Active 4'!DG4+'Active 5'!DG4+'Active 6'!DG4+'Active 7'!DG4+'Active 8'!DG4+'Active 9'!DG4+'Active 10'!DG4+'Active 11'!DG4+'Active 12'!DG4</f>
        <v>7.1000000000000008E-2</v>
      </c>
      <c r="DH4" s="23">
        <f>+'Active 1'!DH4+'Active 2'!DH4+'Active 3'!DH4+'Active 4'!DH4+'Active 5'!DH4+'Active 6'!DH4+'Active 7'!DH4+'Active 8'!DH4+'Active 9'!DH4+'Active 10'!DH4+'Active 11'!DH4+'Active 12'!DH4</f>
        <v>0.15028360999999998</v>
      </c>
      <c r="DI4" s="23">
        <f>+'Active 1'!DI4+'Active 2'!DI4+'Active 3'!DI4+'Active 4'!DI4+'Active 5'!DI4+'Active 6'!DI4+'Active 7'!DI4+'Active 8'!DI4+'Active 9'!DI4+'Active 10'!DI4+'Active 11'!DI4+'Active 12'!DI4</f>
        <v>0.27726729515069998</v>
      </c>
      <c r="DJ4" s="23">
        <f>+'Active 1'!DJ4+'Active 2'!DJ4+'Active 3'!DJ4+'Active 4'!DJ4+'Active 5'!DJ4+'Active 6'!DJ4+'Active 7'!DJ4+'Active 8'!DJ4+'Active 9'!DJ4+'Active 10'!DJ4+'Active 11'!DJ4+'Active 12'!DJ4</f>
        <v>0.42926745190550392</v>
      </c>
      <c r="DK4" s="23">
        <f>+'Active 1'!DK4+'Active 2'!DK4+'Active 3'!DK4+'Active 4'!DK4+'Active 5'!DK4+'Active 6'!DK4+'Active 7'!DK4+'Active 8'!DK4+'Active 9'!DK4+'Active 10'!DK4+'Active 11'!DK4+'Active 12'!DK4</f>
        <v>0.64067055405544981</v>
      </c>
      <c r="DL4" s="23">
        <f>+'Active 1'!DL4+'Active 2'!DL4+'Active 3'!DL4+'Active 4'!DL4+'Active 5'!DL4+'Active 6'!DL4+'Active 7'!DL4+'Active 8'!DL4+'Active 9'!DL4+'Active 10'!DL4+'Active 11'!DL4+'Active 12'!DL4</f>
        <v>0.81943607187594347</v>
      </c>
      <c r="DM4" s="23">
        <f>+'Active 1'!DM4+'Active 2'!DM4+'Active 3'!DM4+'Active 4'!DM4+'Active 5'!DM4+'Active 6'!DM4+'Active 7'!DM4+'Active 8'!DM4+'Active 9'!DM4+'Active 10'!DM4+'Active 11'!DM4+'Active 12'!DM4</f>
        <v>0.95894287314432591</v>
      </c>
      <c r="DN4" s="23">
        <f>+'Active 1'!DN4+'Active 2'!DN4+'Active 3'!DN4+'Active 4'!DN4+'Active 5'!DN4+'Active 6'!DN4+'Active 7'!DN4+'Active 8'!DN4+'Active 9'!DN4+'Active 10'!DN4+'Active 11'!DN4+'Active 12'!DN4</f>
        <v>1.0999701039662735</v>
      </c>
      <c r="DO4" s="23">
        <f>+'Active 1'!DO4+'Active 2'!DO4+'Active 3'!DO4+'Active 4'!DO4+'Active 5'!DO4+'Active 6'!DO4+'Active 7'!DO4+'Active 8'!DO4+'Active 9'!DO4+'Active 10'!DO4+'Active 11'!DO4+'Active 12'!DO4</f>
        <v>1.2306672078235397</v>
      </c>
      <c r="DP4" s="23">
        <f>+'Active 1'!DP4+'Active 2'!DP4+'Active 3'!DP4+'Active 4'!DP4+'Active 5'!DP4+'Active 6'!DP4+'Active 7'!DP4+'Active 8'!DP4+'Active 9'!DP4+'Active 10'!DP4+'Active 11'!DP4+'Active 12'!DP4</f>
        <v>1.3783424054839915</v>
      </c>
      <c r="DQ4" s="23">
        <f>+'Active 1'!DQ4+'Active 2'!DQ4+'Active 3'!DQ4+'Active 4'!DQ4+'Active 5'!DQ4+'Active 6'!DQ4+'Active 7'!DQ4+'Active 8'!DQ4+'Active 9'!DQ4+'Active 10'!DQ4+'Active 11'!DQ4+'Active 12'!DQ4</f>
        <v>1.5643589470153536</v>
      </c>
      <c r="DR4" s="23">
        <f>+'Active 1'!DR4+'Active 2'!DR4+'Active 3'!DR4+'Active 4'!DR4+'Active 5'!DR4+'Active 6'!DR4+'Active 7'!DR4+'Active 8'!DR4+'Active 9'!DR4+'Active 10'!DR4+'Active 11'!DR4+'Active 12'!DR4</f>
        <v>1.7241068328063343</v>
      </c>
      <c r="DS4" s="23">
        <f>+'Active 1'!DS4+'Active 2'!DS4+'Active 3'!DS4+'Active 4'!DS4+'Active 5'!DS4+'Active 6'!DS4+'Active 7'!DS4+'Active 8'!DS4+'Active 9'!DS4+'Active 10'!DS4+'Active 11'!DS4+'Active 12'!DS4</f>
        <v>1.8542595400063213</v>
      </c>
      <c r="DT4" s="23">
        <f>+'Active 1'!DT4+'Active 2'!DT4+'Active 3'!DT4+'Active 4'!DT4+'Active 5'!DT4+'Active 6'!DT4+'Active 7'!DT4+'Active 8'!DT4+'Active 9'!DT4+'Active 10'!DT4+'Active 11'!DT4+'Active 12'!DT4</f>
        <v>1.9823187430037401</v>
      </c>
      <c r="DU4" s="23">
        <f>+'Active 1'!DU4+'Active 2'!DU4+'Active 3'!DU4+'Active 4'!DU4+'Active 5'!DU4+'Active 6'!DU4+'Active 7'!DU4+'Active 8'!DU4+'Active 9'!DU4+'Active 10'!DU4+'Active 11'!DU4+'Active 12'!DU4</f>
        <v>2.117072611232929</v>
      </c>
      <c r="DV4" s="23">
        <f>+'Active 1'!DV4+'Active 2'!DV4+'Active 3'!DV4+'Active 4'!DV4+'Active 5'!DV4+'Active 6'!DV4+'Active 7'!DV4+'Active 8'!DV4+'Active 9'!DV4+'Active 10'!DV4+'Active 11'!DV4+'Active 12'!DV4</f>
        <v>2.271350368362937</v>
      </c>
      <c r="DW4" s="23">
        <f>+'Active 1'!DW4+'Active 2'!DW4+'Active 3'!DW4+'Active 4'!DW4+'Active 5'!DW4+'Active 6'!DW4+'Active 7'!DW4+'Active 8'!DW4+'Active 9'!DW4+'Active 10'!DW4+'Active 11'!DW4+'Active 12'!DW4</f>
        <v>2.4377358424492845</v>
      </c>
      <c r="DX4" s="23">
        <f>+'Active 1'!DX4+'Active 2'!DX4+'Active 3'!DX4+'Active 4'!DX4+'Active 5'!DX4+'Active 6'!DX4+'Active 7'!DX4+'Active 8'!DX4+'Active 9'!DX4+'Active 10'!DX4+'Active 11'!DX4+'Active 12'!DX4</f>
        <v>2.5934774898260158</v>
      </c>
      <c r="DY4" s="23">
        <f>+'Active 1'!DY4+'Active 2'!DY4+'Active 3'!DY4+'Active 4'!DY4+'Active 5'!DY4+'Active 6'!DY4+'Active 7'!DY4+'Active 8'!DY4+'Active 9'!DY4+'Active 10'!DY4+'Active 11'!DY4+'Active 12'!DY4</f>
        <v>2.718497506950925</v>
      </c>
      <c r="DZ4" s="23">
        <f>+'Active 1'!DZ4+'Active 2'!DZ4+'Active 3'!DZ4+'Active 4'!DZ4+'Active 5'!DZ4+'Active 6'!DZ4+'Active 7'!DZ4+'Active 8'!DZ4+'Active 9'!DZ4+'Active 10'!DZ4+'Active 11'!DZ4+'Active 12'!DZ4</f>
        <v>2.8553995051568113</v>
      </c>
      <c r="EA4" s="23">
        <f>+'Active 1'!EA4+'Active 2'!EA4+'Active 3'!EA4+'Active 4'!EA4+'Active 5'!EA4+'Active 6'!EA4+'Active 7'!EA4+'Active 8'!EA4+'Active 9'!EA4+'Active 10'!EA4+'Active 11'!EA4+'Active 12'!EA4</f>
        <v>2.9990902662711192</v>
      </c>
      <c r="EB4" s="23">
        <f>+'Active 1'!EB4+'Active 2'!EB4+'Active 3'!EB4+'Active 4'!EB4+'Active 5'!EB4+'Active 6'!EB4+'Active 7'!EB4+'Active 8'!EB4+'Active 9'!EB4+'Active 10'!EB4+'Active 11'!EB4+'Active 12'!EB4</f>
        <v>3.1618723480988091</v>
      </c>
      <c r="EC4" s="23">
        <f>+'Active 1'!EC4+'Active 2'!EC4+'Active 3'!EC4+'Active 4'!EC4+'Active 5'!EC4+'Active 6'!EC4+'Active 7'!EC4+'Active 8'!EC4+'Active 9'!EC4+'Active 10'!EC4+'Active 11'!EC4+'Active 12'!EC4</f>
        <v>3.370458616462841</v>
      </c>
      <c r="ED4" s="23">
        <f>+'Active 1'!ED4+'Active 2'!ED4+'Active 3'!ED4+'Active 4'!ED4+'Active 5'!ED4+'Active 6'!ED4+'Active 7'!ED4+'Active 8'!ED4+'Active 9'!ED4+'Active 10'!ED4+'Active 11'!ED4+'Active 12'!ED4</f>
        <v>3.541172865110064</v>
      </c>
      <c r="EE4" s="23">
        <f>+'Active 1'!EE4+'Active 2'!EE4+'Active 3'!EE4+'Active 4'!EE4+'Active 5'!EE4+'Active 6'!EE4+'Active 7'!EE4+'Active 8'!EE4+'Active 9'!EE4+'Active 10'!EE4+'Active 11'!EE4+'Active 12'!EE4</f>
        <v>3.6773601223830652</v>
      </c>
      <c r="EF4" s="23">
        <f>+'Active 1'!EF4+'Active 2'!EF4+'Active 3'!EF4+'Active 4'!EF4+'Active 5'!EF4+'Active 6'!EF4+'Active 7'!EF4+'Active 8'!EF4+'Active 9'!EF4+'Active 10'!EF4+'Active 11'!EF4+'Active 12'!EF4</f>
        <v>3.8190797418625229</v>
      </c>
      <c r="EG4" s="23">
        <f>+'Active 1'!EG4+'Active 2'!EG4+'Active 3'!EG4+'Active 4'!EG4+'Active 5'!EG4+'Active 6'!EG4+'Active 7'!EG4+'Active 8'!EG4+'Active 9'!EG4+'Active 10'!EG4+'Active 11'!EG4+'Active 12'!EG4</f>
        <v>3.9424433305695126</v>
      </c>
      <c r="EH4" s="23">
        <f>+'Active 1'!EH4+'Active 2'!EH4+'Active 3'!EH4+'Active 4'!EH4+'Active 5'!EH4+'Active 6'!EH4+'Active 7'!EH4+'Active 8'!EH4+'Active 9'!EH4+'Active 10'!EH4+'Active 11'!EH4+'Active 12'!EH4</f>
        <v>4.0538650414750013</v>
      </c>
      <c r="EI4" s="23">
        <f>+'Active 1'!EI4+'Active 2'!EI4+'Active 3'!EI4+'Active 4'!EI4+'Active 5'!EI4+'Active 6'!EI4+'Active 7'!EI4+'Active 8'!EI4+'Active 9'!EI4+'Active 10'!EI4+'Active 11'!EI4+'Active 12'!EI4</f>
        <v>4.1351816776619668</v>
      </c>
      <c r="EJ4" s="23">
        <f>+'Active 1'!EJ4+'Active 2'!EJ4+'Active 3'!EJ4+'Active 4'!EJ4+'Active 5'!EJ4+'Active 6'!EJ4+'Active 7'!EJ4+'Active 8'!EJ4+'Active 9'!EJ4+'Active 10'!EJ4+'Active 11'!EJ4+'Active 12'!EJ4</f>
        <v>4.2182952892937609</v>
      </c>
      <c r="EK4" s="23">
        <f>+'Active 1'!EK4+'Active 2'!EK4+'Active 3'!EK4+'Active 4'!EK4+'Active 5'!EK4+'Active 6'!EK4+'Active 7'!EK4+'Active 8'!EK4+'Active 9'!EK4+'Active 10'!EK4+'Active 11'!EK4+'Active 12'!EK4</f>
        <v>4.258144290368767</v>
      </c>
      <c r="EL4" s="23">
        <f>+'Active 1'!EL4+'Active 2'!EL4+'Active 3'!EL4+'Active 4'!EL4+'Active 5'!EL4+'Active 6'!EL4+'Active 7'!EL4+'Active 8'!EL4+'Active 9'!EL4+'Active 10'!EL4+'Active 11'!EL4+'Active 12'!EL4</f>
        <v>4.2725123276204959</v>
      </c>
      <c r="EM4" s="23">
        <f>+'Active 1'!EM4+'Active 2'!EM4+'Active 3'!EM4+'Active 4'!EM4+'Active 5'!EM4+'Active 6'!EM4+'Active 7'!EM4+'Active 8'!EM4+'Active 9'!EM4+'Active 10'!EM4+'Active 11'!EM4+'Active 12'!EM4</f>
        <v>4.2865197107803112</v>
      </c>
      <c r="EN4" s="23">
        <f>+'Active 1'!EN4+'Active 2'!EN4+'Active 3'!EN4+'Active 4'!EN4+'Active 5'!EN4+'Active 6'!EN4+'Active 7'!EN4+'Active 8'!EN4+'Active 9'!EN4+'Active 10'!EN4+'Active 11'!EN4+'Active 12'!EN4</f>
        <v>4.2687930509864653</v>
      </c>
      <c r="EO4" s="23">
        <f>+'Active 1'!EO4+'Active 2'!EO4+'Active 3'!EO4+'Active 4'!EO4+'Active 5'!EO4+'Active 6'!EO4+'Active 7'!EO4+'Active 8'!EO4+'Active 9'!EO4+'Active 10'!EO4+'Active 11'!EO4+'Active 12'!EO4</f>
        <v>4.2359127982889087</v>
      </c>
      <c r="EP4" s="23">
        <f>+'Active 1'!EP4+'Active 2'!EP4+'Active 3'!EP4+'Active 4'!EP4+'Active 5'!EP4+'Active 6'!EP4+'Active 7'!EP4+'Active 8'!EP4+'Active 9'!EP4+'Active 10'!EP4+'Active 11'!EP4+'Active 12'!EP4</f>
        <v>4.1905121149202467</v>
      </c>
      <c r="EQ4" s="23">
        <f>+'Active 1'!EQ4+'Active 2'!EQ4+'Active 3'!EQ4+'Active 4'!EQ4+'Active 5'!EQ4+'Active 6'!EQ4+'Active 7'!EQ4+'Active 8'!EQ4+'Active 9'!EQ4+'Active 10'!EQ4+'Active 11'!EQ4+'Active 12'!EQ4</f>
        <v>4.110490033562014</v>
      </c>
      <c r="ER4" s="23">
        <f>+'Active 1'!ER4+'Active 2'!ER4+'Active 3'!ER4+'Active 4'!ER4+'Active 5'!ER4+'Active 6'!ER4+'Active 7'!ER4+'Active 8'!ER4+'Active 9'!ER4+'Active 10'!ER4+'Active 11'!ER4+'Active 12'!ER4</f>
        <v>4.0351783100911529</v>
      </c>
      <c r="ES4" s="23">
        <f>+'Active 1'!ES4+'Active 2'!ES4+'Active 3'!ES4+'Active 4'!ES4+'Active 5'!ES4+'Active 6'!ES4+'Active 7'!ES4+'Active 8'!ES4+'Active 9'!ES4+'Active 10'!ES4+'Active 11'!ES4+'Active 12'!ES4</f>
        <v>3.9339800968650183</v>
      </c>
      <c r="ET4" s="23">
        <f>+'Active 1'!ET4+'Active 2'!ET4+'Active 3'!ET4+'Active 4'!ET4+'Active 5'!ET4+'Active 6'!ET4+'Active 7'!ET4+'Active 8'!ET4+'Active 9'!ET4+'Active 10'!ET4+'Active 11'!ET4+'Active 12'!ET4</f>
        <v>3.8210602921010337</v>
      </c>
      <c r="EU4" s="23">
        <f>+'Active 1'!EU4+'Active 2'!EU4+'Active 3'!EU4+'Active 4'!EU4+'Active 5'!EU4+'Active 6'!EU4+'Active 7'!EU4+'Active 8'!EU4+'Active 9'!EU4+'Active 10'!EU4+'Active 11'!EU4+'Active 12'!EU4</f>
        <v>3.7085175213989108</v>
      </c>
      <c r="EV4" s="23">
        <f>+'Active 1'!EV4+'Active 2'!EV4+'Active 3'!EV4+'Active 4'!EV4+'Active 5'!EV4+'Active 6'!EV4+'Active 7'!EV4+'Active 8'!EV4+'Active 9'!EV4+'Active 10'!EV4+'Active 11'!EV4+'Active 12'!EV4</f>
        <v>3.580024603604548</v>
      </c>
      <c r="EW4" s="23">
        <f>+'Active 1'!EW4+'Active 2'!EW4+'Active 3'!EW4+'Active 4'!EW4+'Active 5'!EW4+'Active 6'!EW4+'Active 7'!EW4+'Active 8'!EW4+'Active 9'!EW4+'Active 10'!EW4+'Active 11'!EW4+'Active 12'!EW4</f>
        <v>3.4425768741800846</v>
      </c>
      <c r="EX4" s="23">
        <f>+'Active 1'!EX4+'Active 2'!EX4+'Active 3'!EX4+'Active 4'!EX4+'Active 5'!EX4+'Active 6'!EX4+'Active 7'!EX4+'Active 8'!EX4+'Active 9'!EX4+'Active 10'!EX4+'Active 11'!EX4+'Active 12'!EX4</f>
        <v>3.2980873175515755</v>
      </c>
      <c r="EY4" s="23">
        <f>+'Active 1'!EY4+'Active 2'!EY4+'Active 3'!EY4+'Active 4'!EY4+'Active 5'!EY4+'Active 6'!EY4+'Active 7'!EY4+'Active 8'!EY4+'Active 9'!EY4+'Active 10'!EY4+'Active 11'!EY4+'Active 12'!EY4</f>
        <v>3.1474167315353769</v>
      </c>
      <c r="EZ4" s="23">
        <f>+'Active 1'!EZ4+'Active 2'!EZ4+'Active 3'!EZ4+'Active 4'!EZ4+'Active 5'!EZ4+'Active 6'!EZ4+'Active 7'!EZ4+'Active 8'!EZ4+'Active 9'!EZ4+'Active 10'!EZ4+'Active 11'!EZ4+'Active 12'!EZ4</f>
        <v>2.9965057815997507</v>
      </c>
      <c r="FA4" s="23">
        <f>+'Active 1'!FA4+'Active 2'!FA4+'Active 3'!FA4+'Active 4'!FA4+'Active 5'!FA4+'Active 6'!FA4+'Active 7'!FA4+'Active 8'!FA4+'Active 9'!FA4+'Active 10'!FA4+'Active 11'!FA4+'Active 12'!FA4</f>
        <v>2.8423726042520676</v>
      </c>
      <c r="FB4" s="23">
        <f>+'Active 1'!FB4+'Active 2'!FB4+'Active 3'!FB4+'Active 4'!FB4+'Active 5'!FB4+'Active 6'!FB4+'Active 7'!FB4+'Active 8'!FB4+'Active 9'!FB4+'Active 10'!FB4+'Active 11'!FB4+'Active 12'!FB4</f>
        <v>2.6885797373745643</v>
      </c>
      <c r="FC4" s="23">
        <f>+'Active 1'!FC4+'Active 2'!FC4+'Active 3'!FC4+'Active 4'!FC4+'Active 5'!FC4+'Active 6'!FC4+'Active 7'!FC4+'Active 8'!FC4+'Active 9'!FC4+'Active 10'!FC4+'Active 11'!FC4+'Active 12'!FC4</f>
        <v>2.5346162168326312</v>
      </c>
      <c r="FD4" s="23">
        <f>+'Active 1'!FD4+'Active 2'!FD4+'Active 3'!FD4+'Active 4'!FD4+'Active 5'!FD4+'Active 6'!FD4+'Active 7'!FD4+'Active 8'!FD4+'Active 9'!FD4+'Active 10'!FD4+'Active 11'!FD4+'Active 12'!FD4</f>
        <v>2.3801590856604542</v>
      </c>
      <c r="FE4" s="23">
        <f>+'Active 1'!FE4+'Active 2'!FE4+'Active 3'!FE4+'Active 4'!FE4+'Active 5'!FE4+'Active 6'!FE4+'Active 7'!FE4+'Active 8'!FE4+'Active 9'!FE4+'Active 10'!FE4+'Active 11'!FE4+'Active 12'!FE4</f>
        <v>2.2235444757253919</v>
      </c>
      <c r="FF4" s="23">
        <f>+'Active 1'!FF4+'Active 2'!FF4+'Active 3'!FF4+'Active 4'!FF4+'Active 5'!FF4+'Active 6'!FF4+'Active 7'!FF4+'Active 8'!FF4+'Active 9'!FF4+'Active 10'!FF4+'Active 11'!FF4+'Active 12'!FF4</f>
        <v>2.0676108787650489</v>
      </c>
      <c r="FG4" s="23">
        <f>+'Active 1'!FG4+'Active 2'!FG4+'Active 3'!FG4+'Active 4'!FG4+'Active 5'!FG4+'Active 6'!FG4+'Active 7'!FG4+'Active 8'!FG4+'Active 9'!FG4+'Active 10'!FG4+'Active 11'!FG4+'Active 12'!FG4</f>
        <v>1.9136961877283885</v>
      </c>
      <c r="FH4" s="23">
        <f>+'Active 1'!FH4+'Active 2'!FH4+'Active 3'!FH4+'Active 4'!FH4+'Active 5'!FH4+'Active 6'!FH4+'Active 7'!FH4+'Active 8'!FH4+'Active 9'!FH4+'Active 10'!FH4+'Active 11'!FH4+'Active 12'!FH4</f>
        <v>1.7620375817801488</v>
      </c>
      <c r="FI4" s="23">
        <f>+'Active 1'!FI4+'Active 2'!FI4+'Active 3'!FI4+'Active 4'!FI4+'Active 5'!FI4+'Active 6'!FI4+'Active 7'!FI4+'Active 8'!FI4+'Active 9'!FI4+'Active 10'!FI4+'Active 11'!FI4+'Active 12'!FI4</f>
        <v>1.6128668886506725</v>
      </c>
      <c r="FJ4" s="23">
        <f>+'Active 1'!FJ4+'Active 2'!FJ4+'Active 3'!FJ4+'Active 4'!FJ4+'Active 5'!FJ4+'Active 6'!FJ4+'Active 7'!FJ4+'Active 8'!FJ4+'Active 9'!FJ4+'Active 10'!FJ4+'Active 11'!FJ4+'Active 12'!FJ4</f>
        <v>1.4665303520422903</v>
      </c>
      <c r="FK4" s="23">
        <f>+'Active 1'!FK4+'Active 2'!FK4+'Active 3'!FK4+'Active 4'!FK4+'Active 5'!FK4+'Active 6'!FK4+'Active 7'!FK4+'Active 8'!FK4+'Active 9'!FK4+'Active 10'!FK4+'Active 11'!FK4+'Active 12'!FK4</f>
        <v>1.3243856454650029</v>
      </c>
      <c r="FL4" s="23">
        <f>+'Active 1'!FL4+'Active 2'!FL4+'Active 3'!FL4+'Active 4'!FL4+'Active 5'!FL4+'Active 6'!FL4+'Active 7'!FL4+'Active 8'!FL4+'Active 9'!FL4+'Active 10'!FL4+'Active 11'!FL4+'Active 12'!FL4</f>
        <v>1.1876222220120281</v>
      </c>
      <c r="FM4" s="23">
        <f>+'Active 1'!FM4+'Active 2'!FM4+'Active 3'!FM4+'Active 4'!FM4+'Active 5'!FM4+'Active 6'!FM4+'Active 7'!FM4+'Active 8'!FM4+'Active 9'!FM4+'Active 10'!FM4+'Active 11'!FM4+'Active 12'!FM4</f>
        <v>1.0582273725488998</v>
      </c>
      <c r="FN4" s="23">
        <f>+'Active 1'!FN4+'Active 2'!FN4+'Active 3'!FN4+'Active 4'!FN4+'Active 5'!FN4+'Active 6'!FN4+'Active 7'!FN4+'Active 8'!FN4+'Active 9'!FN4+'Active 10'!FN4+'Active 11'!FN4+'Active 12'!FN4</f>
        <v>0.93640613094225522</v>
      </c>
      <c r="FO4" s="23">
        <f>+'Active 1'!FO4+'Active 2'!FO4+'Active 3'!FO4+'Active 4'!FO4+'Active 5'!FO4+'Active 6'!FO4+'Active 7'!FO4+'Active 8'!FO4+'Active 9'!FO4+'Active 10'!FO4+'Active 11'!FO4+'Active 12'!FO4</f>
        <v>0.82249525662364009</v>
      </c>
      <c r="FP4" s="23">
        <f>+'Active 1'!FP4+'Active 2'!FP4+'Active 3'!FP4+'Active 4'!FP4+'Active 5'!FP4+'Active 6'!FP4+'Active 7'!FP4+'Active 8'!FP4+'Active 9'!FP4+'Active 10'!FP4+'Active 11'!FP4+'Active 12'!FP4</f>
        <v>0.71676091300173095</v>
      </c>
      <c r="FQ4" s="23">
        <f>+'Active 1'!FQ4+'Active 2'!FQ4+'Active 3'!FQ4+'Active 4'!FQ4+'Active 5'!FQ4+'Active 6'!FQ4+'Active 7'!FQ4+'Active 8'!FQ4+'Active 9'!FQ4+'Active 10'!FQ4+'Active 11'!FQ4+'Active 12'!FQ4</f>
        <v>0.62006208409216246</v>
      </c>
      <c r="FR4" s="23">
        <f>+'Active 1'!FR4+'Active 2'!FR4+'Active 3'!FR4+'Active 4'!FR4+'Active 5'!FR4+'Active 6'!FR4+'Active 7'!FR4+'Active 8'!FR4+'Active 9'!FR4+'Active 10'!FR4+'Active 11'!FR4+'Active 12'!FR4</f>
        <v>0.53184248627498443</v>
      </c>
      <c r="FS4" s="23">
        <f>+'Active 1'!FS4+'Active 2'!FS4+'Active 3'!FS4+'Active 4'!FS4+'Active 5'!FS4+'Active 6'!FS4+'Active 7'!FS4+'Active 8'!FS4+'Active 9'!FS4+'Active 10'!FS4+'Active 11'!FS4+'Active 12'!FS4</f>
        <v>0.4521549479723227</v>
      </c>
      <c r="FT4" s="23">
        <f>+'Active 1'!FT4+'Active 2'!FT4+'Active 3'!FT4+'Active 4'!FT4+'Active 5'!FT4+'Active 6'!FT4+'Active 7'!FT4+'Active 8'!FT4+'Active 9'!FT4+'Active 10'!FT4+'Active 11'!FT4+'Active 12'!FT4</f>
        <v>0.38052647218978536</v>
      </c>
      <c r="FU4" s="23">
        <f>+'Active 1'!FU4+'Active 2'!FU4+'Active 3'!FU4+'Active 4'!FU4+'Active 5'!FU4+'Active 6'!FU4+'Active 7'!FU4+'Active 8'!FU4+'Active 9'!FU4+'Active 10'!FU4+'Active 11'!FU4+'Active 12'!FU4</f>
        <v>0.31666450839479765</v>
      </c>
      <c r="FV4" s="23">
        <f>+'Active 1'!FV4+'Active 2'!FV4+'Active 3'!FV4+'Active 4'!FV4+'Active 5'!FV4+'Active 6'!FV4+'Active 7'!FV4+'Active 8'!FV4+'Active 9'!FV4+'Active 10'!FV4+'Active 11'!FV4+'Active 12'!FV4</f>
        <v>0.25987060431412895</v>
      </c>
      <c r="FW4" s="23">
        <f>+'Active 1'!FW4+'Active 2'!FW4+'Active 3'!FW4+'Active 4'!FW4+'Active 5'!FW4+'Active 6'!FW4+'Active 7'!FW4+'Active 8'!FW4+'Active 9'!FW4+'Active 10'!FW4+'Active 11'!FW4+'Active 12'!FW4</f>
        <v>0.21012107544468311</v>
      </c>
      <c r="FX4" s="23">
        <f>+'Active 1'!FX4+'Active 2'!FX4+'Active 3'!FX4+'Active 4'!FX4+'Active 5'!FX4+'Active 6'!FX4+'Active 7'!FX4+'Active 8'!FX4+'Active 9'!FX4+'Active 10'!FX4+'Active 11'!FX4+'Active 12'!FX4</f>
        <v>0.16702706716211876</v>
      </c>
      <c r="FY4" s="23">
        <f>+'Active 1'!FY4+'Active 2'!FY4+'Active 3'!FY4+'Active 4'!FY4+'Active 5'!FY4+'Active 6'!FY4+'Active 7'!FY4+'Active 8'!FY4+'Active 9'!FY4+'Active 10'!FY4+'Active 11'!FY4+'Active 12'!FY4</f>
        <v>0.13032326228724422</v>
      </c>
      <c r="FZ4" s="23">
        <f>+'Active 1'!FZ4+'Active 2'!FZ4+'Active 3'!FZ4+'Active 4'!FZ4+'Active 5'!FZ4+'Active 6'!FZ4+'Active 7'!FZ4+'Active 8'!FZ4+'Active 9'!FZ4+'Active 10'!FZ4+'Active 11'!FZ4+'Active 12'!FZ4</f>
        <v>9.9502104244425849E-2</v>
      </c>
      <c r="GA4" s="23">
        <f>+'Active 1'!GA4+'Active 2'!GA4+'Active 3'!GA4+'Active 4'!GA4+'Active 5'!GA4+'Active 6'!GA4+'Active 7'!GA4+'Active 8'!GA4+'Active 9'!GA4+'Active 10'!GA4+'Active 11'!GA4+'Active 12'!GA4</f>
        <v>7.4111643281637496E-2</v>
      </c>
      <c r="GB4" s="23">
        <f>+'Active 1'!GB4+'Active 2'!GB4+'Active 3'!GB4+'Active 4'!GB4+'Active 5'!GB4+'Active 6'!GB4+'Active 7'!GB4+'Active 8'!GB4+'Active 9'!GB4+'Active 10'!GB4+'Active 11'!GB4+'Active 12'!GB4</f>
        <v>5.374207381730451E-2</v>
      </c>
      <c r="GC4" s="23">
        <f>+'Active 1'!GC4+'Active 2'!GC4+'Active 3'!GC4+'Active 4'!GC4+'Active 5'!GC4+'Active 6'!GC4+'Active 7'!GC4+'Active 8'!GC4+'Active 9'!GC4+'Active 10'!GC4+'Active 11'!GC4+'Active 12'!GC4</f>
        <v>3.7856359791046984E-2</v>
      </c>
      <c r="GD4" s="23">
        <f>+'Active 1'!GD4+'Active 2'!GD4+'Active 3'!GD4+'Active 4'!GD4+'Active 5'!GD4+'Active 6'!GD4+'Active 7'!GD4+'Active 8'!GD4+'Active 9'!GD4+'Active 10'!GD4+'Active 11'!GD4+'Active 12'!GD4</f>
        <v>2.5708952106400257E-2</v>
      </c>
      <c r="GE4" s="23">
        <f>+'Active 1'!GE4+'Active 2'!GE4+'Active 3'!GE4+'Active 4'!GE4+'Active 5'!GE4+'Active 6'!GE4+'Active 7'!GE4+'Active 8'!GE4+'Active 9'!GE4+'Active 10'!GE4+'Active 11'!GE4+'Active 12'!GE4</f>
        <v>1.685856744900039E-2</v>
      </c>
      <c r="GF4" s="23">
        <f>+'Active 1'!GF4+'Active 2'!GF4+'Active 3'!GF4+'Active 4'!GF4+'Active 5'!GF4+'Active 6'!GF4+'Active 7'!GF4+'Active 8'!GF4+'Active 9'!GF4+'Active 10'!GF4+'Active 11'!GF4+'Active 12'!GF4</f>
        <v>1.0655921412721883E-2</v>
      </c>
      <c r="GG4" s="23">
        <f>+'Active 1'!GG4+'Active 2'!GG4+'Active 3'!GG4+'Active 4'!GG4+'Active 5'!GG4+'Active 6'!GG4+'Active 7'!GG4+'Active 8'!GG4+'Active 9'!GG4+'Active 10'!GG4+'Active 11'!GG4+'Active 12'!GG4</f>
        <v>6.4685366073998808E-3</v>
      </c>
      <c r="GH4" s="23">
        <f>+'Active 1'!GH4+'Active 2'!GH4+'Active 3'!GH4+'Active 4'!GH4+'Active 5'!GH4+'Active 6'!GH4+'Active 7'!GH4+'Active 8'!GH4+'Active 9'!GH4+'Active 10'!GH4+'Active 11'!GH4+'Active 12'!GH4</f>
        <v>3.6972453905794248E-3</v>
      </c>
      <c r="GI4" s="23">
        <f>+'Active 1'!GI4+'Active 2'!GI4+'Active 3'!GI4+'Active 4'!GI4+'Active 5'!GI4+'Active 6'!GI4+'Active 7'!GI4+'Active 8'!GI4+'Active 9'!GI4+'Active 10'!GI4+'Active 11'!GI4+'Active 12'!GI4</f>
        <v>1.9873186166113597E-3</v>
      </c>
      <c r="GJ4" s="23">
        <f>+'Active 1'!GJ4+'Active 2'!GJ4+'Active 3'!GJ4+'Active 4'!GJ4+'Active 5'!GJ4+'Active 6'!GJ4+'Active 7'!GJ4+'Active 8'!GJ4+'Active 9'!GJ4+'Active 10'!GJ4+'Active 11'!GJ4+'Active 12'!GJ4</f>
        <v>9.8094849895089334E-4</v>
      </c>
      <c r="GK4" s="23">
        <f>+'Active 1'!GK4+'Active 2'!GK4+'Active 3'!GK4+'Active 4'!GK4+'Active 5'!GK4+'Active 6'!GK4+'Active 7'!GK4+'Active 8'!GK4+'Active 9'!GK4+'Active 10'!GK4+'Active 11'!GK4+'Active 12'!GK4</f>
        <v>4.3262249249360039E-4</v>
      </c>
      <c r="GL4" s="23">
        <f>+'Active 1'!GL4+'Active 2'!GL4+'Active 3'!GL4+'Active 4'!GL4+'Active 5'!GL4+'Active 6'!GL4+'Active 7'!GL4+'Active 8'!GL4+'Active 9'!GL4+'Active 10'!GL4+'Active 11'!GL4+'Active 12'!GL4</f>
        <v>1.674854416593783E-4</v>
      </c>
      <c r="GM4" s="23">
        <f>+'Active 1'!GM4+'Active 2'!GM4+'Active 3'!GM4+'Active 4'!GM4+'Active 5'!GM4+'Active 6'!GM4+'Active 7'!GM4+'Active 8'!GM4+'Active 9'!GM4+'Active 10'!GM4+'Active 11'!GM4+'Active 12'!GM4</f>
        <v>5.6349739331709724E-5</v>
      </c>
      <c r="GN4" s="23">
        <f>+'Active 1'!GN4+'Active 2'!GN4+'Active 3'!GN4+'Active 4'!GN4+'Active 5'!GN4+'Active 6'!GN4+'Active 7'!GN4+'Active 8'!GN4+'Active 9'!GN4+'Active 10'!GN4+'Active 11'!GN4+'Active 12'!GN4</f>
        <v>1.5691615534055396E-5</v>
      </c>
      <c r="GO4" s="23">
        <f>+'Active 1'!GO4+'Active 2'!GO4+'Active 3'!GO4+'Active 4'!GO4+'Active 5'!GO4+'Active 6'!GO4+'Active 7'!GO4+'Active 8'!GO4+'Active 9'!GO4+'Active 10'!GO4+'Active 11'!GO4+'Active 12'!GO4</f>
        <v>3.4102588040162595E-6</v>
      </c>
      <c r="GP4" s="23">
        <f>+'Active 1'!GP4+'Active 2'!GP4+'Active 3'!GP4+'Active 4'!GP4+'Active 5'!GP4+'Active 6'!GP4+'Active 7'!GP4+'Active 8'!GP4+'Active 9'!GP4+'Active 10'!GP4+'Active 11'!GP4+'Active 12'!GP4</f>
        <v>4.6966084248911909E-7</v>
      </c>
      <c r="GQ4" s="23">
        <f>+'Active 1'!GQ4+'Active 2'!GQ4+'Active 3'!GQ4+'Active 4'!GQ4+'Active 5'!GQ4+'Active 6'!GQ4+'Active 7'!GQ4+'Active 8'!GQ4+'Active 9'!GQ4+'Active 10'!GQ4+'Active 11'!GQ4+'Active 12'!GQ4</f>
        <v>0</v>
      </c>
      <c r="GR4" s="23">
        <f>+'Active 1'!GR4+'Active 2'!GR4+'Active 3'!GR4+'Active 4'!GR4+'Active 5'!GR4+'Active 6'!GR4+'Active 7'!GR4+'Active 8'!GR4+'Active 9'!GR4+'Active 10'!GR4+'Active 11'!GR4+'Active 12'!GR4</f>
        <v>0</v>
      </c>
      <c r="GS4" s="23">
        <f>+'Active 1'!GS4+'Active 2'!GS4+'Active 3'!GS4+'Active 4'!GS4+'Active 5'!GS4+'Active 6'!GS4+'Active 7'!GS4+'Active 8'!GS4+'Active 9'!GS4+'Active 10'!GS4+'Active 11'!GS4+'Active 12'!GS4</f>
        <v>0</v>
      </c>
      <c r="GT4" s="23">
        <f>+'Active 1'!GT4+'Active 2'!GT4+'Active 3'!GT4+'Active 4'!GT4+'Active 5'!GT4+'Active 6'!GT4+'Active 7'!GT4+'Active 8'!GT4+'Active 9'!GT4+'Active 10'!GT4+'Active 11'!GT4+'Active 12'!GT4</f>
        <v>0</v>
      </c>
      <c r="GU4" s="23">
        <f>+'Active 1'!GU4+'Active 2'!GU4+'Active 3'!GU4+'Active 4'!GU4+'Active 5'!GU4+'Active 6'!GU4+'Active 7'!GU4+'Active 8'!GU4+'Active 9'!GU4+'Active 10'!GU4+'Active 11'!GU4+'Active 12'!GU4</f>
        <v>0</v>
      </c>
      <c r="GV4" s="23">
        <f>+'Active 1'!GV4+'Active 2'!GV4+'Active 3'!GV4+'Active 4'!GV4+'Active 5'!GV4+'Active 6'!GV4+'Active 7'!GV4+'Active 8'!GV4+'Active 9'!GV4+'Active 10'!GV4+'Active 11'!GV4+'Active 12'!GV4</f>
        <v>0</v>
      </c>
      <c r="GW4" s="23">
        <f>+'Active 1'!GW4+'Active 2'!GW4+'Active 3'!GW4+'Active 4'!GW4+'Active 5'!GW4+'Active 6'!GW4+'Active 7'!GW4+'Active 8'!GW4+'Active 9'!GW4+'Active 10'!GW4+'Active 11'!GW4+'Active 12'!GW4</f>
        <v>0</v>
      </c>
      <c r="GX4" s="23">
        <f>+'Active 1'!GX4+'Active 2'!GX4+'Active 3'!GX4+'Active 4'!GX4+'Active 5'!GX4+'Active 6'!GX4+'Active 7'!GX4+'Active 8'!GX4+'Active 9'!GX4+'Active 10'!GX4+'Active 11'!GX4+'Active 12'!GX4</f>
        <v>0</v>
      </c>
      <c r="GY4" s="23">
        <f>+'Active 1'!GY4+'Active 2'!GY4+'Active 3'!GY4+'Active 4'!GY4+'Active 5'!GY4+'Active 6'!GY4+'Active 7'!GY4+'Active 8'!GY4+'Active 9'!GY4+'Active 10'!GY4+'Active 11'!GY4+'Active 12'!GY4</f>
        <v>0</v>
      </c>
      <c r="GZ4" s="23">
        <f>+'Active 1'!GZ4+'Active 2'!GZ4+'Active 3'!GZ4+'Active 4'!GZ4+'Active 5'!GZ4+'Active 6'!GZ4+'Active 7'!GZ4+'Active 8'!GZ4+'Active 9'!GZ4+'Active 10'!GZ4+'Active 11'!GZ4+'Active 12'!GZ4</f>
        <v>0</v>
      </c>
      <c r="HA4" s="23">
        <f>+'Active 1'!HA4+'Active 2'!HA4+'Active 3'!HA4+'Active 4'!HA4+'Active 5'!HA4+'Active 6'!HA4+'Active 7'!HA4+'Active 8'!HA4+'Active 9'!HA4+'Active 10'!HA4+'Active 11'!HA4+'Active 12'!HA4</f>
        <v>0</v>
      </c>
      <c r="HB4" s="20">
        <f>+'Active 1'!HB4+'Active 2'!HB4+'Active 3'!HB4+'Active 4'!HB4+'Active 5'!HB4+'Active 6'!HB4+'Active 7'!HB4+'Active 8'!HB4+'Active 9'!HB4+'Active 10'!HB4+'Active 11'!HB4+'Active 12'!HB4</f>
        <v>54646.124901399351</v>
      </c>
      <c r="HC4" s="20">
        <f>+'Active 1'!HC4+'Active 2'!HC4+'Active 3'!HC4+'Active 4'!HC4+'Active 5'!HC4+'Active 6'!HC4+'Active 7'!HC4+'Active 8'!HC4+'Active 9'!HC4+'Active 10'!HC4+'Active 11'!HC4+'Active 12'!HC4</f>
        <v>645148.63938949234</v>
      </c>
      <c r="HD4" s="20">
        <f>+'Active 1'!HD4+'Active 2'!HD4+'Active 3'!HD4+'Active 4'!HD4+'Active 5'!HD4+'Active 6'!HD4+'Active 7'!HD4+'Active 8'!HD4+'Active 9'!HD4+'Active 10'!HD4+'Active 11'!HD4+'Active 12'!HD4</f>
        <v>75064.110185665922</v>
      </c>
      <c r="HE4" s="20">
        <f>+'Active 1'!HE4+'Active 2'!HE4+'Active 3'!HE4+'Active 4'!HE4+'Active 5'!HE4+'Active 6'!HE4+'Active 7'!HE4+'Active 8'!HE4+'Active 9'!HE4+'Active 10'!HE4+'Active 11'!HE4+'Active 12'!HE4</f>
        <v>391618.74134392582</v>
      </c>
      <c r="HF4" s="23">
        <f>+'Active 1'!HF4+'Active 2'!HF4+'Active 3'!HF4+'Active 4'!HF4+'Active 5'!HF4+'Active 6'!HF4+'Active 7'!HF4+'Active 8'!HF4+'Active 9'!HF4+'Active 10'!HF4+'Active 11'!HF4+'Active 12'!HF4</f>
        <v>287.72945293875807</v>
      </c>
    </row>
    <row r="5" spans="2:296" x14ac:dyDescent="0.25">
      <c r="B5" s="18" t="s">
        <v>106</v>
      </c>
      <c r="F5" s="21"/>
      <c r="I5" s="17" t="s">
        <v>66</v>
      </c>
      <c r="J5" s="20">
        <f>+'Active 1'!J5+'Active 2'!J5+'Active 3'!J5+'Active 4'!J5+'Active 5'!J5+'Active 6'!J5+'Active 7'!J5+'Active 8'!J5+'Active 9'!J5+'Active 10'!J5+'Active 11'!J5+'Active 12'!J5</f>
        <v>0</v>
      </c>
      <c r="K5" s="20">
        <f>+'Active 1'!K5+'Active 2'!K5+'Active 3'!K5+'Active 4'!K5+'Active 5'!K5+'Active 6'!K5+'Active 7'!K5+'Active 8'!K5+'Active 9'!K5+'Active 10'!K5+'Active 11'!K5+'Active 12'!K5</f>
        <v>763.28195000000005</v>
      </c>
      <c r="L5" s="20">
        <f>+'Active 1'!L5+'Active 2'!L5+'Active 3'!L5+'Active 4'!L5+'Active 5'!L5+'Active 6'!L5+'Active 7'!L5+'Active 8'!L5+'Active 9'!L5+'Active 10'!L5+'Active 11'!L5+'Active 12'!L5</f>
        <v>1704.4746767659999</v>
      </c>
      <c r="M5" s="20">
        <f>+'Active 1'!M5+'Active 2'!M5+'Active 3'!M5+'Active 4'!M5+'Active 5'!M5+'Active 6'!M5+'Active 7'!M5+'Active 8'!M5+'Active 9'!M5+'Active 10'!M5+'Active 11'!M5+'Active 12'!M5</f>
        <v>3317.646887423015</v>
      </c>
      <c r="N5" s="20">
        <f>+'Active 1'!N5+'Active 2'!N5+'Active 3'!N5+'Active 4'!N5+'Active 5'!N5+'Active 6'!N5+'Active 7'!N5+'Active 8'!N5+'Active 9'!N5+'Active 10'!N5+'Active 11'!N5+'Active 12'!N5</f>
        <v>5418.9094934151944</v>
      </c>
      <c r="O5" s="20">
        <f>+'Active 1'!O5+'Active 2'!O5+'Active 3'!O5+'Active 4'!O5+'Active 5'!O5+'Active 6'!O5+'Active 7'!O5+'Active 8'!O5+'Active 9'!O5+'Active 10'!O5+'Active 11'!O5+'Active 12'!O5</f>
        <v>8483.4392586531249</v>
      </c>
      <c r="P5" s="20">
        <f>+'Active 1'!P5+'Active 2'!P5+'Active 3'!P5+'Active 4'!P5+'Active 5'!P5+'Active 6'!P5+'Active 7'!P5+'Active 8'!P5+'Active 9'!P5+'Active 10'!P5+'Active 11'!P5+'Active 12'!P5</f>
        <v>11414.612149248142</v>
      </c>
      <c r="Q5" s="20">
        <f>+'Active 1'!Q5+'Active 2'!Q5+'Active 3'!Q5+'Active 4'!Q5+'Active 5'!Q5+'Active 6'!Q5+'Active 7'!Q5+'Active 8'!Q5+'Active 9'!Q5+'Active 10'!Q5+'Active 11'!Q5+'Active 12'!Q5</f>
        <v>7642.7387547975904</v>
      </c>
      <c r="R5" s="20">
        <f>+'Active 1'!R5+'Active 2'!R5+'Active 3'!R5+'Active 4'!R5+'Active 5'!R5+'Active 6'!R5+'Active 7'!R5+'Active 8'!R5+'Active 9'!R5+'Active 10'!R5+'Active 11'!R5+'Active 12'!R5</f>
        <v>9453.2650256888683</v>
      </c>
      <c r="S5" s="20">
        <f>+'Active 1'!S5+'Active 2'!S5+'Active 3'!S5+'Active 4'!S5+'Active 5'!S5+'Active 6'!S5+'Active 7'!S5+'Active 8'!S5+'Active 9'!S5+'Active 10'!S5+'Active 11'!S5+'Active 12'!S5</f>
        <v>11701.810906461367</v>
      </c>
      <c r="T5" s="20">
        <f>+'Active 1'!T5+'Active 2'!T5+'Active 3'!T5+'Active 4'!T5+'Active 5'!T5+'Active 6'!T5+'Active 7'!T5+'Active 8'!T5+'Active 9'!T5+'Active 10'!T5+'Active 11'!T5+'Active 12'!T5</f>
        <v>14467.56783567604</v>
      </c>
      <c r="U5" s="20">
        <f>+'Active 1'!U5+'Active 2'!U5+'Active 3'!U5+'Active 4'!U5+'Active 5'!U5+'Active 6'!U5+'Active 7'!U5+'Active 8'!U5+'Active 9'!U5+'Active 10'!U5+'Active 11'!U5+'Active 12'!U5</f>
        <v>18234.861198478953</v>
      </c>
      <c r="V5" s="20">
        <f>+'Active 1'!V5+'Active 2'!V5+'Active 3'!V5+'Active 4'!V5+'Active 5'!V5+'Active 6'!V5+'Active 7'!V5+'Active 8'!V5+'Active 9'!V5+'Active 10'!V5+'Active 11'!V5+'Active 12'!V5</f>
        <v>21900.903755051662</v>
      </c>
      <c r="W5" s="20">
        <f>+'Active 1'!W5+'Active 2'!W5+'Active 3'!W5+'Active 4'!W5+'Active 5'!W5+'Active 6'!W5+'Active 7'!W5+'Active 8'!W5+'Active 9'!W5+'Active 10'!W5+'Active 11'!W5+'Active 12'!W5</f>
        <v>16786.938905257637</v>
      </c>
      <c r="X5" s="20">
        <f>+'Active 1'!X5+'Active 2'!X5+'Active 3'!X5+'Active 4'!X5+'Active 5'!X5+'Active 6'!X5+'Active 7'!X5+'Active 8'!X5+'Active 9'!X5+'Active 10'!X5+'Active 11'!X5+'Active 12'!X5</f>
        <v>19118.442857189933</v>
      </c>
      <c r="Y5" s="20">
        <f>+'Active 1'!Y5+'Active 2'!Y5+'Active 3'!Y5+'Active 4'!Y5+'Active 5'!Y5+'Active 6'!Y5+'Active 7'!Y5+'Active 8'!Y5+'Active 9'!Y5+'Active 10'!Y5+'Active 11'!Y5+'Active 12'!Y5</f>
        <v>21914.052939185007</v>
      </c>
      <c r="Z5" s="20">
        <f>+'Active 1'!Z5+'Active 2'!Z5+'Active 3'!Z5+'Active 4'!Z5+'Active 5'!Z5+'Active 6'!Z5+'Active 7'!Z5+'Active 8'!Z5+'Active 9'!Z5+'Active 10'!Z5+'Active 11'!Z5+'Active 12'!Z5</f>
        <v>25221.975090416188</v>
      </c>
      <c r="AA5" s="20">
        <f>+'Active 1'!AA5+'Active 2'!AA5+'Active 3'!AA5+'Active 4'!AA5+'Active 5'!AA5+'Active 6'!AA5+'Active 7'!AA5+'Active 8'!AA5+'Active 9'!AA5+'Active 10'!AA5+'Active 11'!AA5+'Active 12'!AA5</f>
        <v>29177.988385714511</v>
      </c>
      <c r="AB5" s="20">
        <f>+'Active 1'!AB5+'Active 2'!AB5+'Active 3'!AB5+'Active 4'!AB5+'Active 5'!AB5+'Active 6'!AB5+'Active 7'!AB5+'Active 8'!AB5+'Active 9'!AB5+'Active 10'!AB5+'Active 11'!AB5+'Active 12'!AB5</f>
        <v>33118.666776981976</v>
      </c>
      <c r="AC5" s="20">
        <f>+'Active 1'!AC5+'Active 2'!AC5+'Active 3'!AC5+'Active 4'!AC5+'Active 5'!AC5+'Active 6'!AC5+'Active 7'!AC5+'Active 8'!AC5+'Active 9'!AC5+'Active 10'!AC5+'Active 11'!AC5+'Active 12'!AC5</f>
        <v>29295.679125343595</v>
      </c>
      <c r="AD5" s="20">
        <f>+'Active 1'!AD5+'Active 2'!AD5+'Active 3'!AD5+'Active 4'!AD5+'Active 5'!AD5+'Active 6'!AD5+'Active 7'!AD5+'Active 8'!AD5+'Active 9'!AD5+'Active 10'!AD5+'Active 11'!AD5+'Active 12'!AD5</f>
        <v>32313.425776426797</v>
      </c>
      <c r="AE5" s="20">
        <f>+'Active 1'!AE5+'Active 2'!AE5+'Active 3'!AE5+'Active 4'!AE5+'Active 5'!AE5+'Active 6'!AE5+'Active 7'!AE5+'Active 8'!AE5+'Active 9'!AE5+'Active 10'!AE5+'Active 11'!AE5+'Active 12'!AE5</f>
        <v>35689.05889029384</v>
      </c>
      <c r="AF5" s="20">
        <f>+'Active 1'!AF5+'Active 2'!AF5+'Active 3'!AF5+'Active 4'!AF5+'Active 5'!AF5+'Active 6'!AF5+'Active 7'!AF5+'Active 8'!AF5+'Active 9'!AF5+'Active 10'!AF5+'Active 11'!AF5+'Active 12'!AF5</f>
        <v>39541.059707523615</v>
      </c>
      <c r="AG5" s="20">
        <f>+'Active 1'!AG5+'Active 2'!AG5+'Active 3'!AG5+'Active 4'!AG5+'Active 5'!AG5+'Active 6'!AG5+'Active 7'!AG5+'Active 8'!AG5+'Active 9'!AG5+'Active 10'!AG5+'Active 11'!AG5+'Active 12'!AG5</f>
        <v>44341.562550533505</v>
      </c>
      <c r="AH5" s="20">
        <f>+'Active 1'!AH5+'Active 2'!AH5+'Active 3'!AH5+'Active 4'!AH5+'Active 5'!AH5+'Active 6'!AH5+'Active 7'!AH5+'Active 8'!AH5+'Active 9'!AH5+'Active 10'!AH5+'Active 11'!AH5+'Active 12'!AH5</f>
        <v>49011.739951077856</v>
      </c>
      <c r="AI5" s="20">
        <f>+'Active 1'!AI5+'Active 2'!AI5+'Active 3'!AI5+'Active 4'!AI5+'Active 5'!AI5+'Active 6'!AI5+'Active 7'!AI5+'Active 8'!AI5+'Active 9'!AI5+'Active 10'!AI5+'Active 11'!AI5+'Active 12'!AI5</f>
        <v>44125.065687210976</v>
      </c>
      <c r="AJ5" s="20">
        <f>+'Active 1'!AJ5+'Active 2'!AJ5+'Active 3'!AJ5+'Active 4'!AJ5+'Active 5'!AJ5+'Active 6'!AJ5+'Active 7'!AJ5+'Active 8'!AJ5+'Active 9'!AJ5+'Active 10'!AJ5+'Active 11'!AJ5+'Active 12'!AJ5</f>
        <v>47561.099545917823</v>
      </c>
      <c r="AK5" s="20">
        <f>+'Active 1'!AK5+'Active 2'!AK5+'Active 3'!AK5+'Active 4'!AK5+'Active 5'!AK5+'Active 6'!AK5+'Active 7'!AK5+'Active 8'!AK5+'Active 9'!AK5+'Active 10'!AK5+'Active 11'!AK5+'Active 12'!AK5</f>
        <v>51298.618650684068</v>
      </c>
      <c r="AL5" s="20">
        <f>+'Active 1'!AL5+'Active 2'!AL5+'Active 3'!AL5+'Active 4'!AL5+'Active 5'!AL5+'Active 6'!AL5+'Active 7'!AL5+'Active 8'!AL5+'Active 9'!AL5+'Active 10'!AL5+'Active 11'!AL5+'Active 12'!AL5</f>
        <v>54712.53839940187</v>
      </c>
      <c r="AM5" s="20">
        <f>+'Active 1'!AM5+'Active 2'!AM5+'Active 3'!AM5+'Active 4'!AM5+'Active 5'!AM5+'Active 6'!AM5+'Active 7'!AM5+'Active 8'!AM5+'Active 9'!AM5+'Active 10'!AM5+'Active 11'!AM5+'Active 12'!AM5</f>
        <v>50644.467831867223</v>
      </c>
      <c r="AN5" s="20">
        <f>+'Active 1'!AN5+'Active 2'!AN5+'Active 3'!AN5+'Active 4'!AN5+'Active 5'!AN5+'Active 6'!AN5+'Active 7'!AN5+'Active 8'!AN5+'Active 9'!AN5+'Active 10'!AN5+'Active 11'!AN5+'Active 12'!AN5</f>
        <v>52747.455465822721</v>
      </c>
      <c r="AO5" s="20">
        <f>+'Active 1'!AO5+'Active 2'!AO5+'Active 3'!AO5+'Active 4'!AO5+'Active 5'!AO5+'Active 6'!AO5+'Active 7'!AO5+'Active 8'!AO5+'Active 9'!AO5+'Active 10'!AO5+'Active 11'!AO5+'Active 12'!AO5</f>
        <v>53986.345631664248</v>
      </c>
      <c r="AP5" s="20">
        <f>+'Active 1'!AP5+'Active 2'!AP5+'Active 3'!AP5+'Active 4'!AP5+'Active 5'!AP5+'Active 6'!AP5+'Active 7'!AP5+'Active 8'!AP5+'Active 9'!AP5+'Active 10'!AP5+'Active 11'!AP5+'Active 12'!AP5</f>
        <v>54435.558933834131</v>
      </c>
      <c r="AQ5" s="20">
        <f>+'Active 1'!AQ5+'Active 2'!AQ5+'Active 3'!AQ5+'Active 4'!AQ5+'Active 5'!AQ5+'Active 6'!AQ5+'Active 7'!AQ5+'Active 8'!AQ5+'Active 9'!AQ5+'Active 10'!AQ5+'Active 11'!AQ5+'Active 12'!AQ5</f>
        <v>55761.64514850585</v>
      </c>
      <c r="AR5" s="20">
        <f>+'Active 1'!AR5+'Active 2'!AR5+'Active 3'!AR5+'Active 4'!AR5+'Active 5'!AR5+'Active 6'!AR5+'Active 7'!AR5+'Active 8'!AR5+'Active 9'!AR5+'Active 10'!AR5+'Active 11'!AR5+'Active 12'!AR5</f>
        <v>56779.930266489071</v>
      </c>
      <c r="AS5" s="20">
        <f>+'Active 1'!AS5+'Active 2'!AS5+'Active 3'!AS5+'Active 4'!AS5+'Active 5'!AS5+'Active 6'!AS5+'Active 7'!AS5+'Active 8'!AS5+'Active 9'!AS5+'Active 10'!AS5+'Active 11'!AS5+'Active 12'!AS5</f>
        <v>55625.649758279833</v>
      </c>
      <c r="AT5" s="20">
        <f>+'Active 1'!AT5+'Active 2'!AT5+'Active 3'!AT5+'Active 4'!AT5+'Active 5'!AT5+'Active 6'!AT5+'Active 7'!AT5+'Active 8'!AT5+'Active 9'!AT5+'Active 10'!AT5+'Active 11'!AT5+'Active 12'!AT5</f>
        <v>55999.465408678836</v>
      </c>
      <c r="AU5" s="20">
        <f>+'Active 1'!AU5+'Active 2'!AU5+'Active 3'!AU5+'Active 4'!AU5+'Active 5'!AU5+'Active 6'!AU5+'Active 7'!AU5+'Active 8'!AU5+'Active 9'!AU5+'Active 10'!AU5+'Active 11'!AU5+'Active 12'!AU5</f>
        <v>54634.88591056045</v>
      </c>
      <c r="AV5" s="20">
        <f>+'Active 1'!AV5+'Active 2'!AV5+'Active 3'!AV5+'Active 4'!AV5+'Active 5'!AV5+'Active 6'!AV5+'Active 7'!AV5+'Active 8'!AV5+'Active 9'!AV5+'Active 10'!AV5+'Active 11'!AV5+'Active 12'!AV5</f>
        <v>54360.46993264409</v>
      </c>
      <c r="AW5" s="20">
        <f>+'Active 1'!AW5+'Active 2'!AW5+'Active 3'!AW5+'Active 4'!AW5+'Active 5'!AW5+'Active 6'!AW5+'Active 7'!AW5+'Active 8'!AW5+'Active 9'!AW5+'Active 10'!AW5+'Active 11'!AW5+'Active 12'!AW5</f>
        <v>53773.335878833612</v>
      </c>
      <c r="AX5" s="20">
        <f>+'Active 1'!AX5+'Active 2'!AX5+'Active 3'!AX5+'Active 4'!AX5+'Active 5'!AX5+'Active 6'!AX5+'Active 7'!AX5+'Active 8'!AX5+'Active 9'!AX5+'Active 10'!AX5+'Active 11'!AX5+'Active 12'!AX5</f>
        <v>52230.284409882683</v>
      </c>
      <c r="AY5" s="20">
        <f>+'Active 1'!AY5+'Active 2'!AY5+'Active 3'!AY5+'Active 4'!AY5+'Active 5'!AY5+'Active 6'!AY5+'Active 7'!AY5+'Active 8'!AY5+'Active 9'!AY5+'Active 10'!AY5+'Active 11'!AY5+'Active 12'!AY5</f>
        <v>51256.327031893168</v>
      </c>
      <c r="AZ5" s="20">
        <f>+'Active 1'!AZ5+'Active 2'!AZ5+'Active 3'!AZ5+'Active 4'!AZ5+'Active 5'!AZ5+'Active 6'!AZ5+'Active 7'!AZ5+'Active 8'!AZ5+'Active 9'!AZ5+'Active 10'!AZ5+'Active 11'!AZ5+'Active 12'!AZ5</f>
        <v>50119.811367329283</v>
      </c>
      <c r="BA5" s="20">
        <f>+'Active 1'!BA5+'Active 2'!BA5+'Active 3'!BA5+'Active 4'!BA5+'Active 5'!BA5+'Active 6'!BA5+'Active 7'!BA5+'Active 8'!BA5+'Active 9'!BA5+'Active 10'!BA5+'Active 11'!BA5+'Active 12'!BA5</f>
        <v>48564.203928701776</v>
      </c>
      <c r="BB5" s="20">
        <f>+'Active 1'!BB5+'Active 2'!BB5+'Active 3'!BB5+'Active 4'!BB5+'Active 5'!BB5+'Active 6'!BB5+'Active 7'!BB5+'Active 8'!BB5+'Active 9'!BB5+'Active 10'!BB5+'Active 11'!BB5+'Active 12'!BB5</f>
        <v>47157.617576424083</v>
      </c>
      <c r="BC5" s="20">
        <f>+'Active 1'!BC5+'Active 2'!BC5+'Active 3'!BC5+'Active 4'!BC5+'Active 5'!BC5+'Active 6'!BC5+'Active 7'!BC5+'Active 8'!BC5+'Active 9'!BC5+'Active 10'!BC5+'Active 11'!BC5+'Active 12'!BC5</f>
        <v>45663.676227892567</v>
      </c>
      <c r="BD5" s="20">
        <f>+'Active 1'!BD5+'Active 2'!BD5+'Active 3'!BD5+'Active 4'!BD5+'Active 5'!BD5+'Active 6'!BD5+'Active 7'!BD5+'Active 8'!BD5+'Active 9'!BD5+'Active 10'!BD5+'Active 11'!BD5+'Active 12'!BD5</f>
        <v>44105.527797849878</v>
      </c>
      <c r="BE5" s="20">
        <f>+'Active 1'!BE5+'Active 2'!BE5+'Active 3'!BE5+'Active 4'!BE5+'Active 5'!BE5+'Active 6'!BE5+'Active 7'!BE5+'Active 8'!BE5+'Active 9'!BE5+'Active 10'!BE5+'Active 11'!BE5+'Active 12'!BE5</f>
        <v>42501.157621855054</v>
      </c>
      <c r="BF5" s="20">
        <f>+'Active 1'!BF5+'Active 2'!BF5+'Active 3'!BF5+'Active 4'!BF5+'Active 5'!BF5+'Active 6'!BF5+'Active 7'!BF5+'Active 8'!BF5+'Active 9'!BF5+'Active 10'!BF5+'Active 11'!BF5+'Active 12'!BF5</f>
        <v>40844.526903340338</v>
      </c>
      <c r="BG5" s="20">
        <f>+'Active 1'!BG5+'Active 2'!BG5+'Active 3'!BG5+'Active 4'!BG5+'Active 5'!BG5+'Active 6'!BG5+'Active 7'!BG5+'Active 8'!BG5+'Active 9'!BG5+'Active 10'!BG5+'Active 11'!BG5+'Active 12'!BG5</f>
        <v>39142.772600264565</v>
      </c>
      <c r="BH5" s="20">
        <f>+'Active 1'!BH5+'Active 2'!BH5+'Active 3'!BH5+'Active 4'!BH5+'Active 5'!BH5+'Active 6'!BH5+'Active 7'!BH5+'Active 8'!BH5+'Active 9'!BH5+'Active 10'!BH5+'Active 11'!BH5+'Active 12'!BH5</f>
        <v>37351.713376891501</v>
      </c>
      <c r="BI5" s="20">
        <f>+'Active 1'!BI5+'Active 2'!BI5+'Active 3'!BI5+'Active 4'!BI5+'Active 5'!BI5+'Active 6'!BI5+'Active 7'!BI5+'Active 8'!BI5+'Active 9'!BI5+'Active 10'!BI5+'Active 11'!BI5+'Active 12'!BI5</f>
        <v>35467.401682491531</v>
      </c>
      <c r="BJ5" s="20">
        <f>+'Active 1'!BJ5+'Active 2'!BJ5+'Active 3'!BJ5+'Active 4'!BJ5+'Active 5'!BJ5+'Active 6'!BJ5+'Active 7'!BJ5+'Active 8'!BJ5+'Active 9'!BJ5+'Active 10'!BJ5+'Active 11'!BJ5+'Active 12'!BJ5</f>
        <v>33492.635258833296</v>
      </c>
      <c r="BK5" s="20">
        <f>+'Active 1'!BK5+'Active 2'!BK5+'Active 3'!BK5+'Active 4'!BK5+'Active 5'!BK5+'Active 6'!BK5+'Active 7'!BK5+'Active 8'!BK5+'Active 9'!BK5+'Active 10'!BK5+'Active 11'!BK5+'Active 12'!BK5</f>
        <v>31465.016306865051</v>
      </c>
      <c r="BL5" s="20">
        <f>+'Active 1'!BL5+'Active 2'!BL5+'Active 3'!BL5+'Active 4'!BL5+'Active 5'!BL5+'Active 6'!BL5+'Active 7'!BL5+'Active 8'!BL5+'Active 9'!BL5+'Active 10'!BL5+'Active 11'!BL5+'Active 12'!BL5</f>
        <v>29380.175621425846</v>
      </c>
      <c r="BM5" s="20">
        <f>+'Active 1'!BM5+'Active 2'!BM5+'Active 3'!BM5+'Active 4'!BM5+'Active 5'!BM5+'Active 6'!BM5+'Active 7'!BM5+'Active 8'!BM5+'Active 9'!BM5+'Active 10'!BM5+'Active 11'!BM5+'Active 12'!BM5</f>
        <v>27240.665784870394</v>
      </c>
      <c r="BN5" s="20">
        <f>+'Active 1'!BN5+'Active 2'!BN5+'Active 3'!BN5+'Active 4'!BN5+'Active 5'!BN5+'Active 6'!BN5+'Active 7'!BN5+'Active 8'!BN5+'Active 9'!BN5+'Active 10'!BN5+'Active 11'!BN5+'Active 12'!BN5</f>
        <v>25027.323449187785</v>
      </c>
      <c r="BO5" s="20">
        <f>+'Active 1'!BO5+'Active 2'!BO5+'Active 3'!BO5+'Active 4'!BO5+'Active 5'!BO5+'Active 6'!BO5+'Active 7'!BO5+'Active 8'!BO5+'Active 9'!BO5+'Active 10'!BO5+'Active 11'!BO5+'Active 12'!BO5</f>
        <v>22776.831689080151</v>
      </c>
      <c r="BP5" s="20">
        <f>+'Active 1'!BP5+'Active 2'!BP5+'Active 3'!BP5+'Active 4'!BP5+'Active 5'!BP5+'Active 6'!BP5+'Active 7'!BP5+'Active 8'!BP5+'Active 9'!BP5+'Active 10'!BP5+'Active 11'!BP5+'Active 12'!BP5</f>
        <v>20520.660164128236</v>
      </c>
      <c r="BQ5" s="20">
        <f>+'Active 1'!BQ5+'Active 2'!BQ5+'Active 3'!BQ5+'Active 4'!BQ5+'Active 5'!BQ5+'Active 6'!BQ5+'Active 7'!BQ5+'Active 8'!BQ5+'Active 9'!BQ5+'Active 10'!BQ5+'Active 11'!BQ5+'Active 12'!BQ5</f>
        <v>18331.439296234144</v>
      </c>
      <c r="BR5" s="20">
        <f>+'Active 1'!BR5+'Active 2'!BR5+'Active 3'!BR5+'Active 4'!BR5+'Active 5'!BR5+'Active 6'!BR5+'Active 7'!BR5+'Active 8'!BR5+'Active 9'!BR5+'Active 10'!BR5+'Active 11'!BR5+'Active 12'!BR5</f>
        <v>16218.014619172724</v>
      </c>
      <c r="BS5" s="20">
        <f>+'Active 1'!BS5+'Active 2'!BS5+'Active 3'!BS5+'Active 4'!BS5+'Active 5'!BS5+'Active 6'!BS5+'Active 7'!BS5+'Active 8'!BS5+'Active 9'!BS5+'Active 10'!BS5+'Active 11'!BS5+'Active 12'!BS5</f>
        <v>14202.98923205368</v>
      </c>
      <c r="BT5" s="20">
        <f>+'Active 1'!BT5+'Active 2'!BT5+'Active 3'!BT5+'Active 4'!BT5+'Active 5'!BT5+'Active 6'!BT5+'Active 7'!BT5+'Active 8'!BT5+'Active 9'!BT5+'Active 10'!BT5+'Active 11'!BT5+'Active 12'!BT5</f>
        <v>12296.201498477179</v>
      </c>
      <c r="BU5" s="20">
        <f>+'Active 1'!BU5+'Active 2'!BU5+'Active 3'!BU5+'Active 4'!BU5+'Active 5'!BU5+'Active 6'!BU5+'Active 7'!BU5+'Active 8'!BU5+'Active 9'!BU5+'Active 10'!BU5+'Active 11'!BU5+'Active 12'!BU5</f>
        <v>10556.475621403171</v>
      </c>
      <c r="BV5" s="20">
        <f>+'Active 1'!BV5+'Active 2'!BV5+'Active 3'!BV5+'Active 4'!BV5+'Active 5'!BV5+'Active 6'!BV5+'Active 7'!BV5+'Active 8'!BV5+'Active 9'!BV5+'Active 10'!BV5+'Active 11'!BV5+'Active 12'!BV5</f>
        <v>8964.4950564932606</v>
      </c>
      <c r="BW5" s="20">
        <f>+'Active 1'!BW5+'Active 2'!BW5+'Active 3'!BW5+'Active 4'!BW5+'Active 5'!BW5+'Active 6'!BW5+'Active 7'!BW5+'Active 8'!BW5+'Active 9'!BW5+'Active 10'!BW5+'Active 11'!BW5+'Active 12'!BW5</f>
        <v>7526.2318791477546</v>
      </c>
      <c r="BX5" s="20">
        <f>+'Active 1'!BX5+'Active 2'!BX5+'Active 3'!BX5+'Active 4'!BX5+'Active 5'!BX5+'Active 6'!BX5+'Active 7'!BX5+'Active 8'!BX5+'Active 9'!BX5+'Active 10'!BX5+'Active 11'!BX5+'Active 12'!BX5</f>
        <v>6251.9051195050379</v>
      </c>
      <c r="BY5" s="20">
        <f>+'Active 1'!BY5+'Active 2'!BY5+'Active 3'!BY5+'Active 4'!BY5+'Active 5'!BY5+'Active 6'!BY5+'Active 7'!BY5+'Active 8'!BY5+'Active 9'!BY5+'Active 10'!BY5+'Active 11'!BY5+'Active 12'!BY5</f>
        <v>5143.5451507131602</v>
      </c>
      <c r="BZ5" s="20">
        <f>+'Active 1'!BZ5+'Active 2'!BZ5+'Active 3'!BZ5+'Active 4'!BZ5+'Active 5'!BZ5+'Active 6'!BZ5+'Active 7'!BZ5+'Active 8'!BZ5+'Active 9'!BZ5+'Active 10'!BZ5+'Active 11'!BZ5+'Active 12'!BZ5</f>
        <v>4173.1002268360699</v>
      </c>
      <c r="CA5" s="20">
        <f>+'Active 1'!CA5+'Active 2'!CA5+'Active 3'!CA5+'Active 4'!CA5+'Active 5'!CA5+'Active 6'!CA5+'Active 7'!CA5+'Active 8'!CA5+'Active 9'!CA5+'Active 10'!CA5+'Active 11'!CA5+'Active 12'!CA5</f>
        <v>3345.8560981609189</v>
      </c>
      <c r="CB5" s="20">
        <f>+'Active 1'!CB5+'Active 2'!CB5+'Active 3'!CB5+'Active 4'!CB5+'Active 5'!CB5+'Active 6'!CB5+'Active 7'!CB5+'Active 8'!CB5+'Active 9'!CB5+'Active 10'!CB5+'Active 11'!CB5+'Active 12'!CB5</f>
        <v>2652.1614635082205</v>
      </c>
      <c r="CC5" s="20">
        <f>+'Active 1'!CC5+'Active 2'!CC5+'Active 3'!CC5+'Active 4'!CC5+'Active 5'!CC5+'Active 6'!CC5+'Active 7'!CC5+'Active 8'!CC5+'Active 9'!CC5+'Active 10'!CC5+'Active 11'!CC5+'Active 12'!CC5</f>
        <v>2076.594373790781</v>
      </c>
      <c r="CD5" s="20">
        <f>+'Active 1'!CD5+'Active 2'!CD5+'Active 3'!CD5+'Active 4'!CD5+'Active 5'!CD5+'Active 6'!CD5+'Active 7'!CD5+'Active 8'!CD5+'Active 9'!CD5+'Active 10'!CD5+'Active 11'!CD5+'Active 12'!CD5</f>
        <v>1597.3853916425742</v>
      </c>
      <c r="CE5" s="20">
        <f>+'Active 1'!CE5+'Active 2'!CE5+'Active 3'!CE5+'Active 4'!CE5+'Active 5'!CE5+'Active 6'!CE5+'Active 7'!CE5+'Active 8'!CE5+'Active 9'!CE5+'Active 10'!CE5+'Active 11'!CE5+'Active 12'!CE5</f>
        <v>1200.3097056894974</v>
      </c>
      <c r="CF5" s="20">
        <f>+'Active 1'!CF5+'Active 2'!CF5+'Active 3'!CF5+'Active 4'!CF5+'Active 5'!CF5+'Active 6'!CF5+'Active 7'!CF5+'Active 8'!CF5+'Active 9'!CF5+'Active 10'!CF5+'Active 11'!CF5+'Active 12'!CF5</f>
        <v>874.70347025664978</v>
      </c>
      <c r="CG5" s="20">
        <f>+'Active 1'!CG5+'Active 2'!CG5+'Active 3'!CG5+'Active 4'!CG5+'Active 5'!CG5+'Active 6'!CG5+'Active 7'!CG5+'Active 8'!CG5+'Active 9'!CG5+'Active 10'!CG5+'Active 11'!CG5+'Active 12'!CG5</f>
        <v>616.43261881060448</v>
      </c>
      <c r="CH5" s="20">
        <f>+'Active 1'!CH5+'Active 2'!CH5+'Active 3'!CH5+'Active 4'!CH5+'Active 5'!CH5+'Active 6'!CH5+'Active 7'!CH5+'Active 8'!CH5+'Active 9'!CH5+'Active 10'!CH5+'Active 11'!CH5+'Active 12'!CH5</f>
        <v>416.40718773972787</v>
      </c>
      <c r="CI5" s="20">
        <f>+'Active 1'!CI5+'Active 2'!CI5+'Active 3'!CI5+'Active 4'!CI5+'Active 5'!CI5+'Active 6'!CI5+'Active 7'!CI5+'Active 8'!CI5+'Active 9'!CI5+'Active 10'!CI5+'Active 11'!CI5+'Active 12'!CI5</f>
        <v>270.0554664630879</v>
      </c>
      <c r="CJ5" s="20">
        <f>+'Active 1'!CJ5+'Active 2'!CJ5+'Active 3'!CJ5+'Active 4'!CJ5+'Active 5'!CJ5+'Active 6'!CJ5+'Active 7'!CJ5+'Active 8'!CJ5+'Active 9'!CJ5+'Active 10'!CJ5+'Active 11'!CJ5+'Active 12'!CJ5</f>
        <v>168.59347762591082</v>
      </c>
      <c r="CK5" s="20">
        <f>+'Active 1'!CK5+'Active 2'!CK5+'Active 3'!CK5+'Active 4'!CK5+'Active 5'!CK5+'Active 6'!CK5+'Active 7'!CK5+'Active 8'!CK5+'Active 9'!CK5+'Active 10'!CK5+'Active 11'!CK5+'Active 12'!CK5</f>
        <v>100.61951102783738</v>
      </c>
      <c r="CL5" s="20">
        <f>+'Active 1'!CL5+'Active 2'!CL5+'Active 3'!CL5+'Active 4'!CL5+'Active 5'!CL5+'Active 6'!CL5+'Active 7'!CL5+'Active 8'!CL5+'Active 9'!CL5+'Active 10'!CL5+'Active 11'!CL5+'Active 12'!CL5</f>
        <v>56.414927061317456</v>
      </c>
      <c r="CM5" s="20">
        <f>+'Active 1'!CM5+'Active 2'!CM5+'Active 3'!CM5+'Active 4'!CM5+'Active 5'!CM5+'Active 6'!CM5+'Active 7'!CM5+'Active 8'!CM5+'Active 9'!CM5+'Active 10'!CM5+'Active 11'!CM5+'Active 12'!CM5</f>
        <v>29.623753081326683</v>
      </c>
      <c r="CN5" s="20">
        <f>+'Active 1'!CN5+'Active 2'!CN5+'Active 3'!CN5+'Active 4'!CN5+'Active 5'!CN5+'Active 6'!CN5+'Active 7'!CN5+'Active 8'!CN5+'Active 9'!CN5+'Active 10'!CN5+'Active 11'!CN5+'Active 12'!CN5</f>
        <v>14.357245551388411</v>
      </c>
      <c r="CO5" s="20">
        <f>+'Active 1'!CO5+'Active 2'!CO5+'Active 3'!CO5+'Active 4'!CO5+'Active 5'!CO5+'Active 6'!CO5+'Active 7'!CO5+'Active 8'!CO5+'Active 9'!CO5+'Active 10'!CO5+'Active 11'!CO5+'Active 12'!CO5</f>
        <v>6.2448180907449329</v>
      </c>
      <c r="CP5" s="20">
        <f>+'Active 1'!CP5+'Active 2'!CP5+'Active 3'!CP5+'Active 4'!CP5+'Active 5'!CP5+'Active 6'!CP5+'Active 7'!CP5+'Active 8'!CP5+'Active 9'!CP5+'Active 10'!CP5+'Active 11'!CP5+'Active 12'!CP5</f>
        <v>2.3991819926148117</v>
      </c>
      <c r="CQ5" s="20">
        <f>+'Active 1'!CQ5+'Active 2'!CQ5+'Active 3'!CQ5+'Active 4'!CQ5+'Active 5'!CQ5+'Active 6'!CQ5+'Active 7'!CQ5+'Active 8'!CQ5+'Active 9'!CQ5+'Active 10'!CQ5+'Active 11'!CQ5+'Active 12'!CQ5</f>
        <v>0.80658236890392043</v>
      </c>
      <c r="CR5" s="20">
        <f>+'Active 1'!CR5+'Active 2'!CR5+'Active 3'!CR5+'Active 4'!CR5+'Active 5'!CR5+'Active 6'!CR5+'Active 7'!CR5+'Active 8'!CR5+'Active 9'!CR5+'Active 10'!CR5+'Active 11'!CR5+'Active 12'!CR5</f>
        <v>0.22693800924793142</v>
      </c>
      <c r="CS5" s="20">
        <f>+'Active 1'!CS5+'Active 2'!CS5+'Active 3'!CS5+'Active 4'!CS5+'Active 5'!CS5+'Active 6'!CS5+'Active 7'!CS5+'Active 8'!CS5+'Active 9'!CS5+'Active 10'!CS5+'Active 11'!CS5+'Active 12'!CS5</f>
        <v>5.2037341780950541E-2</v>
      </c>
      <c r="CT5" s="20">
        <f>+'Active 1'!CT5+'Active 2'!CT5+'Active 3'!CT5+'Active 4'!CT5+'Active 5'!CT5+'Active 6'!CT5+'Active 7'!CT5+'Active 8'!CT5+'Active 9'!CT5+'Active 10'!CT5+'Active 11'!CT5+'Active 12'!CT5</f>
        <v>7.5575027125065752E-3</v>
      </c>
      <c r="CU5" s="20">
        <f>+'Active 1'!CU5+'Active 2'!CU5+'Active 3'!CU5+'Active 4'!CU5+'Active 5'!CU5+'Active 6'!CU5+'Active 7'!CU5+'Active 8'!CU5+'Active 9'!CU5+'Active 10'!CU5+'Active 11'!CU5+'Active 12'!CU5</f>
        <v>0</v>
      </c>
      <c r="CV5" s="20">
        <f>+'Active 1'!CV5+'Active 2'!CV5+'Active 3'!CV5+'Active 4'!CV5+'Active 5'!CV5+'Active 6'!CV5+'Active 7'!CV5+'Active 8'!CV5+'Active 9'!CV5+'Active 10'!CV5+'Active 11'!CV5+'Active 12'!CV5</f>
        <v>0</v>
      </c>
      <c r="CW5" s="20">
        <f>+'Active 1'!CW5+'Active 2'!CW5+'Active 3'!CW5+'Active 4'!CW5+'Active 5'!CW5+'Active 6'!CW5+'Active 7'!CW5+'Active 8'!CW5+'Active 9'!CW5+'Active 10'!CW5+'Active 11'!CW5+'Active 12'!CW5</f>
        <v>0</v>
      </c>
      <c r="CX5" s="20">
        <f>+'Active 1'!CX5+'Active 2'!CX5+'Active 3'!CX5+'Active 4'!CX5+'Active 5'!CX5+'Active 6'!CX5+'Active 7'!CX5+'Active 8'!CX5+'Active 9'!CX5+'Active 10'!CX5+'Active 11'!CX5+'Active 12'!CX5</f>
        <v>0</v>
      </c>
      <c r="CY5" s="20">
        <f>+'Active 1'!CY5+'Active 2'!CY5+'Active 3'!CY5+'Active 4'!CY5+'Active 5'!CY5+'Active 6'!CY5+'Active 7'!CY5+'Active 8'!CY5+'Active 9'!CY5+'Active 10'!CY5+'Active 11'!CY5+'Active 12'!CY5</f>
        <v>0</v>
      </c>
      <c r="CZ5" s="20">
        <f>+'Active 1'!CZ5+'Active 2'!CZ5+'Active 3'!CZ5+'Active 4'!CZ5+'Active 5'!CZ5+'Active 6'!CZ5+'Active 7'!CZ5+'Active 8'!CZ5+'Active 9'!CZ5+'Active 10'!CZ5+'Active 11'!CZ5+'Active 12'!CZ5</f>
        <v>0</v>
      </c>
      <c r="DA5" s="20">
        <f>+'Active 1'!DA5+'Active 2'!DA5+'Active 3'!DA5+'Active 4'!DA5+'Active 5'!DA5+'Active 6'!DA5+'Active 7'!DA5+'Active 8'!DA5+'Active 9'!DA5+'Active 10'!DA5+'Active 11'!DA5+'Active 12'!DA5</f>
        <v>0</v>
      </c>
      <c r="DB5" s="20">
        <f>+'Active 1'!DB5+'Active 2'!DB5+'Active 3'!DB5+'Active 4'!DB5+'Active 5'!DB5+'Active 6'!DB5+'Active 7'!DB5+'Active 8'!DB5+'Active 9'!DB5+'Active 10'!DB5+'Active 11'!DB5+'Active 12'!DB5</f>
        <v>0</v>
      </c>
      <c r="DC5" s="20">
        <f>+'Active 1'!DC5+'Active 2'!DC5+'Active 3'!DC5+'Active 4'!DC5+'Active 5'!DC5+'Active 6'!DC5+'Active 7'!DC5+'Active 8'!DC5+'Active 9'!DC5+'Active 10'!DC5+'Active 11'!DC5+'Active 12'!DC5</f>
        <v>0</v>
      </c>
      <c r="DD5" s="20">
        <f>+'Active 1'!DD5+'Active 2'!DD5+'Active 3'!DD5+'Active 4'!DD5+'Active 5'!DD5+'Active 6'!DD5+'Active 7'!DD5+'Active 8'!DD5+'Active 9'!DD5+'Active 10'!DD5+'Active 11'!DD5+'Active 12'!DD5</f>
        <v>0</v>
      </c>
      <c r="DE5" s="20">
        <f>+'Active 1'!DE5+'Active 2'!DE5+'Active 3'!DE5+'Active 4'!DE5+'Active 5'!DE5+'Active 6'!DE5+'Active 7'!DE5+'Active 8'!DE5+'Active 9'!DE5+'Active 10'!DE5+'Active 11'!DE5+'Active 12'!DE5</f>
        <v>0</v>
      </c>
      <c r="HC5" s="22" t="s">
        <v>73</v>
      </c>
      <c r="HD5" s="20">
        <f>+'Active 1'!HD5+'Active 2'!HD5+'Active 3'!HD5+'Active 4'!HD5+'Active 5'!HD5+'Active 6'!HD5+'Active 7'!HD5+'Active 8'!HD5+'Active 9'!HD5+'Active 10'!HD5+'Active 11'!HD5+'Active 12'!HD5</f>
        <v>59320.881631469747</v>
      </c>
      <c r="HE5" s="20">
        <f>+'Active 1'!HE5+'Active 2'!HE5+'Active 3'!HE5+'Active 4'!HE5+'Active 5'!HE5+'Active 6'!HE5+'Active 7'!HE5+'Active 8'!HE5+'Active 9'!HE5+'Active 10'!HE5+'Active 11'!HE5+'Active 12'!HE5</f>
        <v>289682.16638360359</v>
      </c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20"/>
      <c r="IK5" s="20"/>
      <c r="IL5" s="20"/>
      <c r="IM5" s="20"/>
      <c r="IN5" s="20"/>
      <c r="IO5" s="20"/>
      <c r="IP5" s="20"/>
      <c r="IQ5" s="20"/>
      <c r="IR5" s="20"/>
      <c r="IS5" s="20"/>
      <c r="IT5" s="20"/>
      <c r="IU5" s="20"/>
      <c r="IV5" s="20"/>
      <c r="IW5" s="20"/>
      <c r="IX5" s="20"/>
      <c r="IY5" s="20"/>
      <c r="IZ5" s="20"/>
      <c r="JA5" s="20"/>
      <c r="JB5" s="20"/>
      <c r="JC5" s="20"/>
      <c r="JD5" s="20"/>
      <c r="JE5" s="20"/>
      <c r="JF5" s="20"/>
      <c r="JG5" s="20"/>
      <c r="JH5" s="20"/>
      <c r="JI5" s="20"/>
      <c r="JJ5" s="20"/>
      <c r="JK5" s="20"/>
      <c r="JL5" s="20"/>
      <c r="JM5" s="20"/>
      <c r="JN5" s="20"/>
      <c r="JO5" s="20"/>
      <c r="JP5" s="20"/>
      <c r="JQ5" s="20"/>
      <c r="JR5" s="20"/>
      <c r="JS5" s="20"/>
      <c r="JT5" s="20"/>
      <c r="JU5" s="20"/>
      <c r="JV5" s="20"/>
      <c r="JW5" s="20"/>
      <c r="JX5" s="20"/>
      <c r="JY5" s="20"/>
      <c r="JZ5" s="20"/>
      <c r="KA5" s="20"/>
      <c r="KB5" s="20"/>
      <c r="KC5" s="20"/>
      <c r="KD5" s="20"/>
      <c r="KE5" s="20"/>
      <c r="KF5" s="20"/>
      <c r="KG5" s="20"/>
      <c r="KH5" s="20"/>
      <c r="KI5" s="20"/>
      <c r="KJ5" s="20"/>
    </row>
    <row r="6" spans="2:296" x14ac:dyDescent="0.25">
      <c r="D6" s="17" t="s">
        <v>75</v>
      </c>
      <c r="E6" s="20" t="s">
        <v>76</v>
      </c>
      <c r="HC6" s="22" t="s">
        <v>74</v>
      </c>
      <c r="HD6" s="20">
        <f>+'Active 1'!HD6+'Active 2'!HD6+'Active 3'!HD6+'Active 4'!HD6+'Active 5'!HD6+'Active 6'!HD6+'Active 7'!HD6+'Active 8'!HD6+'Active 9'!HD6+'Active 10'!HD6+'Active 11'!HD6+'Active 12'!HD6</f>
        <v>96168.701877169209</v>
      </c>
      <c r="HE6" s="20">
        <f>+'Active 1'!HE6+'Active 2'!HE6+'Active 3'!HE6+'Active 4'!HE6+'Active 5'!HE6+'Active 6'!HE6+'Active 7'!HE6+'Active 8'!HE6+'Active 9'!HE6+'Active 10'!HE6+'Active 11'!HE6+'Active 12'!HE6</f>
        <v>542385.83759343484</v>
      </c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/>
      <c r="IY6" s="20"/>
      <c r="IZ6" s="20"/>
      <c r="JA6" s="20"/>
      <c r="JB6" s="20"/>
      <c r="JC6" s="20"/>
      <c r="JD6" s="20"/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0"/>
      <c r="JT6" s="20"/>
      <c r="JU6" s="20"/>
      <c r="JV6" s="20"/>
      <c r="JW6" s="20"/>
      <c r="JX6" s="20"/>
      <c r="JY6" s="20"/>
      <c r="JZ6" s="20"/>
      <c r="KA6" s="20"/>
      <c r="KB6" s="20"/>
      <c r="KC6" s="20"/>
      <c r="KD6" s="20"/>
      <c r="KE6" s="20"/>
      <c r="KF6" s="20"/>
      <c r="KG6" s="20"/>
      <c r="KH6" s="20"/>
      <c r="KI6" s="20"/>
      <c r="KJ6" s="20"/>
    </row>
    <row r="7" spans="2:296" x14ac:dyDescent="0.25">
      <c r="B7" s="17" t="s">
        <v>21</v>
      </c>
      <c r="C7" s="20">
        <f>+'Retiree 13'!C7+'Retiree 14'!C7+'Retiree 15'!C7+'Retiree 16'!C7+'Retiree 17'!C7</f>
        <v>561285.4655648421</v>
      </c>
      <c r="D7" s="20">
        <f>+'Retiree 13'!D7+'Retiree 14'!D7+'Retiree 15'!D7+'Retiree 16'!D7+'Retiree 17'!D7</f>
        <v>500187.77220561076</v>
      </c>
      <c r="E7" s="20">
        <f>+'Retiree 13'!E7+'Retiree 14'!E7+'Retiree 15'!E7+'Retiree 16'!E7+'Retiree 17'!E7</f>
        <v>635555.06290541543</v>
      </c>
    </row>
    <row r="8" spans="2:296" x14ac:dyDescent="0.25">
      <c r="HC8" s="17" t="s">
        <v>53</v>
      </c>
    </row>
    <row r="9" spans="2:296" x14ac:dyDescent="0.25">
      <c r="B9" s="17" t="s">
        <v>16</v>
      </c>
      <c r="D9" s="17" t="s">
        <v>27</v>
      </c>
      <c r="F9" s="17" t="s">
        <v>28</v>
      </c>
    </row>
    <row r="10" spans="2:296" x14ac:dyDescent="0.25">
      <c r="B10" s="17">
        <v>2019</v>
      </c>
      <c r="D10" s="23">
        <f>+'Retiree 13'!D10+'Retiree 14'!D10+'Retiree 15'!D10+'Retiree 16'!D10+'Retiree 17'!D10</f>
        <v>5</v>
      </c>
      <c r="F10" s="20">
        <f>+'Retiree 13'!F10+'Retiree 14'!F10+'Retiree 15'!F10+'Retiree 16'!F10+'Retiree 17'!F10</f>
        <v>32971</v>
      </c>
      <c r="HB10" s="17">
        <f>J3</f>
        <v>2019</v>
      </c>
      <c r="HC10" s="23">
        <f>+'Active 1'!HC10+'Active 2'!HC10+'Active 3'!HC10+'Active 4'!HC10+'Active 5'!HC10+'Active 6'!HC10+'Active 7'!HC10+'Active 8'!HC10+'Active 9'!HC10+'Active 10'!HC10+'Active 11'!HC10+'Active 12'!HC10</f>
        <v>12</v>
      </c>
    </row>
    <row r="11" spans="2:296" x14ac:dyDescent="0.25">
      <c r="B11" s="17">
        <v>2020</v>
      </c>
      <c r="D11" s="23">
        <f>+'Retiree 13'!D11+'Retiree 14'!D11+'Retiree 15'!D11+'Retiree 16'!D11+'Retiree 17'!D11</f>
        <v>4.9441800000000002</v>
      </c>
      <c r="F11" s="20">
        <f>+'Retiree 13'!F11+'Retiree 14'!F11+'Retiree 15'!F11+'Retiree 16'!F11+'Retiree 17'!F11</f>
        <v>28187.06</v>
      </c>
      <c r="HB11" s="17">
        <f>HB10+1</f>
        <v>2020</v>
      </c>
      <c r="HC11" s="23">
        <f>+'Active 1'!HC11+'Active 2'!HC11+'Active 3'!HC11+'Active 4'!HC11+'Active 5'!HC11+'Active 6'!HC11+'Active 7'!HC11+'Active 8'!HC11+'Active 9'!HC11+'Active 10'!HC11+'Active 11'!HC11+'Active 12'!HC11</f>
        <v>10.975290000000001</v>
      </c>
    </row>
    <row r="12" spans="2:296" x14ac:dyDescent="0.25">
      <c r="B12" s="17">
        <v>2021</v>
      </c>
      <c r="D12" s="23">
        <f>+'Retiree 13'!D12+'Retiree 14'!D12+'Retiree 15'!D12+'Retiree 16'!D12+'Retiree 17'!D12</f>
        <v>4.8839106513999999</v>
      </c>
      <c r="F12" s="20">
        <f>+'Retiree 13'!F12+'Retiree 14'!F12+'Retiree 15'!F12+'Retiree 16'!F12+'Retiree 17'!F12</f>
        <v>29425.78</v>
      </c>
      <c r="HB12" s="17">
        <f t="shared" ref="HB12:HB60" si="4">HB11+1</f>
        <v>2021</v>
      </c>
      <c r="HC12" s="23">
        <f>+'Active 1'!HC12+'Active 2'!HC12+'Active 3'!HC12+'Active 4'!HC12+'Active 5'!HC12+'Active 6'!HC12+'Active 7'!HC12+'Active 8'!HC12+'Active 9'!HC12+'Active 10'!HC12+'Active 11'!HC12+'Active 12'!HC12</f>
        <v>10.153394474899999</v>
      </c>
    </row>
    <row r="13" spans="2:296" x14ac:dyDescent="0.25">
      <c r="B13" s="17">
        <v>2022</v>
      </c>
      <c r="D13" s="23">
        <f>+'Retiree 13'!D13+'Retiree 14'!D13+'Retiree 15'!D13+'Retiree 16'!D13+'Retiree 17'!D13</f>
        <v>4.8183427881125063</v>
      </c>
      <c r="F13" s="20">
        <f>+'Retiree 13'!F13+'Retiree 14'!F13+'Retiree 15'!F13+'Retiree 16'!F13+'Retiree 17'!F13</f>
        <v>30688.57</v>
      </c>
      <c r="HB13" s="17">
        <f t="shared" si="4"/>
        <v>2022</v>
      </c>
      <c r="HC13" s="23">
        <f>+'Active 1'!HC13+'Active 2'!HC13+'Active 3'!HC13+'Active 4'!HC13+'Active 5'!HC13+'Active 6'!HC13+'Active 7'!HC13+'Active 8'!HC13+'Active 9'!HC13+'Active 10'!HC13+'Active 11'!HC13+'Active 12'!HC13</f>
        <v>9.435459098000651</v>
      </c>
    </row>
    <row r="14" spans="2:296" x14ac:dyDescent="0.25">
      <c r="B14" s="17">
        <v>2023</v>
      </c>
      <c r="D14" s="23">
        <f>+'Retiree 13'!D14+'Retiree 14'!D14+'Retiree 15'!D14+'Retiree 16'!D14+'Retiree 17'!D14</f>
        <v>4.7466558476559646</v>
      </c>
      <c r="F14" s="20">
        <f>+'Retiree 13'!F14+'Retiree 14'!F14+'Retiree 15'!F14+'Retiree 16'!F14+'Retiree 17'!F14</f>
        <v>31967.390000000003</v>
      </c>
      <c r="HB14" s="17">
        <f t="shared" si="4"/>
        <v>2023</v>
      </c>
      <c r="HC14" s="23">
        <f>+'Active 1'!HC14+'Active 2'!HC14+'Active 3'!HC14+'Active 4'!HC14+'Active 5'!HC14+'Active 6'!HC14+'Active 7'!HC14+'Active 8'!HC14+'Active 9'!HC14+'Active 10'!HC14+'Active 11'!HC14+'Active 12'!HC14</f>
        <v>8.7965171480377222</v>
      </c>
    </row>
    <row r="15" spans="2:296" x14ac:dyDescent="0.25">
      <c r="B15" s="17">
        <v>2024</v>
      </c>
      <c r="D15" s="23">
        <f>+'Retiree 13'!D15+'Retiree 14'!D15+'Retiree 15'!D15+'Retiree 16'!D15+'Retiree 17'!D15</f>
        <v>4.6682987875356279</v>
      </c>
      <c r="F15" s="20">
        <f>+'Retiree 13'!F15+'Retiree 14'!F15+'Retiree 15'!F15+'Retiree 16'!F15+'Retiree 17'!F15</f>
        <v>25607.07</v>
      </c>
      <c r="HB15" s="17">
        <f t="shared" si="4"/>
        <v>2024</v>
      </c>
      <c r="HC15" s="23">
        <f>+'Active 1'!HC15+'Active 2'!HC15+'Active 3'!HC15+'Active 4'!HC15+'Active 5'!HC15+'Active 6'!HC15+'Active 7'!HC15+'Active 8'!HC15+'Active 9'!HC15+'Active 10'!HC15+'Active 11'!HC15+'Active 12'!HC15</f>
        <v>8.1871886584258586</v>
      </c>
    </row>
    <row r="16" spans="2:296" x14ac:dyDescent="0.25">
      <c r="B16" s="17">
        <v>2025</v>
      </c>
      <c r="D16" s="23">
        <f>+'Retiree 13'!D16+'Retiree 14'!D16+'Retiree 15'!D16+'Retiree 16'!D16+'Retiree 17'!D16</f>
        <v>4.5828314126173009</v>
      </c>
      <c r="F16" s="20">
        <f>+'Retiree 13'!F16+'Retiree 14'!F16+'Retiree 15'!F16+'Retiree 16'!F16+'Retiree 17'!F16</f>
        <v>26520.869999999995</v>
      </c>
      <c r="HB16" s="17">
        <f t="shared" si="4"/>
        <v>2025</v>
      </c>
      <c r="HC16" s="23">
        <f>+'Active 1'!HC16+'Active 2'!HC16+'Active 3'!HC16+'Active 4'!HC16+'Active 5'!HC16+'Active 6'!HC16+'Active 7'!HC16+'Active 8'!HC16+'Active 9'!HC16+'Active 10'!HC16+'Active 11'!HC16+'Active 12'!HC16</f>
        <v>7.6570895691808065</v>
      </c>
    </row>
    <row r="17" spans="2:211" x14ac:dyDescent="0.25">
      <c r="B17" s="17">
        <v>2026</v>
      </c>
      <c r="D17" s="23">
        <f>+'Retiree 13'!D17+'Retiree 14'!D17+'Retiree 15'!D17+'Retiree 16'!D17+'Retiree 17'!D17</f>
        <v>4.4896880331444233</v>
      </c>
      <c r="F17" s="20">
        <f>+'Retiree 13'!F17+'Retiree 14'!F17+'Retiree 15'!F17+'Retiree 16'!F17+'Retiree 17'!F17</f>
        <v>27410.85</v>
      </c>
      <c r="HB17" s="17">
        <f t="shared" si="4"/>
        <v>2026</v>
      </c>
      <c r="HC17" s="23">
        <f>+'Active 1'!HC17+'Active 2'!HC17+'Active 3'!HC17+'Active 4'!HC17+'Active 5'!HC17+'Active 6'!HC17+'Active 7'!HC17+'Active 8'!HC17+'Active 9'!HC17+'Active 10'!HC17+'Active 11'!HC17+'Active 12'!HC17</f>
        <v>7.2053250187825553</v>
      </c>
    </row>
    <row r="18" spans="2:211" x14ac:dyDescent="0.25">
      <c r="B18" s="17">
        <v>2027</v>
      </c>
      <c r="D18" s="23">
        <f>+'Retiree 13'!D18+'Retiree 14'!D18+'Retiree 15'!D18+'Retiree 16'!D18+'Retiree 17'!D18</f>
        <v>4.388509849367912</v>
      </c>
      <c r="F18" s="20">
        <f>+'Retiree 13'!F18+'Retiree 14'!F18+'Retiree 15'!F18+'Retiree 16'!F18+'Retiree 17'!F18</f>
        <v>28266.739999999998</v>
      </c>
      <c r="HB18" s="17">
        <f t="shared" si="4"/>
        <v>2027</v>
      </c>
      <c r="HC18" s="23">
        <f>+'Active 1'!HC18+'Active 2'!HC18+'Active 3'!HC18+'Active 4'!HC18+'Active 5'!HC18+'Active 6'!HC18+'Active 7'!HC18+'Active 8'!HC18+'Active 9'!HC18+'Active 10'!HC18+'Active 11'!HC18+'Active 12'!HC18</f>
        <v>6.7878796804567614</v>
      </c>
    </row>
    <row r="19" spans="2:211" x14ac:dyDescent="0.25">
      <c r="B19" s="17">
        <v>2028</v>
      </c>
      <c r="D19" s="23">
        <f>+'Retiree 13'!D19+'Retiree 14'!D19+'Retiree 15'!D19+'Retiree 16'!D19+'Retiree 17'!D19</f>
        <v>4.2791545837131029</v>
      </c>
      <c r="F19" s="20">
        <f>+'Retiree 13'!F19+'Retiree 14'!F19+'Retiree 15'!F19+'Retiree 16'!F19+'Retiree 17'!F19</f>
        <v>29078.309999999998</v>
      </c>
      <c r="HB19" s="17">
        <f t="shared" si="4"/>
        <v>2028</v>
      </c>
      <c r="HC19" s="23">
        <f>+'Active 1'!HC19+'Active 2'!HC19+'Active 3'!HC19+'Active 4'!HC19+'Active 5'!HC19+'Active 6'!HC19+'Active 7'!HC19+'Active 8'!HC19+'Active 9'!HC19+'Active 10'!HC19+'Active 11'!HC19+'Active 12'!HC19</f>
        <v>6.409517606100577</v>
      </c>
    </row>
    <row r="20" spans="2:211" x14ac:dyDescent="0.25">
      <c r="B20" s="17">
        <v>2029</v>
      </c>
      <c r="D20" s="23">
        <f>+'Retiree 13'!D20+'Retiree 14'!D20+'Retiree 15'!D20+'Retiree 16'!D20+'Retiree 17'!D20</f>
        <v>4.1615243003727951</v>
      </c>
      <c r="F20" s="20">
        <f>+'Retiree 13'!F20+'Retiree 14'!F20+'Retiree 15'!F20+'Retiree 16'!F20+'Retiree 17'!F20</f>
        <v>29834.309999999998</v>
      </c>
      <c r="HB20" s="17">
        <f t="shared" si="4"/>
        <v>2029</v>
      </c>
      <c r="HC20" s="23">
        <f>+'Active 1'!HC20+'Active 2'!HC20+'Active 3'!HC20+'Active 4'!HC20+'Active 5'!HC20+'Active 6'!HC20+'Active 7'!HC20+'Active 8'!HC20+'Active 9'!HC20+'Active 10'!HC20+'Active 11'!HC20+'Active 12'!HC20</f>
        <v>6.0403047777000882</v>
      </c>
    </row>
    <row r="21" spans="2:211" x14ac:dyDescent="0.25">
      <c r="B21" s="17">
        <v>2030</v>
      </c>
      <c r="D21" s="23">
        <f>+'Retiree 13'!D21+'Retiree 14'!D21+'Retiree 15'!D21+'Retiree 16'!D21+'Retiree 17'!D21</f>
        <v>4.0352928053561348</v>
      </c>
      <c r="F21" s="20">
        <f>+'Retiree 13'!F21+'Retiree 14'!F21+'Retiree 15'!F21+'Retiree 16'!F21+'Retiree 17'!F21</f>
        <v>30520.46</v>
      </c>
      <c r="HB21" s="17">
        <f t="shared" si="4"/>
        <v>2030</v>
      </c>
      <c r="HC21" s="23">
        <f>+'Active 1'!HC21+'Active 2'!HC21+'Active 3'!HC21+'Active 4'!HC21+'Active 5'!HC21+'Active 6'!HC21+'Active 7'!HC21+'Active 8'!HC21+'Active 9'!HC21+'Active 10'!HC21+'Active 11'!HC21+'Active 12'!HC21</f>
        <v>5.6862617033841723</v>
      </c>
    </row>
    <row r="22" spans="2:211" x14ac:dyDescent="0.25">
      <c r="B22" s="17">
        <v>2031</v>
      </c>
      <c r="D22" s="23">
        <f>+'Retiree 13'!D22+'Retiree 14'!D22+'Retiree 15'!D22+'Retiree 16'!D22+'Retiree 17'!D22</f>
        <v>3.9001847123557511</v>
      </c>
      <c r="F22" s="20">
        <f>+'Retiree 13'!F22+'Retiree 14'!F22+'Retiree 15'!F22+'Retiree 16'!F22+'Retiree 17'!F22</f>
        <v>31121</v>
      </c>
      <c r="HB22" s="17">
        <f t="shared" si="4"/>
        <v>2031</v>
      </c>
      <c r="HC22" s="23">
        <f>+'Active 1'!HC22+'Active 2'!HC22+'Active 3'!HC22+'Active 4'!HC22+'Active 5'!HC22+'Active 6'!HC22+'Active 7'!HC22+'Active 8'!HC22+'Active 9'!HC22+'Active 10'!HC22+'Active 11'!HC22+'Active 12'!HC22</f>
        <v>5.374386686073227</v>
      </c>
    </row>
    <row r="23" spans="2:211" x14ac:dyDescent="0.25">
      <c r="B23" s="17">
        <v>2032</v>
      </c>
      <c r="D23" s="23">
        <f>+'Retiree 13'!D23+'Retiree 14'!D23+'Retiree 15'!D23+'Retiree 16'!D23+'Retiree 17'!D23</f>
        <v>3.7551301798529257</v>
      </c>
      <c r="F23" s="20">
        <f>+'Retiree 13'!F23+'Retiree 14'!F23+'Retiree 15'!F23+'Retiree 16'!F23+'Retiree 17'!F23</f>
        <v>31611.57</v>
      </c>
      <c r="HB23" s="17">
        <f t="shared" si="4"/>
        <v>2032</v>
      </c>
      <c r="HC23" s="23">
        <f>+'Active 1'!HC23+'Active 2'!HC23+'Active 3'!HC23+'Active 4'!HC23+'Active 5'!HC23+'Active 6'!HC23+'Active 7'!HC23+'Active 8'!HC23+'Active 9'!HC23+'Active 10'!HC23+'Active 11'!HC23+'Active 12'!HC23</f>
        <v>5.1057274114771438</v>
      </c>
    </row>
    <row r="24" spans="2:211" x14ac:dyDescent="0.25">
      <c r="B24" s="17">
        <v>2033</v>
      </c>
      <c r="D24" s="23">
        <f>+'Retiree 13'!D24+'Retiree 14'!D24+'Retiree 15'!D24+'Retiree 16'!D24+'Retiree 17'!D24</f>
        <v>3.599883900999437</v>
      </c>
      <c r="F24" s="20">
        <f>+'Retiree 13'!F24+'Retiree 14'!F24+'Retiree 15'!F24+'Retiree 16'!F24+'Retiree 17'!F24</f>
        <v>31971.410000000003</v>
      </c>
      <c r="HB24" s="17">
        <f t="shared" si="4"/>
        <v>2033</v>
      </c>
      <c r="HC24" s="23">
        <f>+'Active 1'!HC24+'Active 2'!HC24+'Active 3'!HC24+'Active 4'!HC24+'Active 5'!HC24+'Active 6'!HC24+'Active 7'!HC24+'Active 8'!HC24+'Active 9'!HC24+'Active 10'!HC24+'Active 11'!HC24+'Active 12'!HC24</f>
        <v>4.8492996848537482</v>
      </c>
    </row>
    <row r="25" spans="2:211" x14ac:dyDescent="0.25">
      <c r="B25" s="17">
        <v>2034</v>
      </c>
      <c r="D25" s="23">
        <f>+'Retiree 13'!D25+'Retiree 14'!D25+'Retiree 15'!D25+'Retiree 16'!D25+'Retiree 17'!D25</f>
        <v>3.434712054041074</v>
      </c>
      <c r="F25" s="20">
        <f>+'Retiree 13'!F25+'Retiree 14'!F25+'Retiree 15'!F25+'Retiree 16'!F25+'Retiree 17'!F25</f>
        <v>32182.23</v>
      </c>
      <c r="HB25" s="17">
        <f t="shared" si="4"/>
        <v>2034</v>
      </c>
      <c r="HC25" s="23">
        <f>+'Active 1'!HC25+'Active 2'!HC25+'Active 3'!HC25+'Active 4'!HC25+'Active 5'!HC25+'Active 6'!HC25+'Active 7'!HC25+'Active 8'!HC25+'Active 9'!HC25+'Active 10'!HC25+'Active 11'!HC25+'Active 12'!HC25</f>
        <v>4.6024909166928696</v>
      </c>
    </row>
    <row r="26" spans="2:211" x14ac:dyDescent="0.25">
      <c r="B26" s="17">
        <v>2035</v>
      </c>
      <c r="D26" s="23">
        <f>+'Retiree 13'!D26+'Retiree 14'!D26+'Retiree 15'!D26+'Retiree 16'!D26+'Retiree 17'!D26</f>
        <v>3.2603971397237337</v>
      </c>
      <c r="F26" s="20">
        <f>+'Retiree 13'!F26+'Retiree 14'!F26+'Retiree 15'!F26+'Retiree 16'!F26+'Retiree 17'!F26</f>
        <v>32229.16</v>
      </c>
      <c r="HB26" s="17">
        <f t="shared" si="4"/>
        <v>2035</v>
      </c>
      <c r="HC26" s="23">
        <f>+'Active 1'!HC26+'Active 2'!HC26+'Active 3'!HC26+'Active 4'!HC26+'Active 5'!HC26+'Active 6'!HC26+'Active 7'!HC26+'Active 8'!HC26+'Active 9'!HC26+'Active 10'!HC26+'Active 11'!HC26+'Active 12'!HC26</f>
        <v>4.3423598878127478</v>
      </c>
    </row>
    <row r="27" spans="2:211" x14ac:dyDescent="0.25">
      <c r="B27" s="17">
        <v>2036</v>
      </c>
      <c r="D27" s="23">
        <f>+'Retiree 13'!D27+'Retiree 14'!D27+'Retiree 15'!D27+'Retiree 16'!D27+'Retiree 17'!D27</f>
        <v>3.0784025620282289</v>
      </c>
      <c r="F27" s="20">
        <f>+'Retiree 13'!F27+'Retiree 14'!F27+'Retiree 15'!F27+'Retiree 16'!F27+'Retiree 17'!F27</f>
        <v>32103.78</v>
      </c>
      <c r="HB27" s="17">
        <f t="shared" si="4"/>
        <v>2036</v>
      </c>
      <c r="HC27" s="23">
        <f>+'Active 1'!HC27+'Active 2'!HC27+'Active 3'!HC27+'Active 4'!HC27+'Active 5'!HC27+'Active 6'!HC27+'Active 7'!HC27+'Active 8'!HC27+'Active 9'!HC27+'Active 10'!HC27+'Active 11'!HC27+'Active 12'!HC27</f>
        <v>4.0838850275532455</v>
      </c>
    </row>
    <row r="28" spans="2:211" x14ac:dyDescent="0.25">
      <c r="B28" s="17">
        <v>2037</v>
      </c>
      <c r="D28" s="23">
        <f>+'Retiree 13'!D28+'Retiree 14'!D28+'Retiree 15'!D28+'Retiree 16'!D28+'Retiree 17'!D28</f>
        <v>2.8904147453419227</v>
      </c>
      <c r="F28" s="20">
        <f>+'Retiree 13'!F28+'Retiree 14'!F28+'Retiree 15'!F28+'Retiree 16'!F28+'Retiree 17'!F28</f>
        <v>31801.200000000004</v>
      </c>
      <c r="HB28" s="17">
        <f t="shared" si="4"/>
        <v>2037</v>
      </c>
      <c r="HC28" s="23">
        <f>+'Active 1'!HC28+'Active 2'!HC28+'Active 3'!HC28+'Active 4'!HC28+'Active 5'!HC28+'Active 6'!HC28+'Active 7'!HC28+'Active 8'!HC28+'Active 9'!HC28+'Active 10'!HC28+'Active 11'!HC28+'Active 12'!HC28</f>
        <v>3.8471479212438449</v>
      </c>
    </row>
    <row r="29" spans="2:211" x14ac:dyDescent="0.25">
      <c r="B29" s="17">
        <v>2038</v>
      </c>
      <c r="D29" s="23">
        <f>+'Retiree 13'!D29+'Retiree 14'!D29+'Retiree 15'!D29+'Retiree 16'!D29+'Retiree 17'!D29</f>
        <v>2.6983728115187873</v>
      </c>
      <c r="F29" s="20">
        <f>+'Retiree 13'!F29+'Retiree 14'!F29+'Retiree 15'!F29+'Retiree 16'!F29+'Retiree 17'!F29</f>
        <v>31321.15</v>
      </c>
      <c r="HB29" s="17">
        <f t="shared" si="4"/>
        <v>2038</v>
      </c>
      <c r="HC29" s="23">
        <f>+'Active 1'!HC29+'Active 2'!HC29+'Active 3'!HC29+'Active 4'!HC29+'Active 5'!HC29+'Active 6'!HC29+'Active 7'!HC29+'Active 8'!HC29+'Active 9'!HC29+'Active 10'!HC29+'Active 11'!HC29+'Active 12'!HC29</f>
        <v>3.6420352060445143</v>
      </c>
    </row>
    <row r="30" spans="2:211" x14ac:dyDescent="0.25">
      <c r="B30" s="17">
        <v>2039</v>
      </c>
      <c r="D30" s="23">
        <f>+'Retiree 13'!D30+'Retiree 14'!D30+'Retiree 15'!D30+'Retiree 16'!D30+'Retiree 17'!D30</f>
        <v>2.5024530263869078</v>
      </c>
      <c r="F30" s="20">
        <f>+'Retiree 13'!F30+'Retiree 14'!F30+'Retiree 15'!F30+'Retiree 16'!F30+'Retiree 17'!F30</f>
        <v>30644.61</v>
      </c>
      <c r="HB30" s="17">
        <f t="shared" si="4"/>
        <v>2039</v>
      </c>
      <c r="HC30" s="23">
        <f>+'Active 1'!HC30+'Active 2'!HC30+'Active 3'!HC30+'Active 4'!HC30+'Active 5'!HC30+'Active 6'!HC30+'Active 7'!HC30+'Active 8'!HC30+'Active 9'!HC30+'Active 10'!HC30+'Active 11'!HC30+'Active 12'!HC30</f>
        <v>3.425336628878827</v>
      </c>
    </row>
    <row r="31" spans="2:211" x14ac:dyDescent="0.25">
      <c r="B31" s="17">
        <v>2040</v>
      </c>
      <c r="D31" s="23">
        <f>+'Retiree 13'!D31+'Retiree 14'!D31+'Retiree 15'!D31+'Retiree 16'!D31+'Retiree 17'!D31</f>
        <v>2.3048023311215227</v>
      </c>
      <c r="F31" s="20">
        <f>+'Retiree 13'!F31+'Retiree 14'!F31+'Retiree 15'!F31+'Retiree 16'!F31+'Retiree 17'!F31</f>
        <v>29776.53</v>
      </c>
      <c r="HB31" s="17">
        <f t="shared" si="4"/>
        <v>2040</v>
      </c>
      <c r="HC31" s="23">
        <f>+'Active 1'!HC31+'Active 2'!HC31+'Active 3'!HC31+'Active 4'!HC31+'Active 5'!HC31+'Active 6'!HC31+'Active 7'!HC31+'Active 8'!HC31+'Active 9'!HC31+'Active 10'!HC31+'Active 11'!HC31+'Active 12'!HC31</f>
        <v>3.2071712874096696</v>
      </c>
    </row>
    <row r="32" spans="2:211" x14ac:dyDescent="0.25">
      <c r="B32" s="17">
        <v>2041</v>
      </c>
      <c r="D32" s="23">
        <f>+'Retiree 13'!D32+'Retiree 14'!D32+'Retiree 15'!D32+'Retiree 16'!D32+'Retiree 17'!D32</f>
        <v>2.1075293415950442</v>
      </c>
      <c r="F32" s="20">
        <f>+'Retiree 13'!F32+'Retiree 14'!F32+'Retiree 15'!F32+'Retiree 16'!F32+'Retiree 17'!F32</f>
        <v>28725.440000000002</v>
      </c>
      <c r="HB32" s="17">
        <f t="shared" si="4"/>
        <v>2041</v>
      </c>
      <c r="HC32" s="23">
        <f>+'Active 1'!HC32+'Active 2'!HC32+'Active 3'!HC32+'Active 4'!HC32+'Active 5'!HC32+'Active 6'!HC32+'Active 7'!HC32+'Active 8'!HC32+'Active 9'!HC32+'Active 10'!HC32+'Active 11'!HC32+'Active 12'!HC32</f>
        <v>2.9676930972669489</v>
      </c>
    </row>
    <row r="33" spans="2:211" x14ac:dyDescent="0.25">
      <c r="B33" s="17">
        <v>2042</v>
      </c>
      <c r="D33" s="23">
        <f>+'Retiree 13'!D33+'Retiree 14'!D33+'Retiree 15'!D33+'Retiree 16'!D33+'Retiree 17'!D33</f>
        <v>1.9126840731400403</v>
      </c>
      <c r="F33" s="20">
        <f>+'Retiree 13'!F33+'Retiree 14'!F33+'Retiree 15'!F33+'Retiree 16'!F33+'Retiree 17'!F33</f>
        <v>27503.55</v>
      </c>
      <c r="HB33" s="17">
        <f t="shared" si="4"/>
        <v>2042</v>
      </c>
      <c r="HC33" s="23">
        <f>+'Active 1'!HC33+'Active 2'!HC33+'Active 3'!HC33+'Active 4'!HC33+'Active 5'!HC33+'Active 6'!HC33+'Active 7'!HC33+'Active 8'!HC33+'Active 9'!HC33+'Active 10'!HC33+'Active 11'!HC33+'Active 12'!HC33</f>
        <v>2.684161040969026</v>
      </c>
    </row>
    <row r="34" spans="2:211" x14ac:dyDescent="0.25">
      <c r="B34" s="17">
        <v>2043</v>
      </c>
      <c r="D34" s="23">
        <f>+'Retiree 13'!D34+'Retiree 14'!D34+'Retiree 15'!D34+'Retiree 16'!D34+'Retiree 17'!D34</f>
        <v>1.7218790804957136</v>
      </c>
      <c r="F34" s="20">
        <f>+'Retiree 13'!F34+'Retiree 14'!F34+'Retiree 15'!F34+'Retiree 16'!F34+'Retiree 17'!F34</f>
        <v>26121.65</v>
      </c>
      <c r="HB34" s="17">
        <f t="shared" si="4"/>
        <v>2043</v>
      </c>
      <c r="HC34" s="23">
        <f>+'Active 1'!HC34+'Active 2'!HC34+'Active 3'!HC34+'Active 4'!HC34+'Active 5'!HC34+'Active 6'!HC34+'Active 7'!HC34+'Active 8'!HC34+'Active 9'!HC34+'Active 10'!HC34+'Active 11'!HC34+'Active 12'!HC34</f>
        <v>2.4341023501456442</v>
      </c>
    </row>
    <row r="35" spans="2:211" x14ac:dyDescent="0.25">
      <c r="B35" s="17">
        <v>2044</v>
      </c>
      <c r="D35" s="23">
        <f>+'Retiree 13'!D35+'Retiree 14'!D35+'Retiree 15'!D35+'Retiree 16'!D35+'Retiree 17'!D35</f>
        <v>1.5365480484119334</v>
      </c>
      <c r="F35" s="20">
        <f>+'Retiree 13'!F35+'Retiree 14'!F35+'Retiree 15'!F35+'Retiree 16'!F35+'Retiree 17'!F35</f>
        <v>24592.149999999998</v>
      </c>
      <c r="HB35" s="17">
        <f t="shared" si="4"/>
        <v>2044</v>
      </c>
      <c r="HC35" s="23">
        <f>+'Active 1'!HC35+'Active 2'!HC35+'Active 3'!HC35+'Active 4'!HC35+'Active 5'!HC35+'Active 6'!HC35+'Active 7'!HC35+'Active 8'!HC35+'Active 9'!HC35+'Active 10'!HC35+'Active 11'!HC35+'Active 12'!HC35</f>
        <v>2.2135953101961148</v>
      </c>
    </row>
    <row r="36" spans="2:211" x14ac:dyDescent="0.25">
      <c r="B36" s="17">
        <v>2045</v>
      </c>
      <c r="D36" s="23">
        <f>+'Retiree 13'!D36+'Retiree 14'!D36+'Retiree 15'!D36+'Retiree 16'!D36+'Retiree 17'!D36</f>
        <v>1.3592428130861092</v>
      </c>
      <c r="F36" s="20">
        <f>+'Retiree 13'!F36+'Retiree 14'!F36+'Retiree 15'!F36+'Retiree 16'!F36+'Retiree 17'!F36</f>
        <v>22950.91</v>
      </c>
      <c r="HB36" s="17">
        <f t="shared" si="4"/>
        <v>2045</v>
      </c>
      <c r="HC36" s="23">
        <f>+'Active 1'!HC36+'Active 2'!HC36+'Active 3'!HC36+'Active 4'!HC36+'Active 5'!HC36+'Active 6'!HC36+'Active 7'!HC36+'Active 8'!HC36+'Active 9'!HC36+'Active 10'!HC36+'Active 11'!HC36+'Active 12'!HC36</f>
        <v>1.9853464872770499</v>
      </c>
    </row>
    <row r="37" spans="2:211" x14ac:dyDescent="0.25">
      <c r="B37" s="17">
        <v>2046</v>
      </c>
      <c r="D37" s="23">
        <f>+'Retiree 13'!D37+'Retiree 14'!D37+'Retiree 15'!D37+'Retiree 16'!D37+'Retiree 17'!D37</f>
        <v>1.1911689650948682</v>
      </c>
      <c r="F37" s="20">
        <f>+'Retiree 13'!F37+'Retiree 14'!F37+'Retiree 15'!F37+'Retiree 16'!F37+'Retiree 17'!F37</f>
        <v>21219.19</v>
      </c>
      <c r="HB37" s="17">
        <f t="shared" si="4"/>
        <v>2046</v>
      </c>
      <c r="HC37" s="23">
        <f>+'Active 1'!HC37+'Active 2'!HC37+'Active 3'!HC37+'Active 4'!HC37+'Active 5'!HC37+'Active 6'!HC37+'Active 7'!HC37+'Active 8'!HC37+'Active 9'!HC37+'Active 10'!HC37+'Active 11'!HC37+'Active 12'!HC37</f>
        <v>1.7692988879228992</v>
      </c>
    </row>
    <row r="38" spans="2:211" x14ac:dyDescent="0.25">
      <c r="B38" s="17">
        <v>2047</v>
      </c>
      <c r="D38" s="23">
        <f>+'Retiree 13'!D38+'Retiree 14'!D38+'Retiree 15'!D38+'Retiree 16'!D38+'Retiree 17'!D38</f>
        <v>1.0349275813645589</v>
      </c>
      <c r="F38" s="20">
        <f>+'Retiree 13'!F38+'Retiree 14'!F38+'Retiree 15'!F38+'Retiree 16'!F38+'Retiree 17'!F38</f>
        <v>19449.920000000002</v>
      </c>
      <c r="HB38" s="17">
        <f t="shared" si="4"/>
        <v>2047</v>
      </c>
      <c r="HC38" s="23">
        <f>+'Active 1'!HC38+'Active 2'!HC38+'Active 3'!HC38+'Active 4'!HC38+'Active 5'!HC38+'Active 6'!HC38+'Active 7'!HC38+'Active 8'!HC38+'Active 9'!HC38+'Active 10'!HC38+'Active 11'!HC38+'Active 12'!HC38</f>
        <v>1.5589397331133332</v>
      </c>
    </row>
    <row r="39" spans="2:211" x14ac:dyDescent="0.25">
      <c r="B39" s="17">
        <v>2048</v>
      </c>
      <c r="D39" s="23">
        <f>+'Retiree 13'!D39+'Retiree 14'!D39+'Retiree 15'!D39+'Retiree 16'!D39+'Retiree 17'!D39</f>
        <v>0.89082497763705093</v>
      </c>
      <c r="F39" s="20">
        <f>+'Retiree 13'!F39+'Retiree 14'!F39+'Retiree 15'!F39+'Retiree 16'!F39+'Retiree 17'!F39</f>
        <v>17662.519999999997</v>
      </c>
      <c r="HB39" s="17">
        <f t="shared" si="4"/>
        <v>2048</v>
      </c>
      <c r="HC39" s="23">
        <f>+'Active 1'!HC39+'Active 2'!HC39+'Active 3'!HC39+'Active 4'!HC39+'Active 5'!HC39+'Active 6'!HC39+'Active 7'!HC39+'Active 8'!HC39+'Active 9'!HC39+'Active 10'!HC39+'Active 11'!HC39+'Active 12'!HC39</f>
        <v>1.3739505444331734</v>
      </c>
    </row>
    <row r="40" spans="2:211" x14ac:dyDescent="0.25">
      <c r="B40" s="17">
        <v>2049</v>
      </c>
      <c r="D40" s="23">
        <f>+'Retiree 13'!D40+'Retiree 14'!D40+'Retiree 15'!D40+'Retiree 16'!D40+'Retiree 17'!D40</f>
        <v>0.75932457386761421</v>
      </c>
      <c r="F40" s="20">
        <f>+'Retiree 13'!F40+'Retiree 14'!F40+'Retiree 15'!F40+'Retiree 16'!F40+'Retiree 17'!F40</f>
        <v>15883.289999999999</v>
      </c>
      <c r="HB40" s="17">
        <f t="shared" si="4"/>
        <v>2049</v>
      </c>
      <c r="HC40" s="23">
        <f>+'Active 1'!HC40+'Active 2'!HC40+'Active 3'!HC40+'Active 4'!HC40+'Active 5'!HC40+'Active 6'!HC40+'Active 7'!HC40+'Active 8'!HC40+'Active 9'!HC40+'Active 10'!HC40+'Active 11'!HC40+'Active 12'!HC40</f>
        <v>1.1793034951227539</v>
      </c>
    </row>
    <row r="41" spans="2:211" x14ac:dyDescent="0.25">
      <c r="B41" s="17">
        <v>2050</v>
      </c>
      <c r="D41" s="23">
        <f>+'Retiree 13'!D41+'Retiree 14'!D41+'Retiree 15'!D41+'Retiree 16'!D41+'Retiree 17'!D41</f>
        <v>0.64044913732395636</v>
      </c>
      <c r="F41" s="20">
        <f>+'Retiree 13'!F41+'Retiree 14'!F41+'Retiree 15'!F41+'Retiree 16'!F41+'Retiree 17'!F41</f>
        <v>14133.5</v>
      </c>
      <c r="HB41" s="17">
        <f t="shared" si="4"/>
        <v>2050</v>
      </c>
      <c r="HC41" s="23">
        <f>+'Active 1'!HC41+'Active 2'!HC41+'Active 3'!HC41+'Active 4'!HC41+'Active 5'!HC41+'Active 6'!HC41+'Active 7'!HC41+'Active 8'!HC41+'Active 9'!HC41+'Active 10'!HC41+'Active 11'!HC41+'Active 12'!HC41</f>
        <v>1.0199735218856472</v>
      </c>
    </row>
    <row r="42" spans="2:211" x14ac:dyDescent="0.25">
      <c r="B42" s="17">
        <v>2051</v>
      </c>
      <c r="D42" s="23">
        <f>+'Retiree 13'!D42+'Retiree 14'!D42+'Retiree 15'!D42+'Retiree 16'!D42+'Retiree 17'!D42</f>
        <v>0.53391288570050244</v>
      </c>
      <c r="F42" s="20">
        <f>+'Retiree 13'!F42+'Retiree 14'!F42+'Retiree 15'!F42+'Retiree 16'!F42+'Retiree 17'!F42</f>
        <v>12430.5</v>
      </c>
      <c r="HB42" s="17">
        <f t="shared" si="4"/>
        <v>2051</v>
      </c>
      <c r="HC42" s="23">
        <f>+'Active 1'!HC42+'Active 2'!HC42+'Active 3'!HC42+'Active 4'!HC42+'Active 5'!HC42+'Active 6'!HC42+'Active 7'!HC42+'Active 8'!HC42+'Active 9'!HC42+'Active 10'!HC42+'Active 11'!HC42+'Active 12'!HC42</f>
        <v>0.87865289895676413</v>
      </c>
    </row>
    <row r="43" spans="2:211" x14ac:dyDescent="0.25">
      <c r="B43" s="17">
        <v>2052</v>
      </c>
      <c r="D43" s="23">
        <f>+'Retiree 13'!D43+'Retiree 14'!D43+'Retiree 15'!D43+'Retiree 16'!D43+'Retiree 17'!D43</f>
        <v>0.43946748815879066</v>
      </c>
      <c r="F43" s="20">
        <f>+'Retiree 13'!F43+'Retiree 14'!F43+'Retiree 15'!F43+'Retiree 16'!F43+'Retiree 17'!F43</f>
        <v>10794.37</v>
      </c>
      <c r="HB43" s="17">
        <f t="shared" si="4"/>
        <v>2052</v>
      </c>
      <c r="HC43" s="23">
        <f>+'Active 1'!HC43+'Active 2'!HC43+'Active 3'!HC43+'Active 4'!HC43+'Active 5'!HC43+'Active 6'!HC43+'Active 7'!HC43+'Active 8'!HC43+'Active 9'!HC43+'Active 10'!HC43+'Active 11'!HC43+'Active 12'!HC43</f>
        <v>0.73088797372128989</v>
      </c>
    </row>
    <row r="44" spans="2:211" x14ac:dyDescent="0.25">
      <c r="B44" s="17">
        <v>2053</v>
      </c>
      <c r="D44" s="23">
        <f>+'Retiree 13'!D44+'Retiree 14'!D44+'Retiree 15'!D44+'Retiree 16'!D44+'Retiree 17'!D44</f>
        <v>0.35631304286773302</v>
      </c>
      <c r="F44" s="20">
        <f>+'Retiree 13'!F44+'Retiree 14'!F44+'Retiree 15'!F44+'Retiree 16'!F44+'Retiree 17'!F44</f>
        <v>9233.24</v>
      </c>
      <c r="HB44" s="17">
        <f t="shared" si="4"/>
        <v>2053</v>
      </c>
      <c r="HC44" s="23">
        <f>+'Active 1'!HC44+'Active 2'!HC44+'Active 3'!HC44+'Active 4'!HC44+'Active 5'!HC44+'Active 6'!HC44+'Active 7'!HC44+'Active 8'!HC44+'Active 9'!HC44+'Active 10'!HC44+'Active 11'!HC44+'Active 12'!HC44</f>
        <v>0.60884286261555853</v>
      </c>
    </row>
    <row r="45" spans="2:211" x14ac:dyDescent="0.25">
      <c r="B45" s="17">
        <v>2054</v>
      </c>
      <c r="D45" s="23">
        <f>+'Retiree 13'!D45+'Retiree 14'!D45+'Retiree 15'!D45+'Retiree 16'!D45+'Retiree 17'!D45</f>
        <v>0.28463146797053779</v>
      </c>
      <c r="F45" s="20">
        <f>+'Retiree 13'!F45+'Retiree 14'!F45+'Retiree 15'!F45+'Retiree 16'!F45+'Retiree 17'!F45</f>
        <v>7781.41</v>
      </c>
      <c r="HB45" s="17">
        <f t="shared" si="4"/>
        <v>2054</v>
      </c>
      <c r="HC45" s="23">
        <f>+'Active 1'!HC45+'Active 2'!HC45+'Active 3'!HC45+'Active 4'!HC45+'Active 5'!HC45+'Active 6'!HC45+'Active 7'!HC45+'Active 8'!HC45+'Active 9'!HC45+'Active 10'!HC45+'Active 11'!HC45+'Active 12'!HC45</f>
        <v>0.4971136545705731</v>
      </c>
    </row>
    <row r="46" spans="2:211" x14ac:dyDescent="0.25">
      <c r="B46" s="17">
        <v>2055</v>
      </c>
      <c r="D46" s="23">
        <f>+'Retiree 13'!D46+'Retiree 14'!D46+'Retiree 15'!D46+'Retiree 16'!D46+'Retiree 17'!D46</f>
        <v>0.22306652993337545</v>
      </c>
      <c r="F46" s="20">
        <f>+'Retiree 13'!F46+'Retiree 14'!F46+'Retiree 15'!F46+'Retiree 16'!F46+'Retiree 17'!F46</f>
        <v>6433.72</v>
      </c>
      <c r="HB46" s="17">
        <f t="shared" si="4"/>
        <v>2055</v>
      </c>
      <c r="HC46" s="23">
        <f>+'Active 1'!HC46+'Active 2'!HC46+'Active 3'!HC46+'Active 4'!HC46+'Active 5'!HC46+'Active 6'!HC46+'Active 7'!HC46+'Active 8'!HC46+'Active 9'!HC46+'Active 10'!HC46+'Active 11'!HC46+'Active 12'!HC46</f>
        <v>0.39331859483816267</v>
      </c>
    </row>
    <row r="47" spans="2:211" x14ac:dyDescent="0.25">
      <c r="B47" s="17">
        <v>2056</v>
      </c>
      <c r="D47" s="23">
        <f>+'Retiree 13'!D47+'Retiree 14'!D47+'Retiree 15'!D47+'Retiree 16'!D47+'Retiree 17'!D47</f>
        <v>0.17139830781415744</v>
      </c>
      <c r="F47" s="20">
        <f>+'Retiree 13'!F47+'Retiree 14'!F47+'Retiree 15'!F47+'Retiree 16'!F47+'Retiree 17'!F47</f>
        <v>5215.3799999999992</v>
      </c>
      <c r="HB47" s="17">
        <f t="shared" si="4"/>
        <v>2056</v>
      </c>
      <c r="HC47" s="23">
        <f>+'Active 1'!HC47+'Active 2'!HC47+'Active 3'!HC47+'Active 4'!HC47+'Active 5'!HC47+'Active 6'!HC47+'Active 7'!HC47+'Active 8'!HC47+'Active 9'!HC47+'Active 10'!HC47+'Active 11'!HC47+'Active 12'!HC47</f>
        <v>0.32027070173077443</v>
      </c>
    </row>
    <row r="48" spans="2:211" x14ac:dyDescent="0.25">
      <c r="B48" s="17">
        <v>2057</v>
      </c>
      <c r="D48" s="23">
        <f>+'Retiree 13'!D48+'Retiree 14'!D48+'Retiree 15'!D48+'Retiree 16'!D48+'Retiree 17'!D48</f>
        <v>0.12839695026682216</v>
      </c>
      <c r="F48" s="20">
        <f>+'Retiree 13'!F48+'Retiree 14'!F48+'Retiree 15'!F48+'Retiree 16'!F48+'Retiree 17'!F48</f>
        <v>4121.8</v>
      </c>
      <c r="HB48" s="17">
        <f t="shared" si="4"/>
        <v>2057</v>
      </c>
      <c r="HC48" s="23">
        <f>+'Active 1'!HC48+'Active 2'!HC48+'Active 3'!HC48+'Active 4'!HC48+'Active 5'!HC48+'Active 6'!HC48+'Active 7'!HC48+'Active 8'!HC48+'Active 9'!HC48+'Active 10'!HC48+'Active 11'!HC48+'Active 12'!HC48</f>
        <v>0.23970226685836432</v>
      </c>
    </row>
    <row r="49" spans="2:211" x14ac:dyDescent="0.25">
      <c r="B49" s="17">
        <v>2058</v>
      </c>
      <c r="D49" s="23">
        <f>+'Retiree 13'!D49+'Retiree 14'!D49+'Retiree 15'!D49+'Retiree 16'!D49+'Retiree 17'!D49</f>
        <v>9.422905126852929E-2</v>
      </c>
      <c r="F49" s="20">
        <f>+'Retiree 13'!F49+'Retiree 14'!F49+'Retiree 15'!F49+'Retiree 16'!F49+'Retiree 17'!F49</f>
        <v>3191.32</v>
      </c>
      <c r="HB49" s="17">
        <f t="shared" si="4"/>
        <v>2058</v>
      </c>
      <c r="HC49" s="23">
        <f>+'Active 1'!HC49+'Active 2'!HC49+'Active 3'!HC49+'Active 4'!HC49+'Active 5'!HC49+'Active 6'!HC49+'Active 7'!HC49+'Active 8'!HC49+'Active 9'!HC49+'Active 10'!HC49+'Active 11'!HC49+'Active 12'!HC49</f>
        <v>0.18305955585513606</v>
      </c>
    </row>
    <row r="50" spans="2:211" x14ac:dyDescent="0.25">
      <c r="B50" s="17">
        <v>2059</v>
      </c>
      <c r="D50" s="23">
        <f>+'Retiree 13'!D50+'Retiree 14'!D50+'Retiree 15'!D50+'Retiree 16'!D50+'Retiree 17'!D50</f>
        <v>6.7166778228642893E-2</v>
      </c>
      <c r="F50" s="20">
        <f>+'Retiree 13'!F50+'Retiree 14'!F50+'Retiree 15'!F50+'Retiree 16'!F50+'Retiree 17'!F50</f>
        <v>2399.89</v>
      </c>
      <c r="HB50" s="17">
        <f t="shared" si="4"/>
        <v>2059</v>
      </c>
      <c r="HC50" s="23">
        <f>+'Active 1'!HC50+'Active 2'!HC50+'Active 3'!HC50+'Active 4'!HC50+'Active 5'!HC50+'Active 6'!HC50+'Active 7'!HC50+'Active 8'!HC50+'Active 9'!HC50+'Active 10'!HC50+'Active 11'!HC50+'Active 12'!HC50</f>
        <v>0.13719633235571421</v>
      </c>
    </row>
    <row r="51" spans="2:211" x14ac:dyDescent="0.25">
      <c r="B51" s="17">
        <v>2060</v>
      </c>
      <c r="D51" s="23">
        <f>+'Retiree 13'!D51+'Retiree 14'!D51+'Retiree 15'!D51+'Retiree 16'!D51+'Retiree 17'!D51</f>
        <v>4.599622391920527E-2</v>
      </c>
      <c r="F51" s="20">
        <f>+'Retiree 13'!F51+'Retiree 14'!F51+'Retiree 15'!F51+'Retiree 16'!F51+'Retiree 17'!F51</f>
        <v>1733.86</v>
      </c>
      <c r="HB51" s="17">
        <f t="shared" si="4"/>
        <v>2060</v>
      </c>
      <c r="HC51" s="23">
        <f>+'Active 1'!HC51+'Active 2'!HC51+'Active 3'!HC51+'Active 4'!HC51+'Active 5'!HC51+'Active 6'!HC51+'Active 7'!HC51+'Active 8'!HC51+'Active 9'!HC51+'Active 10'!HC51+'Active 11'!HC51+'Active 12'!HC51</f>
        <v>9.1274118774952034E-2</v>
      </c>
    </row>
    <row r="52" spans="2:211" x14ac:dyDescent="0.25">
      <c r="B52" s="17">
        <v>2061</v>
      </c>
      <c r="D52" s="23">
        <f>+'Retiree 13'!D52+'Retiree 14'!D52+'Retiree 15'!D52+'Retiree 16'!D52+'Retiree 17'!D52</f>
        <v>3.0016781768022978E-2</v>
      </c>
      <c r="F52" s="20">
        <f>+'Retiree 13'!F52+'Retiree 14'!F52+'Retiree 15'!F52+'Retiree 16'!F52+'Retiree 17'!F52</f>
        <v>1193.7299999999998</v>
      </c>
      <c r="HB52" s="17">
        <f t="shared" si="4"/>
        <v>2061</v>
      </c>
      <c r="HC52" s="23">
        <f>+'Active 1'!HC52+'Active 2'!HC52+'Active 3'!HC52+'Active 4'!HC52+'Active 5'!HC52+'Active 6'!HC52+'Active 7'!HC52+'Active 8'!HC52+'Active 9'!HC52+'Active 10'!HC52+'Active 11'!HC52+'Active 12'!HC52</f>
        <v>6.0921932384874172E-2</v>
      </c>
    </row>
    <row r="53" spans="2:211" x14ac:dyDescent="0.25">
      <c r="B53" s="17">
        <v>2062</v>
      </c>
      <c r="D53" s="23">
        <f>+'Retiree 13'!D53+'Retiree 14'!D53+'Retiree 15'!D53+'Retiree 16'!D53+'Retiree 17'!D53</f>
        <v>1.8587758439975916E-2</v>
      </c>
      <c r="F53" s="20">
        <f>+'Retiree 13'!F53+'Retiree 14'!F53+'Retiree 15'!F53+'Retiree 16'!F53+'Retiree 17'!F53</f>
        <v>779.87</v>
      </c>
      <c r="HB53" s="17">
        <f t="shared" si="4"/>
        <v>2062</v>
      </c>
      <c r="HC53" s="23">
        <f>+'Active 1'!HC53+'Active 2'!HC53+'Active 3'!HC53+'Active 4'!HC53+'Active 5'!HC53+'Active 6'!HC53+'Active 7'!HC53+'Active 8'!HC53+'Active 9'!HC53+'Active 10'!HC53+'Active 11'!HC53+'Active 12'!HC53</f>
        <v>3.9836037726520959E-2</v>
      </c>
    </row>
    <row r="54" spans="2:211" x14ac:dyDescent="0.25">
      <c r="B54" s="17">
        <v>2063</v>
      </c>
      <c r="D54" s="23">
        <f>+'Retiree 13'!D54+'Retiree 14'!D54+'Retiree 15'!D54+'Retiree 16'!D54+'Retiree 17'!D54</f>
        <v>1.0507351845081456E-2</v>
      </c>
      <c r="F54" s="20">
        <f>+'Retiree 13'!F54+'Retiree 14'!F54+'Retiree 15'!F54+'Retiree 16'!F54+'Retiree 17'!F54</f>
        <v>465.09999999999997</v>
      </c>
      <c r="HB54" s="17">
        <f t="shared" si="4"/>
        <v>2063</v>
      </c>
      <c r="HC54" s="23">
        <f>+'Active 1'!HC54+'Active 2'!HC54+'Active 3'!HC54+'Active 4'!HC54+'Active 5'!HC54+'Active 6'!HC54+'Active 7'!HC54+'Active 8'!HC54+'Active 9'!HC54+'Active 10'!HC54+'Active 11'!HC54+'Active 12'!HC54</f>
        <v>2.566899681906544E-2</v>
      </c>
    </row>
    <row r="55" spans="2:211" x14ac:dyDescent="0.25">
      <c r="B55" s="17">
        <v>2064</v>
      </c>
      <c r="D55" s="23">
        <f>+'Retiree 13'!D55+'Retiree 14'!D55+'Retiree 15'!D55+'Retiree 16'!D55+'Retiree 17'!D55</f>
        <v>5.2822619388575602E-3</v>
      </c>
      <c r="F55" s="20">
        <f>+'Retiree 13'!F55+'Retiree 14'!F55+'Retiree 15'!F55+'Retiree 16'!F55+'Retiree 17'!F55</f>
        <v>246.67</v>
      </c>
      <c r="HB55" s="17">
        <f t="shared" si="4"/>
        <v>2064</v>
      </c>
      <c r="HC55" s="23">
        <f>+'Active 1'!HC55+'Active 2'!HC55+'Active 3'!HC55+'Active 4'!HC55+'Active 5'!HC55+'Active 6'!HC55+'Active 7'!HC55+'Active 8'!HC55+'Active 9'!HC55+'Active 10'!HC55+'Active 11'!HC55+'Active 12'!HC55</f>
        <v>1.795863075002558E-2</v>
      </c>
    </row>
    <row r="56" spans="2:211" x14ac:dyDescent="0.25">
      <c r="B56" s="17">
        <v>2065</v>
      </c>
      <c r="D56" s="23">
        <f>+'Retiree 13'!D56+'Retiree 14'!D56+'Retiree 15'!D56+'Retiree 16'!D56+'Retiree 17'!D56</f>
        <v>2.3134267972069961E-3</v>
      </c>
      <c r="F56" s="20">
        <f>+'Retiree 13'!F56+'Retiree 14'!F56+'Retiree 15'!F56+'Retiree 16'!F56+'Retiree 17'!F56</f>
        <v>113.97</v>
      </c>
      <c r="HB56" s="17">
        <f t="shared" si="4"/>
        <v>2065</v>
      </c>
      <c r="HC56" s="23">
        <f>+'Active 1'!HC56+'Active 2'!HC56+'Active 3'!HC56+'Active 4'!HC56+'Active 5'!HC56+'Active 6'!HC56+'Active 7'!HC56+'Active 8'!HC56+'Active 9'!HC56+'Active 10'!HC56+'Active 11'!HC56+'Active 12'!HC56</f>
        <v>1.0802874371560869E-2</v>
      </c>
    </row>
    <row r="57" spans="2:211" x14ac:dyDescent="0.25">
      <c r="B57" s="17">
        <v>2066</v>
      </c>
      <c r="D57" s="23">
        <f>+'Retiree 13'!D57+'Retiree 14'!D57+'Retiree 15'!D57+'Retiree 16'!D57+'Retiree 17'!D57</f>
        <v>8.7055216889147656E-4</v>
      </c>
      <c r="F57" s="20">
        <f>+'Retiree 13'!F57+'Retiree 14'!F57+'Retiree 15'!F57+'Retiree 16'!F57+'Retiree 17'!F57</f>
        <v>45.25</v>
      </c>
      <c r="HB57" s="17">
        <f t="shared" si="4"/>
        <v>2066</v>
      </c>
      <c r="HC57" s="23">
        <f>+'Active 1'!HC57+'Active 2'!HC57+'Active 3'!HC57+'Active 4'!HC57+'Active 5'!HC57+'Active 6'!HC57+'Active 7'!HC57+'Active 8'!HC57+'Active 9'!HC57+'Active 10'!HC57+'Active 11'!HC57+'Active 12'!HC57</f>
        <v>7.8542560911095925E-3</v>
      </c>
    </row>
    <row r="58" spans="2:211" x14ac:dyDescent="0.25">
      <c r="B58" s="17">
        <v>2067</v>
      </c>
      <c r="D58" s="23">
        <f>+'Retiree 13'!D58+'Retiree 14'!D58+'Retiree 15'!D58+'Retiree 16'!D58+'Retiree 17'!D58</f>
        <v>2.676773808907512E-4</v>
      </c>
      <c r="F58" s="20">
        <f>+'Retiree 13'!F58+'Retiree 14'!F58+'Retiree 15'!F58+'Retiree 16'!F58+'Retiree 17'!F58</f>
        <v>14.68</v>
      </c>
      <c r="HB58" s="17">
        <f t="shared" si="4"/>
        <v>2067</v>
      </c>
      <c r="HC58" s="23">
        <f>+'Active 1'!HC58+'Active 2'!HC58+'Active 3'!HC58+'Active 4'!HC58+'Active 5'!HC58+'Active 6'!HC58+'Active 7'!HC58+'Active 8'!HC58+'Active 9'!HC58+'Active 10'!HC58+'Active 11'!HC58+'Active 12'!HC58</f>
        <v>4.6963240736853668E-3</v>
      </c>
    </row>
    <row r="59" spans="2:211" x14ac:dyDescent="0.25">
      <c r="B59" s="17">
        <v>2068</v>
      </c>
      <c r="D59" s="23">
        <f>+'Retiree 13'!D59+'Retiree 14'!D59+'Retiree 15'!D59+'Retiree 16'!D59+'Retiree 17'!D59</f>
        <v>6.1704989842935947E-5</v>
      </c>
      <c r="F59" s="20">
        <f>+'Retiree 13'!F59+'Retiree 14'!F59+'Retiree 15'!F59+'Retiree 16'!F59+'Retiree 17'!F59</f>
        <v>3.57</v>
      </c>
      <c r="HB59" s="17">
        <f t="shared" si="4"/>
        <v>2068</v>
      </c>
      <c r="HC59" s="23">
        <f>+'Active 1'!HC59+'Active 2'!HC59+'Active 3'!HC59+'Active 4'!HC59+'Active 5'!HC59+'Active 6'!HC59+'Active 7'!HC59+'Active 8'!HC59+'Active 9'!HC59+'Active 10'!HC59+'Active 11'!HC59+'Active 12'!HC59</f>
        <v>2.1462011042268207E-3</v>
      </c>
    </row>
    <row r="60" spans="2:211" x14ac:dyDescent="0.25">
      <c r="B60" s="17">
        <v>2069</v>
      </c>
      <c r="D60" s="23">
        <f>+'Retiree 13'!D60+'Retiree 14'!D60+'Retiree 15'!D60+'Retiree 16'!D60+'Retiree 17'!D60</f>
        <v>8.9478405771241405E-6</v>
      </c>
      <c r="F60" s="20">
        <f>+'Retiree 13'!F60+'Retiree 14'!F60+'Retiree 15'!F60+'Retiree 16'!F60+'Retiree 17'!F60</f>
        <v>0.55000000000000004</v>
      </c>
      <c r="HB60" s="17">
        <f t="shared" si="4"/>
        <v>2069</v>
      </c>
      <c r="HC60" s="23">
        <f>+'Active 1'!HC60+'Active 2'!HC60+'Active 3'!HC60+'Active 4'!HC60+'Active 5'!HC60+'Active 6'!HC60+'Active 7'!HC60+'Active 8'!HC60+'Active 9'!HC60+'Active 10'!HC60+'Active 11'!HC60+'Active 12'!HC60</f>
        <v>0</v>
      </c>
    </row>
    <row r="61" spans="2:211" x14ac:dyDescent="0.25">
      <c r="B61" s="17">
        <v>2070</v>
      </c>
      <c r="D61" s="23">
        <f>+'Retiree 13'!D61+'Retiree 14'!D61+'Retiree 15'!D61+'Retiree 16'!D61+'Retiree 17'!D61</f>
        <v>0</v>
      </c>
      <c r="F61" s="20">
        <f>+'Retiree 13'!F61+'Retiree 14'!F61+'Retiree 15'!F61+'Retiree 16'!F61+'Retiree 17'!F61</f>
        <v>0</v>
      </c>
    </row>
    <row r="62" spans="2:211" x14ac:dyDescent="0.25">
      <c r="B62" s="17">
        <v>2071</v>
      </c>
      <c r="D62" s="23">
        <f>+'Retiree 13'!D62+'Retiree 14'!D62+'Retiree 15'!D62+'Retiree 16'!D62+'Retiree 17'!D62</f>
        <v>0</v>
      </c>
      <c r="F62" s="20">
        <f>+'Retiree 13'!F62+'Retiree 14'!F62+'Retiree 15'!F62+'Retiree 16'!F62+'Retiree 17'!F62</f>
        <v>0</v>
      </c>
    </row>
    <row r="63" spans="2:211" x14ac:dyDescent="0.25">
      <c r="B63" s="17">
        <v>2072</v>
      </c>
      <c r="D63" s="23">
        <f>+'Retiree 13'!D63+'Retiree 14'!D63+'Retiree 15'!D63+'Retiree 16'!D63+'Retiree 17'!D63</f>
        <v>0</v>
      </c>
      <c r="F63" s="20">
        <f>+'Retiree 13'!F63+'Retiree 14'!F63+'Retiree 15'!F63+'Retiree 16'!F63+'Retiree 17'!F63</f>
        <v>0</v>
      </c>
    </row>
    <row r="64" spans="2:211" x14ac:dyDescent="0.25">
      <c r="B64" s="17">
        <v>2073</v>
      </c>
      <c r="D64" s="23">
        <f>+'Retiree 13'!D64+'Retiree 14'!D64+'Retiree 15'!D64+'Retiree 16'!D64+'Retiree 17'!D64</f>
        <v>0</v>
      </c>
      <c r="F64" s="20">
        <f>+'Retiree 13'!F64+'Retiree 14'!F64+'Retiree 15'!F64+'Retiree 16'!F64+'Retiree 17'!F64</f>
        <v>0</v>
      </c>
    </row>
    <row r="65" spans="2:6" x14ac:dyDescent="0.25">
      <c r="B65" s="17">
        <v>2074</v>
      </c>
      <c r="D65" s="23">
        <f>+'Retiree 13'!D65+'Retiree 14'!D65+'Retiree 15'!D65+'Retiree 16'!D65+'Retiree 17'!D65</f>
        <v>0</v>
      </c>
      <c r="F65" s="20">
        <f>+'Retiree 13'!F65+'Retiree 14'!F65+'Retiree 15'!F65+'Retiree 16'!F65+'Retiree 17'!F65</f>
        <v>0</v>
      </c>
    </row>
    <row r="66" spans="2:6" x14ac:dyDescent="0.25">
      <c r="B66" s="17">
        <v>2075</v>
      </c>
      <c r="D66" s="23">
        <f>+'Retiree 13'!D66+'Retiree 14'!D66+'Retiree 15'!D66+'Retiree 16'!D66+'Retiree 17'!D66</f>
        <v>0</v>
      </c>
      <c r="F66" s="20">
        <f>+'Retiree 13'!F66+'Retiree 14'!F66+'Retiree 15'!F66+'Retiree 16'!F66+'Retiree 17'!F66</f>
        <v>0</v>
      </c>
    </row>
    <row r="67" spans="2:6" x14ac:dyDescent="0.25">
      <c r="B67" s="17">
        <v>2076</v>
      </c>
      <c r="D67" s="23">
        <f>+'Retiree 13'!D67+'Retiree 14'!D67+'Retiree 15'!D67+'Retiree 16'!D67+'Retiree 17'!D67</f>
        <v>0</v>
      </c>
      <c r="F67" s="20">
        <f>+'Retiree 13'!F67+'Retiree 14'!F67+'Retiree 15'!F67+'Retiree 16'!F67+'Retiree 17'!F67</f>
        <v>0</v>
      </c>
    </row>
    <row r="68" spans="2:6" x14ac:dyDescent="0.25">
      <c r="B68" s="17">
        <v>2077</v>
      </c>
      <c r="D68" s="23">
        <f>+'Retiree 13'!D68+'Retiree 14'!D68+'Retiree 15'!D68+'Retiree 16'!D68+'Retiree 17'!D68</f>
        <v>0</v>
      </c>
      <c r="F68" s="20">
        <f>+'Retiree 13'!F68+'Retiree 14'!F68+'Retiree 15'!F68+'Retiree 16'!F68+'Retiree 17'!F68</f>
        <v>0</v>
      </c>
    </row>
    <row r="69" spans="2:6" x14ac:dyDescent="0.25">
      <c r="B69" s="17">
        <v>2078</v>
      </c>
      <c r="D69" s="23">
        <f>+'Retiree 13'!D69+'Retiree 14'!D69+'Retiree 15'!D69+'Retiree 16'!D69+'Retiree 17'!D69</f>
        <v>0</v>
      </c>
      <c r="F69" s="20">
        <f>+'Retiree 13'!F69+'Retiree 14'!F69+'Retiree 15'!F69+'Retiree 16'!F69+'Retiree 17'!F69</f>
        <v>0</v>
      </c>
    </row>
    <row r="70" spans="2:6" x14ac:dyDescent="0.25">
      <c r="B70" s="17">
        <v>2079</v>
      </c>
      <c r="D70" s="23">
        <f>+'Retiree 13'!D70+'Retiree 14'!D70+'Retiree 15'!D70+'Retiree 16'!D70+'Retiree 17'!D70</f>
        <v>0</v>
      </c>
      <c r="F70" s="20">
        <f>+'Retiree 13'!F70+'Retiree 14'!F70+'Retiree 15'!F70+'Retiree 16'!F70+'Retiree 17'!F70</f>
        <v>0</v>
      </c>
    </row>
    <row r="71" spans="2:6" x14ac:dyDescent="0.25">
      <c r="B71" s="17">
        <v>2080</v>
      </c>
      <c r="D71" s="23">
        <f>+'Retiree 13'!D71+'Retiree 14'!D71+'Retiree 15'!D71+'Retiree 16'!D71+'Retiree 17'!D71</f>
        <v>0</v>
      </c>
      <c r="F71" s="20">
        <f>+'Retiree 13'!F71+'Retiree 14'!F71+'Retiree 15'!F71+'Retiree 16'!F71+'Retiree 17'!F71</f>
        <v>0</v>
      </c>
    </row>
    <row r="72" spans="2:6" x14ac:dyDescent="0.25">
      <c r="B72" s="17">
        <v>2081</v>
      </c>
      <c r="D72" s="23">
        <f>+'Retiree 13'!D72+'Retiree 14'!D72+'Retiree 15'!D72+'Retiree 16'!D72+'Retiree 17'!D72</f>
        <v>0</v>
      </c>
      <c r="F72" s="20">
        <f>+'Retiree 13'!F72+'Retiree 14'!F72+'Retiree 15'!F72+'Retiree 16'!F72+'Retiree 17'!F72</f>
        <v>0</v>
      </c>
    </row>
    <row r="73" spans="2:6" x14ac:dyDescent="0.25">
      <c r="B73" s="17">
        <v>2082</v>
      </c>
      <c r="D73" s="23">
        <f>+'Retiree 13'!D73+'Retiree 14'!D73+'Retiree 15'!D73+'Retiree 16'!D73+'Retiree 17'!D73</f>
        <v>0</v>
      </c>
      <c r="F73" s="20">
        <f>+'Retiree 13'!F73+'Retiree 14'!F73+'Retiree 15'!F73+'Retiree 16'!F73+'Retiree 17'!F73</f>
        <v>0</v>
      </c>
    </row>
    <row r="74" spans="2:6" x14ac:dyDescent="0.25">
      <c r="B74" s="17">
        <v>2083</v>
      </c>
      <c r="D74" s="23">
        <f>+'Retiree 13'!D74+'Retiree 14'!D74+'Retiree 15'!D74+'Retiree 16'!D74+'Retiree 17'!D74</f>
        <v>0</v>
      </c>
      <c r="F74" s="20">
        <f>+'Retiree 13'!F74+'Retiree 14'!F74+'Retiree 15'!F74+'Retiree 16'!F74+'Retiree 17'!F74</f>
        <v>0</v>
      </c>
    </row>
    <row r="75" spans="2:6" x14ac:dyDescent="0.25">
      <c r="B75" s="17">
        <v>2084</v>
      </c>
      <c r="D75" s="23">
        <f>+'Retiree 13'!D75+'Retiree 14'!D75+'Retiree 15'!D75+'Retiree 16'!D75+'Retiree 17'!D75</f>
        <v>0</v>
      </c>
      <c r="F75" s="20">
        <f>+'Retiree 13'!F75+'Retiree 14'!F75+'Retiree 15'!F75+'Retiree 16'!F75+'Retiree 17'!F75</f>
        <v>0</v>
      </c>
    </row>
    <row r="76" spans="2:6" x14ac:dyDescent="0.25">
      <c r="B76" s="17">
        <v>2085</v>
      </c>
      <c r="D76" s="23">
        <f>+'Retiree 13'!D76+'Retiree 14'!D76+'Retiree 15'!D76+'Retiree 16'!D76+'Retiree 17'!D76</f>
        <v>0</v>
      </c>
      <c r="F76" s="20">
        <f>+'Retiree 13'!F76+'Retiree 14'!F76+'Retiree 15'!F76+'Retiree 16'!F76+'Retiree 17'!F76</f>
        <v>0</v>
      </c>
    </row>
    <row r="77" spans="2:6" x14ac:dyDescent="0.25">
      <c r="B77" s="17">
        <v>2086</v>
      </c>
      <c r="D77" s="23">
        <f>+'Retiree 13'!D77+'Retiree 14'!D77+'Retiree 15'!D77+'Retiree 16'!D77+'Retiree 17'!D77</f>
        <v>0</v>
      </c>
      <c r="F77" s="20">
        <f>+'Retiree 13'!F77+'Retiree 14'!F77+'Retiree 15'!F77+'Retiree 16'!F77+'Retiree 17'!F77</f>
        <v>0</v>
      </c>
    </row>
    <row r="78" spans="2:6" x14ac:dyDescent="0.25">
      <c r="B78" s="17">
        <v>2087</v>
      </c>
      <c r="D78" s="23">
        <f>+'Retiree 13'!D78+'Retiree 14'!D78+'Retiree 15'!D78+'Retiree 16'!D78+'Retiree 17'!D78</f>
        <v>0</v>
      </c>
      <c r="F78" s="20">
        <f>+'Retiree 13'!F78+'Retiree 14'!F78+'Retiree 15'!F78+'Retiree 16'!F78+'Retiree 17'!F78</f>
        <v>0</v>
      </c>
    </row>
    <row r="79" spans="2:6" x14ac:dyDescent="0.25">
      <c r="B79" s="17">
        <v>2088</v>
      </c>
      <c r="D79" s="23">
        <f>+'Retiree 13'!D79+'Retiree 14'!D79+'Retiree 15'!D79+'Retiree 16'!D79+'Retiree 17'!D79</f>
        <v>0</v>
      </c>
      <c r="F79" s="20">
        <f>+'Retiree 13'!F79+'Retiree 14'!F79+'Retiree 15'!F79+'Retiree 16'!F79+'Retiree 17'!F79</f>
        <v>0</v>
      </c>
    </row>
    <row r="80" spans="2:6" x14ac:dyDescent="0.25">
      <c r="B80" s="17">
        <v>2089</v>
      </c>
      <c r="D80" s="23">
        <f>+'Retiree 13'!D80+'Retiree 14'!D80+'Retiree 15'!D80+'Retiree 16'!D80+'Retiree 17'!D80</f>
        <v>0</v>
      </c>
      <c r="F80" s="20">
        <f>+'Retiree 13'!F80+'Retiree 14'!F80+'Retiree 15'!F80+'Retiree 16'!F80+'Retiree 17'!F80</f>
        <v>0</v>
      </c>
    </row>
    <row r="81" spans="2:6" x14ac:dyDescent="0.25">
      <c r="B81" s="17">
        <v>2090</v>
      </c>
      <c r="D81" s="23">
        <f>+'Retiree 13'!D81+'Retiree 14'!D81+'Retiree 15'!D81+'Retiree 16'!D81+'Retiree 17'!D81</f>
        <v>0</v>
      </c>
      <c r="F81" s="20">
        <f>+'Retiree 13'!F81+'Retiree 14'!F81+'Retiree 15'!F81+'Retiree 16'!F81+'Retiree 17'!F81</f>
        <v>0</v>
      </c>
    </row>
    <row r="82" spans="2:6" x14ac:dyDescent="0.25">
      <c r="B82" s="17">
        <v>2091</v>
      </c>
      <c r="D82" s="23">
        <f>+'Retiree 13'!D82+'Retiree 14'!D82+'Retiree 15'!D82+'Retiree 16'!D82+'Retiree 17'!D82</f>
        <v>0</v>
      </c>
      <c r="F82" s="20">
        <f>+'Retiree 13'!F82+'Retiree 14'!F82+'Retiree 15'!F82+'Retiree 16'!F82+'Retiree 17'!F82</f>
        <v>0</v>
      </c>
    </row>
    <row r="83" spans="2:6" x14ac:dyDescent="0.25">
      <c r="B83" s="17">
        <v>2092</v>
      </c>
      <c r="D83" s="23">
        <f>+'Retiree 13'!D83+'Retiree 14'!D83+'Retiree 15'!D83+'Retiree 16'!D83+'Retiree 17'!D83</f>
        <v>0</v>
      </c>
      <c r="F83" s="20">
        <f>+'Retiree 13'!F83+'Retiree 14'!F83+'Retiree 15'!F83+'Retiree 16'!F83+'Retiree 17'!F83</f>
        <v>0</v>
      </c>
    </row>
    <row r="84" spans="2:6" x14ac:dyDescent="0.25">
      <c r="B84" s="17">
        <v>2093</v>
      </c>
      <c r="D84" s="23">
        <f>+'Retiree 13'!D84+'Retiree 14'!D84+'Retiree 15'!D84+'Retiree 16'!D84+'Retiree 17'!D84</f>
        <v>0</v>
      </c>
      <c r="F84" s="20">
        <f>+'Retiree 13'!F84+'Retiree 14'!F84+'Retiree 15'!F84+'Retiree 16'!F84+'Retiree 17'!F84</f>
        <v>0</v>
      </c>
    </row>
    <row r="85" spans="2:6" x14ac:dyDescent="0.25">
      <c r="B85" s="17">
        <v>2094</v>
      </c>
      <c r="D85" s="23">
        <f>+'Retiree 13'!D85+'Retiree 14'!D85+'Retiree 15'!D85+'Retiree 16'!D85+'Retiree 17'!D85</f>
        <v>0</v>
      </c>
      <c r="F85" s="20">
        <f>+'Retiree 13'!F85+'Retiree 14'!F85+'Retiree 15'!F85+'Retiree 16'!F85+'Retiree 17'!F85</f>
        <v>0</v>
      </c>
    </row>
    <row r="86" spans="2:6" x14ac:dyDescent="0.25">
      <c r="B86" s="17">
        <v>2095</v>
      </c>
      <c r="D86" s="23">
        <f>+'Retiree 13'!D86+'Retiree 14'!D86+'Retiree 15'!D86+'Retiree 16'!D86+'Retiree 17'!D86</f>
        <v>0</v>
      </c>
      <c r="F86" s="20">
        <f>+'Retiree 13'!F86+'Retiree 14'!F86+'Retiree 15'!F86+'Retiree 16'!F86+'Retiree 17'!F86</f>
        <v>0</v>
      </c>
    </row>
    <row r="87" spans="2:6" x14ac:dyDescent="0.25">
      <c r="B87" s="17">
        <v>2096</v>
      </c>
      <c r="D87" s="23">
        <f>+'Retiree 13'!D87+'Retiree 14'!D87+'Retiree 15'!D87+'Retiree 16'!D87+'Retiree 17'!D87</f>
        <v>0</v>
      </c>
      <c r="F87" s="20">
        <f>+'Retiree 13'!F87+'Retiree 14'!F87+'Retiree 15'!F87+'Retiree 16'!F87+'Retiree 17'!F87</f>
        <v>0</v>
      </c>
    </row>
    <row r="88" spans="2:6" x14ac:dyDescent="0.25">
      <c r="B88" s="17">
        <v>2097</v>
      </c>
      <c r="D88" s="23">
        <f>+'Retiree 13'!D88+'Retiree 14'!D88+'Retiree 15'!D88+'Retiree 16'!D88+'Retiree 17'!D88</f>
        <v>0</v>
      </c>
      <c r="F88" s="20">
        <f>+'Retiree 13'!F88+'Retiree 14'!F88+'Retiree 15'!F88+'Retiree 16'!F88+'Retiree 17'!F88</f>
        <v>0</v>
      </c>
    </row>
    <row r="89" spans="2:6" x14ac:dyDescent="0.25">
      <c r="B89" s="17">
        <v>2098</v>
      </c>
      <c r="D89" s="23">
        <f>+'Retiree 13'!D89+'Retiree 14'!D89+'Retiree 15'!D89+'Retiree 16'!D89+'Retiree 17'!D89</f>
        <v>0</v>
      </c>
      <c r="F89" s="20">
        <f>+'Retiree 13'!F89+'Retiree 14'!F89+'Retiree 15'!F89+'Retiree 16'!F89+'Retiree 17'!F89</f>
        <v>0</v>
      </c>
    </row>
    <row r="90" spans="2:6" x14ac:dyDescent="0.25">
      <c r="B90" s="17">
        <v>2099</v>
      </c>
      <c r="D90" s="23">
        <f>+'Retiree 13'!D90+'Retiree 14'!D90+'Retiree 15'!D90+'Retiree 16'!D90+'Retiree 17'!D90</f>
        <v>0</v>
      </c>
      <c r="F90" s="20">
        <f>+'Retiree 13'!F90+'Retiree 14'!F90+'Retiree 15'!F90+'Retiree 16'!F90+'Retiree 17'!F90</f>
        <v>0</v>
      </c>
    </row>
    <row r="91" spans="2:6" x14ac:dyDescent="0.25">
      <c r="B91" s="17">
        <v>2100</v>
      </c>
      <c r="D91" s="23">
        <f>+'Retiree 13'!D91+'Retiree 14'!D91+'Retiree 15'!D91+'Retiree 16'!D91+'Retiree 17'!D91</f>
        <v>0</v>
      </c>
      <c r="F91" s="20">
        <f>+'Retiree 13'!F91+'Retiree 14'!F91+'Retiree 15'!F91+'Retiree 16'!F91+'Retiree 17'!F91</f>
        <v>0</v>
      </c>
    </row>
    <row r="92" spans="2:6" x14ac:dyDescent="0.25">
      <c r="B92" s="17">
        <v>2101</v>
      </c>
      <c r="D92" s="23">
        <f>+'Retiree 13'!D92+'Retiree 14'!D92+'Retiree 15'!D92+'Retiree 16'!D92+'Retiree 17'!D92</f>
        <v>0</v>
      </c>
      <c r="F92" s="20">
        <f>+'Retiree 13'!F92+'Retiree 14'!F92+'Retiree 15'!F92+'Retiree 16'!F92+'Retiree 17'!F92</f>
        <v>0</v>
      </c>
    </row>
    <row r="93" spans="2:6" x14ac:dyDescent="0.25">
      <c r="B93" s="17">
        <v>2102</v>
      </c>
      <c r="D93" s="23">
        <f>+'Retiree 13'!D93+'Retiree 14'!D93+'Retiree 15'!D93+'Retiree 16'!D93+'Retiree 17'!D93</f>
        <v>0</v>
      </c>
      <c r="F93" s="20">
        <f>+'Retiree 13'!F93+'Retiree 14'!F93+'Retiree 15'!F93+'Retiree 16'!F93+'Retiree 17'!F93</f>
        <v>0</v>
      </c>
    </row>
    <row r="94" spans="2:6" x14ac:dyDescent="0.25">
      <c r="B94" s="17">
        <v>2103</v>
      </c>
      <c r="D94" s="23">
        <f>+'Retiree 13'!D94+'Retiree 14'!D94+'Retiree 15'!D94+'Retiree 16'!D94+'Retiree 17'!D94</f>
        <v>0</v>
      </c>
      <c r="F94" s="20">
        <f>+'Retiree 13'!F94+'Retiree 14'!F94+'Retiree 15'!F94+'Retiree 16'!F94+'Retiree 17'!F94</f>
        <v>0</v>
      </c>
    </row>
    <row r="95" spans="2:6" x14ac:dyDescent="0.25">
      <c r="B95" s="17">
        <v>2104</v>
      </c>
      <c r="D95" s="23">
        <f>+'Retiree 13'!D95+'Retiree 14'!D95+'Retiree 15'!D95+'Retiree 16'!D95+'Retiree 17'!D95</f>
        <v>0</v>
      </c>
      <c r="F95" s="20">
        <f>+'Retiree 13'!F95+'Retiree 14'!F95+'Retiree 15'!F95+'Retiree 16'!F95+'Retiree 17'!F95</f>
        <v>0</v>
      </c>
    </row>
    <row r="96" spans="2:6" x14ac:dyDescent="0.25">
      <c r="B96" s="17">
        <v>2105</v>
      </c>
      <c r="D96" s="23">
        <f>+'Retiree 13'!D96+'Retiree 14'!D96+'Retiree 15'!D96+'Retiree 16'!D96+'Retiree 17'!D96</f>
        <v>0</v>
      </c>
      <c r="F96" s="20">
        <f>+'Retiree 13'!F96+'Retiree 14'!F96+'Retiree 15'!F96+'Retiree 16'!F96+'Retiree 17'!F96</f>
        <v>0</v>
      </c>
    </row>
    <row r="97" spans="2:6" x14ac:dyDescent="0.25">
      <c r="B97" s="17">
        <v>2106</v>
      </c>
      <c r="D97" s="23">
        <f>+'Retiree 13'!D97+'Retiree 14'!D97+'Retiree 15'!D97+'Retiree 16'!D97+'Retiree 17'!D97</f>
        <v>0</v>
      </c>
      <c r="F97" s="20">
        <f>+'Retiree 13'!F97+'Retiree 14'!F97+'Retiree 15'!F97+'Retiree 16'!F97+'Retiree 17'!F97</f>
        <v>0</v>
      </c>
    </row>
    <row r="98" spans="2:6" x14ac:dyDescent="0.25">
      <c r="B98" s="17">
        <v>2107</v>
      </c>
      <c r="D98" s="23">
        <f>+'Retiree 13'!D98+'Retiree 14'!D98+'Retiree 15'!D98+'Retiree 16'!D98+'Retiree 17'!D98</f>
        <v>0</v>
      </c>
      <c r="F98" s="20">
        <f>+'Retiree 13'!F98+'Retiree 14'!F98+'Retiree 15'!F98+'Retiree 16'!F98+'Retiree 17'!F98</f>
        <v>0</v>
      </c>
    </row>
    <row r="99" spans="2:6" x14ac:dyDescent="0.25">
      <c r="B99" s="17">
        <v>2108</v>
      </c>
      <c r="D99" s="23">
        <f>+'Retiree 13'!D99+'Retiree 14'!D99+'Retiree 15'!D99+'Retiree 16'!D99+'Retiree 17'!D99</f>
        <v>0</v>
      </c>
      <c r="F99" s="20">
        <f>+'Retiree 13'!F99+'Retiree 14'!F99+'Retiree 15'!F99+'Retiree 16'!F99+'Retiree 17'!F99</f>
        <v>0</v>
      </c>
    </row>
    <row r="100" spans="2:6" x14ac:dyDescent="0.25">
      <c r="B100" s="17">
        <v>2109</v>
      </c>
      <c r="D100" s="23">
        <f>+'Retiree 13'!D100+'Retiree 14'!D100+'Retiree 15'!D100+'Retiree 16'!D100+'Retiree 17'!D100</f>
        <v>0</v>
      </c>
      <c r="F100" s="20">
        <f>+'Retiree 13'!F100+'Retiree 14'!F100+'Retiree 15'!F100+'Retiree 16'!F100+'Retiree 17'!F100</f>
        <v>0</v>
      </c>
    </row>
    <row r="101" spans="2:6" x14ac:dyDescent="0.25">
      <c r="B101" s="17">
        <v>2110</v>
      </c>
      <c r="D101" s="23">
        <f>+'Retiree 13'!D101+'Retiree 14'!D101+'Retiree 15'!D101+'Retiree 16'!D101+'Retiree 17'!D101</f>
        <v>0</v>
      </c>
      <c r="F101" s="20">
        <f>+'Retiree 13'!F101+'Retiree 14'!F101+'Retiree 15'!F101+'Retiree 16'!F101+'Retiree 17'!F101</f>
        <v>0</v>
      </c>
    </row>
    <row r="102" spans="2:6" x14ac:dyDescent="0.25">
      <c r="B102" s="17">
        <v>2111</v>
      </c>
      <c r="D102" s="23">
        <f>+'Retiree 13'!D102+'Retiree 14'!D102+'Retiree 15'!D102+'Retiree 16'!D102+'Retiree 17'!D102</f>
        <v>0</v>
      </c>
      <c r="F102" s="20">
        <f>+'Retiree 13'!F102+'Retiree 14'!F102+'Retiree 15'!F102+'Retiree 16'!F102+'Retiree 17'!F102</f>
        <v>0</v>
      </c>
    </row>
    <row r="103" spans="2:6" x14ac:dyDescent="0.25">
      <c r="B103" s="17">
        <v>2112</v>
      </c>
      <c r="D103" s="23">
        <f>+'Retiree 13'!D103+'Retiree 14'!D103+'Retiree 15'!D103+'Retiree 16'!D103+'Retiree 17'!D103</f>
        <v>0</v>
      </c>
      <c r="F103" s="20">
        <f>+'Retiree 13'!F103+'Retiree 14'!F103+'Retiree 15'!F103+'Retiree 16'!F103+'Retiree 17'!F103</f>
        <v>0</v>
      </c>
    </row>
    <row r="104" spans="2:6" x14ac:dyDescent="0.25">
      <c r="B104" s="17">
        <v>2113</v>
      </c>
      <c r="D104" s="23">
        <f>+'Retiree 13'!D104+'Retiree 14'!D104+'Retiree 15'!D104+'Retiree 16'!D104+'Retiree 17'!D104</f>
        <v>0</v>
      </c>
      <c r="F104" s="20">
        <f>+'Retiree 13'!F104+'Retiree 14'!F104+'Retiree 15'!F104+'Retiree 16'!F104+'Retiree 17'!F104</f>
        <v>0</v>
      </c>
    </row>
    <row r="105" spans="2:6" x14ac:dyDescent="0.25">
      <c r="B105" s="17">
        <v>2114</v>
      </c>
      <c r="D105" s="23">
        <f>+'Retiree 13'!D105+'Retiree 14'!D105+'Retiree 15'!D105+'Retiree 16'!D105+'Retiree 17'!D105</f>
        <v>0</v>
      </c>
      <c r="F105" s="20">
        <f>+'Retiree 13'!F105+'Retiree 14'!F105+'Retiree 15'!F105+'Retiree 16'!F105+'Retiree 17'!F105</f>
        <v>0</v>
      </c>
    </row>
    <row r="106" spans="2:6" x14ac:dyDescent="0.25">
      <c r="B106" s="17">
        <v>2115</v>
      </c>
      <c r="D106" s="23">
        <f>+'Retiree 13'!D106+'Retiree 14'!D106+'Retiree 15'!D106+'Retiree 16'!D106+'Retiree 17'!D106</f>
        <v>0</v>
      </c>
      <c r="F106" s="20">
        <f>+'Retiree 13'!F106+'Retiree 14'!F106+'Retiree 15'!F106+'Retiree 16'!F106+'Retiree 17'!F106</f>
        <v>0</v>
      </c>
    </row>
    <row r="107" spans="2:6" x14ac:dyDescent="0.25">
      <c r="B107" s="17">
        <v>2116</v>
      </c>
      <c r="D107" s="23">
        <f>+'Retiree 13'!D107+'Retiree 14'!D107+'Retiree 15'!D107+'Retiree 16'!D107+'Retiree 17'!D107</f>
        <v>0</v>
      </c>
      <c r="F107" s="20">
        <f>+'Retiree 13'!F107+'Retiree 14'!F107+'Retiree 15'!F107+'Retiree 16'!F107+'Retiree 17'!F107</f>
        <v>0</v>
      </c>
    </row>
    <row r="108" spans="2:6" x14ac:dyDescent="0.25">
      <c r="B108" s="17">
        <v>2117</v>
      </c>
      <c r="D108" s="23">
        <f>+'Retiree 13'!D108+'Retiree 14'!D108+'Retiree 15'!D108+'Retiree 16'!D108+'Retiree 17'!D108</f>
        <v>0</v>
      </c>
      <c r="F108" s="20">
        <f>+'Retiree 13'!F108+'Retiree 14'!F108+'Retiree 15'!F108+'Retiree 16'!F108+'Retiree 17'!F108</f>
        <v>0</v>
      </c>
    </row>
    <row r="109" spans="2:6" x14ac:dyDescent="0.25">
      <c r="B109" s="17">
        <v>2118</v>
      </c>
      <c r="D109" s="23">
        <f>+'Retiree 13'!D109+'Retiree 14'!D109+'Retiree 15'!D109+'Retiree 16'!D109+'Retiree 17'!D109</f>
        <v>0</v>
      </c>
      <c r="F109" s="20">
        <f>+'Retiree 13'!F109+'Retiree 14'!F109+'Retiree 15'!F109+'Retiree 16'!F109+'Retiree 17'!F109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0B002-5F93-4198-9150-85BEEF271063}">
  <sheetPr codeName="Sheet2"/>
  <dimension ref="B1:LC108"/>
  <sheetViews>
    <sheetView workbookViewId="0"/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1" spans="2:315" x14ac:dyDescent="0.25">
      <c r="L1" t="s">
        <v>181</v>
      </c>
      <c r="N1">
        <f>IF($C$6&gt;0,IF($C$4&gt;=$F$3,1,$C$6/($F$3-$F$4)),0)</f>
        <v>0.7142857142857143</v>
      </c>
    </row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" si="2">DG3+1</f>
        <v>2021</v>
      </c>
      <c r="DI3">
        <f t="shared" ref="DI3" si="3">DH3+1</f>
        <v>2022</v>
      </c>
      <c r="DJ3">
        <f t="shared" ref="DJ3" si="4">DI3+1</f>
        <v>2023</v>
      </c>
      <c r="DK3">
        <f t="shared" ref="DK3" si="5">DJ3+1</f>
        <v>2024</v>
      </c>
      <c r="DL3">
        <f t="shared" ref="DL3" si="6">DK3+1</f>
        <v>2025</v>
      </c>
      <c r="DM3">
        <f t="shared" ref="DM3" si="7">DL3+1</f>
        <v>2026</v>
      </c>
      <c r="DN3">
        <f t="shared" ref="DN3" si="8">DM3+1</f>
        <v>2027</v>
      </c>
      <c r="DO3">
        <f t="shared" ref="DO3" si="9">DN3+1</f>
        <v>2028</v>
      </c>
      <c r="DP3">
        <f t="shared" ref="DP3" si="10">DO3+1</f>
        <v>2029</v>
      </c>
      <c r="DQ3">
        <f t="shared" ref="DQ3" si="11">DP3+1</f>
        <v>2030</v>
      </c>
      <c r="DR3">
        <f t="shared" ref="DR3" si="12">DQ3+1</f>
        <v>2031</v>
      </c>
      <c r="DS3">
        <f t="shared" ref="DS3" si="13">DR3+1</f>
        <v>2032</v>
      </c>
      <c r="DT3">
        <f t="shared" ref="DT3" si="14">DS3+1</f>
        <v>2033</v>
      </c>
      <c r="DU3">
        <f t="shared" ref="DU3" si="15">DT3+1</f>
        <v>2034</v>
      </c>
      <c r="DV3">
        <f t="shared" ref="DV3" si="16">DU3+1</f>
        <v>2035</v>
      </c>
      <c r="DW3">
        <f t="shared" ref="DW3" si="17">DV3+1</f>
        <v>2036</v>
      </c>
      <c r="DX3">
        <f t="shared" ref="DX3" si="18">DW3+1</f>
        <v>2037</v>
      </c>
      <c r="DY3">
        <f t="shared" ref="DY3" si="19">DX3+1</f>
        <v>2038</v>
      </c>
      <c r="DZ3">
        <f t="shared" ref="DZ3" si="20">DY3+1</f>
        <v>2039</v>
      </c>
      <c r="EA3">
        <f t="shared" ref="EA3" si="21">DZ3+1</f>
        <v>2040</v>
      </c>
      <c r="EB3">
        <f t="shared" ref="EB3" si="22">EA3+1</f>
        <v>2041</v>
      </c>
      <c r="EC3">
        <f t="shared" ref="EC3" si="23">EB3+1</f>
        <v>2042</v>
      </c>
      <c r="ED3">
        <f t="shared" ref="ED3" si="24">EC3+1</f>
        <v>2043</v>
      </c>
      <c r="EE3">
        <f t="shared" ref="EE3" si="25">ED3+1</f>
        <v>2044</v>
      </c>
      <c r="EF3">
        <f t="shared" ref="EF3" si="26">EE3+1</f>
        <v>2045</v>
      </c>
      <c r="EG3">
        <f t="shared" ref="EG3" si="27">EF3+1</f>
        <v>2046</v>
      </c>
      <c r="EH3">
        <f t="shared" ref="EH3" si="28">EG3+1</f>
        <v>2047</v>
      </c>
      <c r="EI3">
        <f t="shared" ref="EI3" si="29">EH3+1</f>
        <v>2048</v>
      </c>
      <c r="EJ3">
        <f t="shared" ref="EJ3" si="30">EI3+1</f>
        <v>2049</v>
      </c>
      <c r="EK3">
        <f t="shared" ref="EK3" si="31">EJ3+1</f>
        <v>2050</v>
      </c>
      <c r="EL3">
        <f t="shared" ref="EL3" si="32">EK3+1</f>
        <v>2051</v>
      </c>
      <c r="EM3">
        <f t="shared" ref="EM3" si="33">EL3+1</f>
        <v>2052</v>
      </c>
      <c r="EN3">
        <f t="shared" ref="EN3" si="34">EM3+1</f>
        <v>2053</v>
      </c>
      <c r="EO3">
        <f t="shared" ref="EO3" si="35">EN3+1</f>
        <v>2054</v>
      </c>
      <c r="EP3">
        <f t="shared" ref="EP3" si="36">EO3+1</f>
        <v>2055</v>
      </c>
      <c r="EQ3">
        <f t="shared" ref="EQ3" si="37">EP3+1</f>
        <v>2056</v>
      </c>
      <c r="ER3">
        <f t="shared" ref="ER3" si="38">EQ3+1</f>
        <v>2057</v>
      </c>
      <c r="ES3">
        <f t="shared" ref="ES3" si="39">ER3+1</f>
        <v>2058</v>
      </c>
      <c r="ET3">
        <f t="shared" ref="ET3" si="40">ES3+1</f>
        <v>2059</v>
      </c>
      <c r="EU3">
        <f t="shared" ref="EU3" si="41">ET3+1</f>
        <v>2060</v>
      </c>
      <c r="EV3">
        <f t="shared" ref="EV3" si="42">EU3+1</f>
        <v>2061</v>
      </c>
      <c r="EW3">
        <f t="shared" ref="EW3" si="43">EV3+1</f>
        <v>2062</v>
      </c>
      <c r="EX3">
        <f t="shared" ref="EX3" si="44">EW3+1</f>
        <v>2063</v>
      </c>
      <c r="EY3">
        <f t="shared" ref="EY3" si="45">EX3+1</f>
        <v>2064</v>
      </c>
      <c r="EZ3">
        <f t="shared" ref="EZ3" si="46">EY3+1</f>
        <v>2065</v>
      </c>
      <c r="FA3">
        <f t="shared" ref="FA3" si="47">EZ3+1</f>
        <v>2066</v>
      </c>
      <c r="FB3">
        <f t="shared" ref="FB3" si="48">FA3+1</f>
        <v>2067</v>
      </c>
      <c r="FC3">
        <f t="shared" ref="FC3" si="49">FB3+1</f>
        <v>2068</v>
      </c>
      <c r="FD3">
        <f t="shared" ref="FD3" si="50">FC3+1</f>
        <v>2069</v>
      </c>
      <c r="FE3">
        <f t="shared" ref="FE3" si="51">FD3+1</f>
        <v>2070</v>
      </c>
      <c r="FF3">
        <f t="shared" ref="FF3" si="52">FE3+1</f>
        <v>2071</v>
      </c>
      <c r="FG3">
        <f t="shared" ref="FG3" si="53">FF3+1</f>
        <v>2072</v>
      </c>
      <c r="FH3">
        <f t="shared" ref="FH3" si="54">FG3+1</f>
        <v>2073</v>
      </c>
      <c r="FI3">
        <f t="shared" ref="FI3" si="55">FH3+1</f>
        <v>2074</v>
      </c>
      <c r="FJ3">
        <f t="shared" ref="FJ3" si="56">FI3+1</f>
        <v>2075</v>
      </c>
      <c r="FK3">
        <f t="shared" ref="FK3" si="57">FJ3+1</f>
        <v>2076</v>
      </c>
      <c r="FL3">
        <f t="shared" ref="FL3" si="58">FK3+1</f>
        <v>2077</v>
      </c>
      <c r="FM3">
        <f t="shared" ref="FM3" si="59">FL3+1</f>
        <v>2078</v>
      </c>
      <c r="FN3">
        <f t="shared" ref="FN3" si="60">FM3+1</f>
        <v>2079</v>
      </c>
      <c r="FO3">
        <f t="shared" ref="FO3" si="61">FN3+1</f>
        <v>2080</v>
      </c>
      <c r="FP3">
        <f t="shared" ref="FP3" si="62">FO3+1</f>
        <v>2081</v>
      </c>
      <c r="FQ3">
        <f t="shared" ref="FQ3" si="63">FP3+1</f>
        <v>2082</v>
      </c>
      <c r="FR3">
        <f t="shared" ref="FR3" si="64">FQ3+1</f>
        <v>2083</v>
      </c>
      <c r="FS3">
        <f t="shared" ref="FS3" si="65">FR3+1</f>
        <v>2084</v>
      </c>
      <c r="FT3">
        <f t="shared" ref="FT3" si="66">FS3+1</f>
        <v>2085</v>
      </c>
      <c r="FU3">
        <f t="shared" ref="FU3" si="67">FT3+1</f>
        <v>2086</v>
      </c>
      <c r="FV3">
        <f t="shared" ref="FV3" si="68">FU3+1</f>
        <v>2087</v>
      </c>
      <c r="FW3">
        <f t="shared" ref="FW3" si="69">FV3+1</f>
        <v>2088</v>
      </c>
      <c r="FX3">
        <f t="shared" ref="FX3" si="70">FW3+1</f>
        <v>2089</v>
      </c>
      <c r="FY3">
        <f t="shared" ref="FY3" si="71">FX3+1</f>
        <v>2090</v>
      </c>
      <c r="FZ3">
        <f t="shared" ref="FZ3" si="72">FY3+1</f>
        <v>2091</v>
      </c>
      <c r="GA3">
        <f t="shared" ref="GA3" si="73">FZ3+1</f>
        <v>2092</v>
      </c>
      <c r="GB3">
        <f t="shared" ref="GB3" si="74">GA3+1</f>
        <v>2093</v>
      </c>
      <c r="GC3">
        <f t="shared" ref="GC3" si="75">GB3+1</f>
        <v>2094</v>
      </c>
      <c r="GD3">
        <f t="shared" ref="GD3" si="76">GC3+1</f>
        <v>2095</v>
      </c>
      <c r="GE3">
        <f t="shared" ref="GE3" si="77">GD3+1</f>
        <v>2096</v>
      </c>
      <c r="GF3">
        <f t="shared" ref="GF3" si="78">GE3+1</f>
        <v>2097</v>
      </c>
      <c r="GG3">
        <f t="shared" ref="GG3" si="79">GF3+1</f>
        <v>2098</v>
      </c>
      <c r="GH3">
        <f t="shared" ref="GH3" si="80">GG3+1</f>
        <v>2099</v>
      </c>
      <c r="GI3">
        <f t="shared" ref="GI3" si="81">GH3+1</f>
        <v>2100</v>
      </c>
      <c r="GJ3">
        <f t="shared" ref="GJ3" si="82">GI3+1</f>
        <v>2101</v>
      </c>
      <c r="GK3">
        <f t="shared" ref="GK3" si="83">GJ3+1</f>
        <v>2102</v>
      </c>
      <c r="GL3">
        <f t="shared" ref="GL3" si="84">GK3+1</f>
        <v>2103</v>
      </c>
      <c r="GM3">
        <f t="shared" ref="GM3" si="85">GL3+1</f>
        <v>2104</v>
      </c>
      <c r="GN3">
        <f t="shared" ref="GN3" si="86">GM3+1</f>
        <v>2105</v>
      </c>
      <c r="GO3">
        <f t="shared" ref="GO3" si="87">GN3+1</f>
        <v>2106</v>
      </c>
      <c r="GP3">
        <f t="shared" ref="GP3" si="88">GO3+1</f>
        <v>2107</v>
      </c>
      <c r="GQ3">
        <f t="shared" ref="GQ3" si="89">GP3+1</f>
        <v>2108</v>
      </c>
      <c r="GR3">
        <f t="shared" ref="GR3" si="90">GQ3+1</f>
        <v>2109</v>
      </c>
      <c r="GS3">
        <f t="shared" ref="GS3" si="91">GR3+1</f>
        <v>2110</v>
      </c>
      <c r="GT3">
        <f t="shared" ref="GT3" si="92">GS3+1</f>
        <v>2111</v>
      </c>
      <c r="GU3">
        <f t="shared" ref="GU3" si="93">GT3+1</f>
        <v>2112</v>
      </c>
      <c r="GV3">
        <f t="shared" ref="GV3" si="94">GU3+1</f>
        <v>2113</v>
      </c>
      <c r="GW3">
        <f t="shared" ref="GW3" si="95">GV3+1</f>
        <v>2114</v>
      </c>
      <c r="GX3">
        <f t="shared" ref="GX3" si="96">GW3+1</f>
        <v>2115</v>
      </c>
      <c r="GY3">
        <f t="shared" ref="GY3" si="97">GX3+1</f>
        <v>2116</v>
      </c>
      <c r="GZ3">
        <f t="shared" ref="GZ3" si="98">GY3+1</f>
        <v>2117</v>
      </c>
      <c r="HA3">
        <f t="shared" ref="HA3" si="99">GZ3+1</f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46</v>
      </c>
      <c r="E4" t="s">
        <v>34</v>
      </c>
      <c r="F4">
        <f>C4-C6</f>
        <v>36</v>
      </c>
      <c r="I4" s="6">
        <f t="shared" ref="I4:AN4" si="100">SUMPRODUCT(I10:I60,$HD10:$HD60)</f>
        <v>156035.74494073322</v>
      </c>
      <c r="J4" s="6">
        <f t="shared" si="100"/>
        <v>0</v>
      </c>
      <c r="K4" s="6">
        <f t="shared" si="100"/>
        <v>0</v>
      </c>
      <c r="L4" s="6">
        <f t="shared" si="100"/>
        <v>0</v>
      </c>
      <c r="M4" s="6">
        <f t="shared" si="100"/>
        <v>0</v>
      </c>
      <c r="N4" s="6">
        <f t="shared" si="100"/>
        <v>0</v>
      </c>
      <c r="O4" s="6">
        <f t="shared" si="100"/>
        <v>171.36546133947814</v>
      </c>
      <c r="P4" s="6">
        <f t="shared" si="100"/>
        <v>345.80123682908868</v>
      </c>
      <c r="Q4" s="6">
        <f t="shared" si="100"/>
        <v>584.43102071934891</v>
      </c>
      <c r="R4" s="6">
        <f t="shared" si="100"/>
        <v>816.80779958450626</v>
      </c>
      <c r="S4" s="6">
        <f t="shared" si="100"/>
        <v>1173.2278693219603</v>
      </c>
      <c r="T4" s="6">
        <f t="shared" si="100"/>
        <v>1758.7234142305265</v>
      </c>
      <c r="U4" s="6">
        <f t="shared" si="100"/>
        <v>2296.253993105795</v>
      </c>
      <c r="V4" s="6">
        <f t="shared" si="100"/>
        <v>3020.9423291777957</v>
      </c>
      <c r="W4" s="6">
        <f t="shared" si="100"/>
        <v>3895.7234929721717</v>
      </c>
      <c r="X4" s="6">
        <f t="shared" si="100"/>
        <v>5005.2267552520034</v>
      </c>
      <c r="Y4" s="6">
        <f t="shared" si="100"/>
        <v>6809.0638351014122</v>
      </c>
      <c r="Z4" s="6">
        <f t="shared" si="100"/>
        <v>9037.6449369038855</v>
      </c>
      <c r="AA4" s="6">
        <f t="shared" si="100"/>
        <v>12381.131341885386</v>
      </c>
      <c r="AB4" s="6">
        <f t="shared" si="100"/>
        <v>15387.590103007758</v>
      </c>
      <c r="AC4" s="6">
        <f t="shared" si="100"/>
        <v>7364.1389297123724</v>
      </c>
      <c r="AD4" s="6">
        <f t="shared" si="100"/>
        <v>8472.8380353511293</v>
      </c>
      <c r="AE4" s="6">
        <f t="shared" si="100"/>
        <v>9263.4632239204748</v>
      </c>
      <c r="AF4" s="6">
        <f t="shared" si="100"/>
        <v>10075.267723694693</v>
      </c>
      <c r="AG4" s="6">
        <f t="shared" si="100"/>
        <v>10719.911132700918</v>
      </c>
      <c r="AH4" s="6">
        <f t="shared" si="100"/>
        <v>11348.30542689978</v>
      </c>
      <c r="AI4" s="6">
        <f t="shared" si="100"/>
        <v>11954.764234506209</v>
      </c>
      <c r="AJ4" s="6">
        <f t="shared" si="100"/>
        <v>12514.413700600631</v>
      </c>
      <c r="AK4" s="6">
        <f t="shared" si="100"/>
        <v>13061.997239119646</v>
      </c>
      <c r="AL4" s="6">
        <f t="shared" si="100"/>
        <v>13575.544630280421</v>
      </c>
      <c r="AM4" s="6">
        <f t="shared" si="100"/>
        <v>14076.622716264355</v>
      </c>
      <c r="AN4" s="6">
        <f t="shared" si="100"/>
        <v>14650.003068573995</v>
      </c>
      <c r="AO4" s="6">
        <f t="shared" ref="AO4:BT4" si="101">SUMPRODUCT(AO10:AO60,$HD10:$HD60)</f>
        <v>15078.786316498343</v>
      </c>
      <c r="AP4" s="6">
        <f t="shared" si="101"/>
        <v>15474.462878617494</v>
      </c>
      <c r="AQ4" s="6">
        <f t="shared" si="101"/>
        <v>15825.346289088046</v>
      </c>
      <c r="AR4" s="6">
        <f t="shared" si="101"/>
        <v>16118.233553114671</v>
      </c>
      <c r="AS4" s="6">
        <f t="shared" si="101"/>
        <v>16341.721113601381</v>
      </c>
      <c r="AT4" s="6">
        <f t="shared" si="101"/>
        <v>16481.760117867558</v>
      </c>
      <c r="AU4" s="6">
        <f t="shared" si="101"/>
        <v>16524.581720281309</v>
      </c>
      <c r="AV4" s="6">
        <f t="shared" si="101"/>
        <v>16459.602990629905</v>
      </c>
      <c r="AW4" s="6">
        <f t="shared" si="101"/>
        <v>16280.269783205618</v>
      </c>
      <c r="AX4" s="6">
        <f t="shared" si="101"/>
        <v>15978.712275722919</v>
      </c>
      <c r="AY4" s="6">
        <f t="shared" si="101"/>
        <v>15548.048241598426</v>
      </c>
      <c r="AZ4" s="6">
        <f t="shared" si="101"/>
        <v>14954.459712719312</v>
      </c>
      <c r="BA4" s="6">
        <f t="shared" si="101"/>
        <v>14191.213923900059</v>
      </c>
      <c r="BB4" s="6">
        <f t="shared" si="101"/>
        <v>13260.761339351195</v>
      </c>
      <c r="BC4" s="6">
        <f t="shared" si="101"/>
        <v>12175.026769054615</v>
      </c>
      <c r="BD4" s="6">
        <f t="shared" si="101"/>
        <v>10959.829271079165</v>
      </c>
      <c r="BE4" s="6">
        <f t="shared" si="101"/>
        <v>9655.8290369194401</v>
      </c>
      <c r="BF4" s="6">
        <f t="shared" si="101"/>
        <v>8313.2234439129534</v>
      </c>
      <c r="BG4" s="6">
        <f t="shared" si="101"/>
        <v>6983.5586233776176</v>
      </c>
      <c r="BH4" s="6">
        <f t="shared" si="101"/>
        <v>5714.0573371089977</v>
      </c>
      <c r="BI4" s="6">
        <f t="shared" si="101"/>
        <v>4544.9398465930826</v>
      </c>
      <c r="BJ4" s="6">
        <f t="shared" si="101"/>
        <v>3506.9021042680338</v>
      </c>
      <c r="BK4" s="6">
        <f t="shared" si="101"/>
        <v>2640.4976177441222</v>
      </c>
      <c r="BL4" s="6">
        <f t="shared" si="101"/>
        <v>1921.8157921565457</v>
      </c>
      <c r="BM4" s="6">
        <f t="shared" si="101"/>
        <v>1367.8430311510381</v>
      </c>
      <c r="BN4" s="6">
        <f t="shared" si="101"/>
        <v>922.9334098989109</v>
      </c>
      <c r="BO4" s="6">
        <f t="shared" si="101"/>
        <v>586.98223337808872</v>
      </c>
      <c r="BP4" s="6">
        <f t="shared" si="101"/>
        <v>337.33946599560608</v>
      </c>
      <c r="BQ4" s="6">
        <f t="shared" si="101"/>
        <v>170.5751450603787</v>
      </c>
      <c r="BR4" s="6">
        <f t="shared" si="101"/>
        <v>74.633022033511239</v>
      </c>
      <c r="BS4" s="6">
        <f t="shared" si="101"/>
        <v>27.967359947076051</v>
      </c>
      <c r="BT4" s="6">
        <f t="shared" si="101"/>
        <v>8.5462807200739732</v>
      </c>
      <c r="BU4" s="6">
        <f t="shared" ref="BU4:CZ4" si="102">SUMPRODUCT(BU10:BU60,$HD10:$HD60)</f>
        <v>1.959328183064136</v>
      </c>
      <c r="BV4" s="6">
        <f t="shared" si="102"/>
        <v>0.28503966983292794</v>
      </c>
      <c r="BW4" s="6">
        <f t="shared" si="102"/>
        <v>0</v>
      </c>
      <c r="BX4" s="6">
        <f t="shared" si="102"/>
        <v>0</v>
      </c>
      <c r="BY4" s="6">
        <f t="shared" si="102"/>
        <v>0</v>
      </c>
      <c r="BZ4" s="6">
        <f t="shared" si="102"/>
        <v>0</v>
      </c>
      <c r="CA4" s="6">
        <f t="shared" si="102"/>
        <v>0</v>
      </c>
      <c r="CB4" s="6">
        <f t="shared" si="102"/>
        <v>0</v>
      </c>
      <c r="CC4" s="6">
        <f t="shared" si="102"/>
        <v>0</v>
      </c>
      <c r="CD4" s="6">
        <f t="shared" si="102"/>
        <v>0</v>
      </c>
      <c r="CE4" s="6">
        <f t="shared" si="102"/>
        <v>0</v>
      </c>
      <c r="CF4" s="6">
        <f t="shared" si="102"/>
        <v>0</v>
      </c>
      <c r="CG4" s="6">
        <f t="shared" si="102"/>
        <v>0</v>
      </c>
      <c r="CH4" s="6">
        <f t="shared" si="102"/>
        <v>0</v>
      </c>
      <c r="CI4" s="6">
        <f t="shared" si="102"/>
        <v>0</v>
      </c>
      <c r="CJ4" s="6">
        <f t="shared" si="102"/>
        <v>0</v>
      </c>
      <c r="CK4" s="6">
        <f t="shared" si="102"/>
        <v>0</v>
      </c>
      <c r="CL4" s="6">
        <f t="shared" si="102"/>
        <v>0</v>
      </c>
      <c r="CM4" s="6">
        <f t="shared" si="102"/>
        <v>0</v>
      </c>
      <c r="CN4" s="6">
        <f t="shared" si="102"/>
        <v>0</v>
      </c>
      <c r="CO4" s="6">
        <f t="shared" si="102"/>
        <v>0</v>
      </c>
      <c r="CP4" s="6">
        <f t="shared" si="102"/>
        <v>0</v>
      </c>
      <c r="CQ4" s="6">
        <f t="shared" si="102"/>
        <v>0</v>
      </c>
      <c r="CR4" s="6">
        <f t="shared" si="102"/>
        <v>0</v>
      </c>
      <c r="CS4" s="6">
        <f t="shared" si="102"/>
        <v>0</v>
      </c>
      <c r="CT4" s="6">
        <f t="shared" si="102"/>
        <v>0</v>
      </c>
      <c r="CU4" s="6">
        <f t="shared" si="102"/>
        <v>0</v>
      </c>
      <c r="CV4" s="6">
        <f t="shared" si="102"/>
        <v>0</v>
      </c>
      <c r="CW4" s="6">
        <f t="shared" si="102"/>
        <v>0</v>
      </c>
      <c r="CX4" s="6">
        <f t="shared" si="102"/>
        <v>0</v>
      </c>
      <c r="CY4" s="6">
        <f t="shared" si="102"/>
        <v>0</v>
      </c>
      <c r="CZ4" s="6">
        <f t="shared" si="102"/>
        <v>0</v>
      </c>
      <c r="DA4" s="6">
        <f t="shared" ref="DA4:DF4" si="103">SUMPRODUCT(DA10:DA60,$HD10:$HD60)</f>
        <v>0</v>
      </c>
      <c r="DB4" s="6">
        <f t="shared" si="103"/>
        <v>0</v>
      </c>
      <c r="DC4" s="6">
        <f t="shared" si="103"/>
        <v>0</v>
      </c>
      <c r="DD4" s="6">
        <f t="shared" si="103"/>
        <v>0</v>
      </c>
      <c r="DE4" s="6">
        <f t="shared" si="103"/>
        <v>0</v>
      </c>
      <c r="DF4" s="7">
        <f t="shared" si="103"/>
        <v>0</v>
      </c>
      <c r="DG4" s="7">
        <f t="shared" ref="DG4:FR4" si="104">SUMPRODUCT(DG10:DG60,$HD10:$HD60)</f>
        <v>0</v>
      </c>
      <c r="DH4" s="7">
        <f t="shared" si="104"/>
        <v>0</v>
      </c>
      <c r="DI4" s="7">
        <f t="shared" si="104"/>
        <v>0</v>
      </c>
      <c r="DJ4" s="7">
        <f t="shared" si="104"/>
        <v>0</v>
      </c>
      <c r="DK4" s="7">
        <f t="shared" si="104"/>
        <v>1.2867284180974067E-2</v>
      </c>
      <c r="DL4" s="7">
        <f t="shared" si="104"/>
        <v>2.4611468907685445E-2</v>
      </c>
      <c r="DM4" s="7">
        <f t="shared" si="104"/>
        <v>3.9426832828025782E-2</v>
      </c>
      <c r="DN4" s="7">
        <f t="shared" si="104"/>
        <v>5.2230715195843748E-2</v>
      </c>
      <c r="DO4" s="7">
        <f t="shared" si="104"/>
        <v>7.1110875239559432E-2</v>
      </c>
      <c r="DP4" s="7">
        <f t="shared" si="104"/>
        <v>0.10104126418791977</v>
      </c>
      <c r="DQ4" s="7">
        <f t="shared" si="104"/>
        <v>0.12504567316168075</v>
      </c>
      <c r="DR4" s="7">
        <f t="shared" si="104"/>
        <v>0.15593326124318263</v>
      </c>
      <c r="DS4" s="7">
        <f t="shared" si="104"/>
        <v>0.1906039833497658</v>
      </c>
      <c r="DT4" s="7">
        <f t="shared" si="104"/>
        <v>0.23212137622714923</v>
      </c>
      <c r="DU4" s="7">
        <f t="shared" si="104"/>
        <v>0.2993134904386654</v>
      </c>
      <c r="DV4" s="7">
        <f t="shared" si="104"/>
        <v>0.37656651635533045</v>
      </c>
      <c r="DW4" s="7">
        <f t="shared" si="104"/>
        <v>0.4889836643175946</v>
      </c>
      <c r="DX4" s="7">
        <f t="shared" si="104"/>
        <v>0.57603933534490326</v>
      </c>
      <c r="DY4" s="7">
        <f t="shared" si="104"/>
        <v>0.63443370695335732</v>
      </c>
      <c r="DZ4" s="7">
        <f t="shared" si="104"/>
        <v>0.69189582656205895</v>
      </c>
      <c r="EA4" s="7">
        <f t="shared" si="104"/>
        <v>0.71702247844832623</v>
      </c>
      <c r="EB4" s="7">
        <f t="shared" si="104"/>
        <v>0.73920266279585078</v>
      </c>
      <c r="EC4" s="7">
        <f t="shared" si="104"/>
        <v>0.74549657076621234</v>
      </c>
      <c r="ED4" s="7">
        <f t="shared" si="104"/>
        <v>0.74805412117395198</v>
      </c>
      <c r="EE4" s="7">
        <f t="shared" si="104"/>
        <v>0.74694832214258733</v>
      </c>
      <c r="EF4" s="7">
        <f t="shared" si="104"/>
        <v>0.74115246266429002</v>
      </c>
      <c r="EG4" s="7">
        <f t="shared" si="104"/>
        <v>0.73325355117201274</v>
      </c>
      <c r="EH4" s="7">
        <f t="shared" si="104"/>
        <v>0.72235287480587962</v>
      </c>
      <c r="EI4" s="7">
        <f t="shared" si="104"/>
        <v>0.70996706125453302</v>
      </c>
      <c r="EJ4" s="7">
        <f t="shared" si="104"/>
        <v>0.70036578858648235</v>
      </c>
      <c r="EK4" s="7">
        <f t="shared" si="104"/>
        <v>0.68328386700285815</v>
      </c>
      <c r="EL4" s="7">
        <f t="shared" si="104"/>
        <v>0.66465754878836025</v>
      </c>
      <c r="EM4" s="7">
        <f t="shared" si="104"/>
        <v>0.64429244149348464</v>
      </c>
      <c r="EN4" s="7">
        <f t="shared" si="104"/>
        <v>0.62200636594222503</v>
      </c>
      <c r="EO4" s="7">
        <f t="shared" si="104"/>
        <v>0.59775433773413766</v>
      </c>
      <c r="EP4" s="7">
        <f t="shared" si="104"/>
        <v>0.57144716933045825</v>
      </c>
      <c r="EQ4" s="7">
        <f t="shared" si="104"/>
        <v>0.54306338842981439</v>
      </c>
      <c r="ER4" s="7">
        <f t="shared" si="104"/>
        <v>0.51272786755212507</v>
      </c>
      <c r="ES4" s="7">
        <f t="shared" si="104"/>
        <v>0.48070288494481944</v>
      </c>
      <c r="ET4" s="7">
        <f t="shared" si="104"/>
        <v>0.44720270089301495</v>
      </c>
      <c r="EU4" s="7">
        <f t="shared" si="104"/>
        <v>0.41246399508764559</v>
      </c>
      <c r="EV4" s="7">
        <f t="shared" si="104"/>
        <v>0.37603517504150463</v>
      </c>
      <c r="EW4" s="7">
        <f t="shared" si="104"/>
        <v>0.33823987959808294</v>
      </c>
      <c r="EX4" s="7">
        <f t="shared" si="104"/>
        <v>0.29958582615761414</v>
      </c>
      <c r="EY4" s="7">
        <f t="shared" si="104"/>
        <v>0.26071756107192534</v>
      </c>
      <c r="EZ4" s="7">
        <f t="shared" si="104"/>
        <v>0.222459866160231</v>
      </c>
      <c r="FA4" s="7">
        <f t="shared" si="104"/>
        <v>0.18577400963174728</v>
      </c>
      <c r="FB4" s="7">
        <f t="shared" si="104"/>
        <v>0.15160459604018001</v>
      </c>
      <c r="FC4" s="7">
        <f t="shared" si="104"/>
        <v>0.12071667564295374</v>
      </c>
      <c r="FD4" s="7">
        <f t="shared" si="104"/>
        <v>9.3623024961649218E-2</v>
      </c>
      <c r="FE4" s="7">
        <f t="shared" si="104"/>
        <v>7.0585207209336198E-2</v>
      </c>
      <c r="FF4" s="7">
        <f t="shared" si="104"/>
        <v>5.162460884876429E-2</v>
      </c>
      <c r="FG4" s="7">
        <f t="shared" si="104"/>
        <v>3.6843967089274572E-2</v>
      </c>
      <c r="FH4" s="7">
        <f t="shared" si="104"/>
        <v>2.5417916015548749E-2</v>
      </c>
      <c r="FI4" s="7">
        <f t="shared" si="104"/>
        <v>1.7147942860729806E-2</v>
      </c>
      <c r="FJ4" s="7">
        <f t="shared" si="104"/>
        <v>1.096713833600836E-2</v>
      </c>
      <c r="FK4" s="7">
        <f t="shared" si="104"/>
        <v>6.6114296744792791E-3</v>
      </c>
      <c r="FL4" s="7">
        <f t="shared" si="104"/>
        <v>3.6015102008758416E-3</v>
      </c>
      <c r="FM4" s="7">
        <f t="shared" si="104"/>
        <v>1.7261678241777823E-3</v>
      </c>
      <c r="FN4" s="7">
        <f t="shared" si="104"/>
        <v>7.1589358172125179E-4</v>
      </c>
      <c r="FO4" s="7">
        <f t="shared" si="104"/>
        <v>2.5427824129157145E-4</v>
      </c>
      <c r="FP4" s="7">
        <f t="shared" si="104"/>
        <v>7.363897867803907E-5</v>
      </c>
      <c r="FQ4" s="7">
        <f t="shared" si="104"/>
        <v>1.6003959236098229E-5</v>
      </c>
      <c r="FR4" s="7">
        <f t="shared" si="104"/>
        <v>2.2040652659954474E-6</v>
      </c>
      <c r="FS4" s="7">
        <f t="shared" ref="FS4:HA4" si="105">SUMPRODUCT(FS10:FS60,$HD10:$HD60)</f>
        <v>0</v>
      </c>
      <c r="FT4" s="7">
        <f t="shared" si="105"/>
        <v>0</v>
      </c>
      <c r="FU4" s="7">
        <f t="shared" si="105"/>
        <v>0</v>
      </c>
      <c r="FV4" s="7">
        <f t="shared" si="105"/>
        <v>0</v>
      </c>
      <c r="FW4" s="7">
        <f t="shared" si="105"/>
        <v>0</v>
      </c>
      <c r="FX4" s="7">
        <f t="shared" si="105"/>
        <v>0</v>
      </c>
      <c r="FY4" s="7">
        <f t="shared" si="105"/>
        <v>0</v>
      </c>
      <c r="FZ4" s="7">
        <f t="shared" si="105"/>
        <v>0</v>
      </c>
      <c r="GA4" s="7">
        <f t="shared" si="105"/>
        <v>0</v>
      </c>
      <c r="GB4" s="7">
        <f t="shared" si="105"/>
        <v>0</v>
      </c>
      <c r="GC4" s="7">
        <f t="shared" si="105"/>
        <v>0</v>
      </c>
      <c r="GD4" s="7">
        <f t="shared" si="105"/>
        <v>0</v>
      </c>
      <c r="GE4" s="7">
        <f t="shared" si="105"/>
        <v>0</v>
      </c>
      <c r="GF4" s="7">
        <f t="shared" si="105"/>
        <v>0</v>
      </c>
      <c r="GG4" s="7">
        <f t="shared" si="105"/>
        <v>0</v>
      </c>
      <c r="GH4" s="7">
        <f t="shared" si="105"/>
        <v>0</v>
      </c>
      <c r="GI4" s="7">
        <f t="shared" si="105"/>
        <v>0</v>
      </c>
      <c r="GJ4" s="7">
        <f t="shared" si="105"/>
        <v>0</v>
      </c>
      <c r="GK4" s="7">
        <f t="shared" si="105"/>
        <v>0</v>
      </c>
      <c r="GL4" s="7">
        <f t="shared" si="105"/>
        <v>0</v>
      </c>
      <c r="GM4" s="7">
        <f t="shared" si="105"/>
        <v>0</v>
      </c>
      <c r="GN4" s="7">
        <f t="shared" si="105"/>
        <v>0</v>
      </c>
      <c r="GO4" s="7">
        <f t="shared" si="105"/>
        <v>0</v>
      </c>
      <c r="GP4" s="7">
        <f t="shared" si="105"/>
        <v>0</v>
      </c>
      <c r="GQ4" s="7">
        <f t="shared" si="105"/>
        <v>0</v>
      </c>
      <c r="GR4" s="7">
        <f t="shared" si="105"/>
        <v>0</v>
      </c>
      <c r="GS4" s="7">
        <f t="shared" si="105"/>
        <v>0</v>
      </c>
      <c r="GT4" s="7">
        <f t="shared" si="105"/>
        <v>0</v>
      </c>
      <c r="GU4" s="7">
        <f t="shared" si="105"/>
        <v>0</v>
      </c>
      <c r="GV4" s="7">
        <f t="shared" si="105"/>
        <v>0</v>
      </c>
      <c r="GW4" s="7">
        <f t="shared" si="105"/>
        <v>0</v>
      </c>
      <c r="GX4" s="7">
        <f t="shared" si="105"/>
        <v>0</v>
      </c>
      <c r="GY4" s="7">
        <f t="shared" si="105"/>
        <v>0</v>
      </c>
      <c r="GZ4" s="7">
        <f t="shared" si="105"/>
        <v>0</v>
      </c>
      <c r="HA4" s="7">
        <f t="shared" si="105"/>
        <v>0</v>
      </c>
      <c r="HB4" s="6">
        <f>IF(OR(C4&gt;=F3,C6=0), 0, I4/(F3-F4))</f>
        <v>11145.410352909515</v>
      </c>
      <c r="HC4" s="6">
        <f>IF(C4&gt;=F3,I4,HB4*C6)</f>
        <v>111454.10352909515</v>
      </c>
      <c r="HD4" s="6">
        <f>I4*HH4/HJ4</f>
        <v>7735.4244878287518</v>
      </c>
      <c r="HE4" s="6">
        <f>I4-HD4*HI4</f>
        <v>50629.635557366157</v>
      </c>
      <c r="HF4" s="7">
        <f>SUMPRODUCT(HB10:HB60,HD10:HD60)/SUM(HD10:HD60)-HB10</f>
        <v>15.293320786918539</v>
      </c>
      <c r="HH4">
        <f>VLOOKUP(C4,HH9:HO59,3)*HN9</f>
        <v>0.59886854457540051</v>
      </c>
      <c r="HI4">
        <f>SUMPRODUCT(HC10:HC60,HN10:HN60,HO10:HO60)/HN10/HO10</f>
        <v>13.626415660732976</v>
      </c>
      <c r="HJ4">
        <f>SUMPRODUCT(HJ9:HJ59,HN9:HN59,HO9:HO59)</f>
        <v>12.080125611907338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303832.31067142362</v>
      </c>
      <c r="I5" t="s">
        <v>66</v>
      </c>
      <c r="J5" s="6">
        <f>J4*$N$1</f>
        <v>0</v>
      </c>
      <c r="K5" s="6">
        <f t="shared" ref="K5:BV5" si="106">K4*$N$1</f>
        <v>0</v>
      </c>
      <c r="L5" s="6">
        <f t="shared" si="106"/>
        <v>0</v>
      </c>
      <c r="M5" s="6">
        <f t="shared" si="106"/>
        <v>0</v>
      </c>
      <c r="N5" s="6">
        <f t="shared" si="106"/>
        <v>0</v>
      </c>
      <c r="O5" s="6">
        <f t="shared" si="106"/>
        <v>122.4039009567701</v>
      </c>
      <c r="P5" s="6">
        <f t="shared" si="106"/>
        <v>247.00088344934906</v>
      </c>
      <c r="Q5" s="6">
        <f t="shared" si="106"/>
        <v>417.45072908524924</v>
      </c>
      <c r="R5" s="6">
        <f t="shared" si="106"/>
        <v>583.43414256036158</v>
      </c>
      <c r="S5" s="6">
        <f t="shared" si="106"/>
        <v>838.01990665854305</v>
      </c>
      <c r="T5" s="6">
        <f t="shared" si="106"/>
        <v>1256.2310101646617</v>
      </c>
      <c r="U5" s="6">
        <f t="shared" si="106"/>
        <v>1640.1814236469963</v>
      </c>
      <c r="V5" s="6">
        <f t="shared" si="106"/>
        <v>2157.8159494127112</v>
      </c>
      <c r="W5" s="6">
        <f t="shared" si="106"/>
        <v>2782.6596378372656</v>
      </c>
      <c r="X5" s="6">
        <f t="shared" si="106"/>
        <v>3575.1619680371455</v>
      </c>
      <c r="Y5" s="6">
        <f t="shared" si="106"/>
        <v>4863.6170250724372</v>
      </c>
      <c r="Z5" s="6">
        <f t="shared" si="106"/>
        <v>6455.460669217061</v>
      </c>
      <c r="AA5" s="6">
        <f t="shared" si="106"/>
        <v>8843.6652442038467</v>
      </c>
      <c r="AB5" s="6">
        <f t="shared" si="106"/>
        <v>10991.135787862684</v>
      </c>
      <c r="AC5" s="6">
        <f t="shared" si="106"/>
        <v>5260.0992355088374</v>
      </c>
      <c r="AD5" s="6">
        <f t="shared" si="106"/>
        <v>6052.0271681079494</v>
      </c>
      <c r="AE5" s="6">
        <f t="shared" si="106"/>
        <v>6616.7594456574825</v>
      </c>
      <c r="AF5" s="6">
        <f t="shared" si="106"/>
        <v>7196.6198026390666</v>
      </c>
      <c r="AG5" s="6">
        <f t="shared" si="106"/>
        <v>7657.079380500656</v>
      </c>
      <c r="AH5" s="6">
        <f t="shared" si="106"/>
        <v>8105.9324477855571</v>
      </c>
      <c r="AI5" s="6">
        <f t="shared" si="106"/>
        <v>8539.1173103615783</v>
      </c>
      <c r="AJ5" s="6">
        <f t="shared" si="106"/>
        <v>8938.8669290004509</v>
      </c>
      <c r="AK5" s="6">
        <f t="shared" si="106"/>
        <v>9329.9980279426054</v>
      </c>
      <c r="AL5" s="6">
        <f t="shared" si="106"/>
        <v>9696.8175930574434</v>
      </c>
      <c r="AM5" s="6">
        <f t="shared" si="106"/>
        <v>10054.730511617397</v>
      </c>
      <c r="AN5" s="6">
        <f t="shared" si="106"/>
        <v>10464.287906124282</v>
      </c>
      <c r="AO5" s="6">
        <f t="shared" si="106"/>
        <v>10770.561654641673</v>
      </c>
      <c r="AP5" s="6">
        <f t="shared" si="106"/>
        <v>11053.187770441067</v>
      </c>
      <c r="AQ5" s="6">
        <f t="shared" si="106"/>
        <v>11303.818777920033</v>
      </c>
      <c r="AR5" s="6">
        <f t="shared" si="106"/>
        <v>11513.02396651048</v>
      </c>
      <c r="AS5" s="6">
        <f t="shared" si="106"/>
        <v>11672.6579382867</v>
      </c>
      <c r="AT5" s="6">
        <f t="shared" si="106"/>
        <v>11772.685798476827</v>
      </c>
      <c r="AU5" s="6">
        <f t="shared" si="106"/>
        <v>11803.272657343792</v>
      </c>
      <c r="AV5" s="6">
        <f t="shared" si="106"/>
        <v>11756.859279021361</v>
      </c>
      <c r="AW5" s="6">
        <f t="shared" si="106"/>
        <v>11628.764130861156</v>
      </c>
      <c r="AX5" s="6">
        <f t="shared" si="106"/>
        <v>11413.365911230656</v>
      </c>
      <c r="AY5" s="6">
        <f t="shared" si="106"/>
        <v>11105.748743998876</v>
      </c>
      <c r="AZ5" s="6">
        <f t="shared" si="106"/>
        <v>10681.756937656652</v>
      </c>
      <c r="BA5" s="6">
        <f t="shared" si="106"/>
        <v>10136.581374214327</v>
      </c>
      <c r="BB5" s="6">
        <f t="shared" si="106"/>
        <v>9471.9723852508541</v>
      </c>
      <c r="BC5" s="6">
        <f t="shared" si="106"/>
        <v>8696.4476921818678</v>
      </c>
      <c r="BD5" s="6">
        <f t="shared" si="106"/>
        <v>7828.4494793422609</v>
      </c>
      <c r="BE5" s="6">
        <f t="shared" si="106"/>
        <v>6897.0207406567433</v>
      </c>
      <c r="BF5" s="6">
        <f t="shared" si="106"/>
        <v>5938.0167456521094</v>
      </c>
      <c r="BG5" s="6">
        <f t="shared" si="106"/>
        <v>4988.2561595554416</v>
      </c>
      <c r="BH5" s="6">
        <f t="shared" si="106"/>
        <v>4081.469526506427</v>
      </c>
      <c r="BI5" s="6">
        <f t="shared" si="106"/>
        <v>3246.385604709345</v>
      </c>
      <c r="BJ5" s="6">
        <f t="shared" si="106"/>
        <v>2504.9300744771672</v>
      </c>
      <c r="BK5" s="6">
        <f t="shared" si="106"/>
        <v>1886.0697269600873</v>
      </c>
      <c r="BL5" s="6">
        <f t="shared" si="106"/>
        <v>1372.7255658261042</v>
      </c>
      <c r="BM5" s="6">
        <f t="shared" si="106"/>
        <v>977.03073653645583</v>
      </c>
      <c r="BN5" s="6">
        <f t="shared" si="106"/>
        <v>659.23814992779353</v>
      </c>
      <c r="BO5" s="6">
        <f t="shared" si="106"/>
        <v>419.27302384149198</v>
      </c>
      <c r="BP5" s="6">
        <f t="shared" si="106"/>
        <v>240.95676142543292</v>
      </c>
      <c r="BQ5" s="6">
        <f t="shared" si="106"/>
        <v>121.83938932884193</v>
      </c>
      <c r="BR5" s="6">
        <f t="shared" si="106"/>
        <v>53.309301452508031</v>
      </c>
      <c r="BS5" s="6">
        <f t="shared" si="106"/>
        <v>19.976685676482894</v>
      </c>
      <c r="BT5" s="6">
        <f t="shared" si="106"/>
        <v>6.1044862286242667</v>
      </c>
      <c r="BU5" s="6">
        <f t="shared" si="106"/>
        <v>1.3995201307600973</v>
      </c>
      <c r="BV5" s="6">
        <f t="shared" si="106"/>
        <v>0.2035997641663771</v>
      </c>
      <c r="BW5" s="6">
        <f t="shared" ref="BW5:DE5" si="107">BW4*$N$1</f>
        <v>0</v>
      </c>
      <c r="BX5" s="6">
        <f t="shared" si="107"/>
        <v>0</v>
      </c>
      <c r="BY5" s="6">
        <f t="shared" si="107"/>
        <v>0</v>
      </c>
      <c r="BZ5" s="6">
        <f t="shared" si="107"/>
        <v>0</v>
      </c>
      <c r="CA5" s="6">
        <f t="shared" si="107"/>
        <v>0</v>
      </c>
      <c r="CB5" s="6">
        <f t="shared" si="107"/>
        <v>0</v>
      </c>
      <c r="CC5" s="6">
        <f t="shared" si="107"/>
        <v>0</v>
      </c>
      <c r="CD5" s="6">
        <f t="shared" si="107"/>
        <v>0</v>
      </c>
      <c r="CE5" s="6">
        <f t="shared" si="107"/>
        <v>0</v>
      </c>
      <c r="CF5" s="6">
        <f t="shared" si="107"/>
        <v>0</v>
      </c>
      <c r="CG5" s="6">
        <f t="shared" si="107"/>
        <v>0</v>
      </c>
      <c r="CH5" s="6">
        <f t="shared" si="107"/>
        <v>0</v>
      </c>
      <c r="CI5" s="6">
        <f t="shared" si="107"/>
        <v>0</v>
      </c>
      <c r="CJ5" s="6">
        <f t="shared" si="107"/>
        <v>0</v>
      </c>
      <c r="CK5" s="6">
        <f t="shared" si="107"/>
        <v>0</v>
      </c>
      <c r="CL5" s="6">
        <f t="shared" si="107"/>
        <v>0</v>
      </c>
      <c r="CM5" s="6">
        <f t="shared" si="107"/>
        <v>0</v>
      </c>
      <c r="CN5" s="6">
        <f t="shared" si="107"/>
        <v>0</v>
      </c>
      <c r="CO5" s="6">
        <f t="shared" si="107"/>
        <v>0</v>
      </c>
      <c r="CP5" s="6">
        <f t="shared" si="107"/>
        <v>0</v>
      </c>
      <c r="CQ5" s="6">
        <f t="shared" si="107"/>
        <v>0</v>
      </c>
      <c r="CR5" s="6">
        <f t="shared" si="107"/>
        <v>0</v>
      </c>
      <c r="CS5" s="6">
        <f t="shared" si="107"/>
        <v>0</v>
      </c>
      <c r="CT5" s="6">
        <f t="shared" si="107"/>
        <v>0</v>
      </c>
      <c r="CU5" s="6">
        <f t="shared" si="107"/>
        <v>0</v>
      </c>
      <c r="CV5" s="6">
        <f t="shared" si="107"/>
        <v>0</v>
      </c>
      <c r="CW5" s="6">
        <f t="shared" si="107"/>
        <v>0</v>
      </c>
      <c r="CX5" s="6">
        <f t="shared" si="107"/>
        <v>0</v>
      </c>
      <c r="CY5" s="6">
        <f t="shared" si="107"/>
        <v>0</v>
      </c>
      <c r="CZ5" s="6">
        <f t="shared" si="107"/>
        <v>0</v>
      </c>
      <c r="DA5" s="6">
        <f t="shared" si="107"/>
        <v>0</v>
      </c>
      <c r="DB5" s="6">
        <f t="shared" si="107"/>
        <v>0</v>
      </c>
      <c r="DC5" s="6">
        <f t="shared" si="107"/>
        <v>0</v>
      </c>
      <c r="DD5" s="6">
        <f t="shared" si="107"/>
        <v>0</v>
      </c>
      <c r="DE5" s="6">
        <f t="shared" si="107"/>
        <v>0</v>
      </c>
      <c r="HC5" s="10" t="s">
        <v>73</v>
      </c>
      <c r="HD5" s="6">
        <f>NPV(Assumptions!$C$9+0.01, J4:DE4)*(1.01+Assumptions!$C$9)*HH5/HJ5</f>
        <v>6511.2510758894177</v>
      </c>
      <c r="HE5" s="6">
        <f>NPV(Assumptions!$C$9+0.01, J4:DE4)*(1.01+Assumptions!$C$9)-HD5*HI5</f>
        <v>36995.43707736647</v>
      </c>
      <c r="HG5" t="s">
        <v>75</v>
      </c>
      <c r="HH5">
        <f>HH4*HQ9/HN9</f>
        <v>0.65912956748446716</v>
      </c>
      <c r="HI5">
        <f>SUMPRODUCT(HC10:HC60,HQ10:HQ60,HO10:HO60)/HQ10/HO10</f>
        <v>12.649529150241671</v>
      </c>
      <c r="HJ5">
        <f>SUMPRODUCT(HJ9:HJ59,HQ9:HQ59,HO9:HO59)</f>
        <v>12.082701892957976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10</v>
      </c>
      <c r="E6" t="s">
        <v>35</v>
      </c>
      <c r="H6" t="s">
        <v>29</v>
      </c>
      <c r="I6">
        <v>50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HC6" s="10" t="s">
        <v>74</v>
      </c>
      <c r="HD6" s="6">
        <f>NPV(Assumptions!$C$9-0.01, J4:DE4)*(0.99+Assumptions!$C$9)*HH6/HJ6</f>
        <v>9241.0758553107808</v>
      </c>
      <c r="HE6" s="6">
        <f>NPV(Assumptions!$C$9-0.01, J4:DE4)*(0.99+Assumptions!$C$9)-HD6*HI6</f>
        <v>70497.702930100117</v>
      </c>
      <c r="HG6" t="s">
        <v>76</v>
      </c>
      <c r="HH6">
        <f>HH4*HR9/HN9</f>
        <v>0.54361209877285865</v>
      </c>
      <c r="HI6">
        <f>SUMPRODUCT(HC10:HC60,HR10:HR60,HO10:HO60)/HR10/HO10</f>
        <v>14.732798764607409</v>
      </c>
      <c r="HJ6">
        <f>SUMPRODUCT(HJ9:HJ59,HR9:HR59,HO9:HO59)</f>
        <v>12.155999367115369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8">K8+1</f>
        <v>2021</v>
      </c>
      <c r="M8">
        <f t="shared" si="108"/>
        <v>2022</v>
      </c>
      <c r="N8">
        <f t="shared" si="108"/>
        <v>2023</v>
      </c>
      <c r="O8">
        <f t="shared" si="108"/>
        <v>2024</v>
      </c>
      <c r="P8">
        <f t="shared" si="108"/>
        <v>2025</v>
      </c>
      <c r="Q8">
        <f t="shared" si="108"/>
        <v>2026</v>
      </c>
      <c r="R8">
        <f t="shared" si="108"/>
        <v>2027</v>
      </c>
      <c r="S8">
        <f t="shared" si="108"/>
        <v>2028</v>
      </c>
      <c r="T8">
        <f t="shared" si="108"/>
        <v>2029</v>
      </c>
      <c r="U8">
        <f t="shared" si="108"/>
        <v>2030</v>
      </c>
      <c r="V8">
        <f t="shared" si="108"/>
        <v>2031</v>
      </c>
      <c r="W8">
        <f t="shared" si="108"/>
        <v>2032</v>
      </c>
      <c r="X8">
        <f t="shared" si="108"/>
        <v>2033</v>
      </c>
      <c r="Y8">
        <f t="shared" si="108"/>
        <v>2034</v>
      </c>
      <c r="Z8">
        <f t="shared" si="108"/>
        <v>2035</v>
      </c>
      <c r="AA8">
        <f t="shared" si="108"/>
        <v>2036</v>
      </c>
      <c r="AB8">
        <f t="shared" si="108"/>
        <v>2037</v>
      </c>
      <c r="AC8">
        <f t="shared" si="108"/>
        <v>2038</v>
      </c>
      <c r="AD8">
        <f t="shared" si="108"/>
        <v>2039</v>
      </c>
      <c r="AE8">
        <f t="shared" si="108"/>
        <v>2040</v>
      </c>
      <c r="AF8">
        <f t="shared" si="108"/>
        <v>2041</v>
      </c>
      <c r="AG8">
        <f t="shared" si="108"/>
        <v>2042</v>
      </c>
      <c r="AH8">
        <f t="shared" si="108"/>
        <v>2043</v>
      </c>
      <c r="AI8">
        <f t="shared" si="108"/>
        <v>2044</v>
      </c>
      <c r="AJ8">
        <f t="shared" si="108"/>
        <v>2045</v>
      </c>
      <c r="AK8">
        <f t="shared" si="108"/>
        <v>2046</v>
      </c>
      <c r="AL8">
        <f t="shared" si="108"/>
        <v>2047</v>
      </c>
      <c r="AM8">
        <f t="shared" si="108"/>
        <v>2048</v>
      </c>
      <c r="AN8">
        <f t="shared" si="108"/>
        <v>2049</v>
      </c>
      <c r="AO8">
        <f t="shared" si="108"/>
        <v>2050</v>
      </c>
      <c r="AP8">
        <f t="shared" si="108"/>
        <v>2051</v>
      </c>
      <c r="AQ8">
        <f t="shared" si="108"/>
        <v>2052</v>
      </c>
      <c r="AR8">
        <f t="shared" si="108"/>
        <v>2053</v>
      </c>
      <c r="AS8">
        <f t="shared" si="108"/>
        <v>2054</v>
      </c>
      <c r="AT8">
        <f t="shared" si="108"/>
        <v>2055</v>
      </c>
      <c r="AU8">
        <f t="shared" si="108"/>
        <v>2056</v>
      </c>
      <c r="AV8">
        <f t="shared" si="108"/>
        <v>2057</v>
      </c>
      <c r="AW8">
        <f t="shared" si="108"/>
        <v>2058</v>
      </c>
      <c r="AX8">
        <f t="shared" si="108"/>
        <v>2059</v>
      </c>
      <c r="AY8">
        <f t="shared" si="108"/>
        <v>2060</v>
      </c>
      <c r="AZ8">
        <f t="shared" si="108"/>
        <v>2061</v>
      </c>
      <c r="BA8">
        <f t="shared" si="108"/>
        <v>2062</v>
      </c>
      <c r="BB8">
        <f t="shared" si="108"/>
        <v>2063</v>
      </c>
      <c r="BC8">
        <f t="shared" si="108"/>
        <v>2064</v>
      </c>
      <c r="BD8">
        <f t="shared" si="108"/>
        <v>2065</v>
      </c>
      <c r="BE8">
        <f t="shared" si="108"/>
        <v>2066</v>
      </c>
      <c r="BF8">
        <f t="shared" si="108"/>
        <v>2067</v>
      </c>
      <c r="BG8">
        <f t="shared" si="108"/>
        <v>2068</v>
      </c>
      <c r="BH8">
        <f t="shared" si="108"/>
        <v>2069</v>
      </c>
      <c r="BI8">
        <f t="shared" si="108"/>
        <v>2070</v>
      </c>
      <c r="BJ8">
        <f t="shared" si="108"/>
        <v>2071</v>
      </c>
      <c r="BK8">
        <f t="shared" si="108"/>
        <v>2072</v>
      </c>
      <c r="BL8">
        <f t="shared" si="108"/>
        <v>2073</v>
      </c>
      <c r="BM8">
        <f t="shared" si="108"/>
        <v>2074</v>
      </c>
      <c r="BN8">
        <f t="shared" si="108"/>
        <v>2075</v>
      </c>
      <c r="BO8">
        <f t="shared" si="108"/>
        <v>2076</v>
      </c>
      <c r="BP8">
        <f t="shared" si="108"/>
        <v>2077</v>
      </c>
      <c r="BQ8">
        <f t="shared" si="108"/>
        <v>2078</v>
      </c>
      <c r="BR8">
        <f t="shared" si="108"/>
        <v>2079</v>
      </c>
      <c r="BS8">
        <f t="shared" si="108"/>
        <v>2080</v>
      </c>
      <c r="BT8">
        <f t="shared" si="108"/>
        <v>2081</v>
      </c>
      <c r="BU8">
        <f t="shared" si="108"/>
        <v>2082</v>
      </c>
      <c r="BV8">
        <f t="shared" si="108"/>
        <v>2083</v>
      </c>
      <c r="BW8">
        <f t="shared" si="108"/>
        <v>2084</v>
      </c>
      <c r="BX8">
        <f t="shared" ref="BX8:DE8" si="109">BW8+1</f>
        <v>2085</v>
      </c>
      <c r="BY8">
        <f t="shared" si="109"/>
        <v>2086</v>
      </c>
      <c r="BZ8">
        <f t="shared" si="109"/>
        <v>2087</v>
      </c>
      <c r="CA8">
        <f t="shared" si="109"/>
        <v>2088</v>
      </c>
      <c r="CB8">
        <f t="shared" si="109"/>
        <v>2089</v>
      </c>
      <c r="CC8">
        <f t="shared" si="109"/>
        <v>2090</v>
      </c>
      <c r="CD8">
        <f t="shared" si="109"/>
        <v>2091</v>
      </c>
      <c r="CE8">
        <f t="shared" si="109"/>
        <v>2092</v>
      </c>
      <c r="CF8">
        <f t="shared" si="109"/>
        <v>2093</v>
      </c>
      <c r="CG8">
        <f t="shared" si="109"/>
        <v>2094</v>
      </c>
      <c r="CH8">
        <f t="shared" si="109"/>
        <v>2095</v>
      </c>
      <c r="CI8">
        <f t="shared" si="109"/>
        <v>2096</v>
      </c>
      <c r="CJ8">
        <f t="shared" si="109"/>
        <v>2097</v>
      </c>
      <c r="CK8">
        <f t="shared" si="109"/>
        <v>2098</v>
      </c>
      <c r="CL8">
        <f t="shared" si="109"/>
        <v>2099</v>
      </c>
      <c r="CM8">
        <f t="shared" si="109"/>
        <v>2100</v>
      </c>
      <c r="CN8">
        <f t="shared" si="109"/>
        <v>2101</v>
      </c>
      <c r="CO8">
        <f t="shared" si="109"/>
        <v>2102</v>
      </c>
      <c r="CP8">
        <f t="shared" si="109"/>
        <v>2103</v>
      </c>
      <c r="CQ8">
        <f t="shared" si="109"/>
        <v>2104</v>
      </c>
      <c r="CR8">
        <f t="shared" si="109"/>
        <v>2105</v>
      </c>
      <c r="CS8">
        <f t="shared" si="109"/>
        <v>2106</v>
      </c>
      <c r="CT8">
        <f t="shared" si="109"/>
        <v>2107</v>
      </c>
      <c r="CU8">
        <f t="shared" si="109"/>
        <v>2108</v>
      </c>
      <c r="CV8">
        <f t="shared" si="109"/>
        <v>2109</v>
      </c>
      <c r="CW8">
        <f t="shared" si="109"/>
        <v>2110</v>
      </c>
      <c r="CX8">
        <f t="shared" si="109"/>
        <v>2111</v>
      </c>
      <c r="CY8">
        <f t="shared" si="109"/>
        <v>2112</v>
      </c>
      <c r="CZ8">
        <f t="shared" si="109"/>
        <v>2113</v>
      </c>
      <c r="DA8">
        <f t="shared" si="109"/>
        <v>2114</v>
      </c>
      <c r="DB8">
        <f t="shared" si="109"/>
        <v>2115</v>
      </c>
      <c r="DC8">
        <f t="shared" si="109"/>
        <v>2116</v>
      </c>
      <c r="DD8">
        <f t="shared" si="109"/>
        <v>2117</v>
      </c>
      <c r="DE8">
        <f t="shared" si="109"/>
        <v>2118</v>
      </c>
      <c r="DF8">
        <f>J8</f>
        <v>2019</v>
      </c>
      <c r="DG8">
        <f>DF8+1</f>
        <v>2020</v>
      </c>
      <c r="DH8">
        <f t="shared" ref="DH8" si="110">DG8+1</f>
        <v>2021</v>
      </c>
      <c r="DI8">
        <f t="shared" ref="DI8" si="111">DH8+1</f>
        <v>2022</v>
      </c>
      <c r="DJ8">
        <f t="shared" ref="DJ8" si="112">DI8+1</f>
        <v>2023</v>
      </c>
      <c r="DK8">
        <f t="shared" ref="DK8" si="113">DJ8+1</f>
        <v>2024</v>
      </c>
      <c r="DL8">
        <f t="shared" ref="DL8" si="114">DK8+1</f>
        <v>2025</v>
      </c>
      <c r="DM8">
        <f t="shared" ref="DM8" si="115">DL8+1</f>
        <v>2026</v>
      </c>
      <c r="DN8">
        <f t="shared" ref="DN8" si="116">DM8+1</f>
        <v>2027</v>
      </c>
      <c r="DO8">
        <f t="shared" ref="DO8" si="117">DN8+1</f>
        <v>2028</v>
      </c>
      <c r="DP8">
        <f t="shared" ref="DP8" si="118">DO8+1</f>
        <v>2029</v>
      </c>
      <c r="DQ8">
        <f t="shared" ref="DQ8" si="119">DP8+1</f>
        <v>2030</v>
      </c>
      <c r="DR8">
        <f t="shared" ref="DR8" si="120">DQ8+1</f>
        <v>2031</v>
      </c>
      <c r="DS8">
        <f t="shared" ref="DS8" si="121">DR8+1</f>
        <v>2032</v>
      </c>
      <c r="DT8">
        <f t="shared" ref="DT8" si="122">DS8+1</f>
        <v>2033</v>
      </c>
      <c r="DU8">
        <f t="shared" ref="DU8" si="123">DT8+1</f>
        <v>2034</v>
      </c>
      <c r="DV8">
        <f t="shared" ref="DV8" si="124">DU8+1</f>
        <v>2035</v>
      </c>
      <c r="DW8">
        <f t="shared" ref="DW8" si="125">DV8+1</f>
        <v>2036</v>
      </c>
      <c r="DX8">
        <f t="shared" ref="DX8" si="126">DW8+1</f>
        <v>2037</v>
      </c>
      <c r="DY8">
        <f t="shared" ref="DY8" si="127">DX8+1</f>
        <v>2038</v>
      </c>
      <c r="DZ8">
        <f t="shared" ref="DZ8" si="128">DY8+1</f>
        <v>2039</v>
      </c>
      <c r="EA8">
        <f t="shared" ref="EA8" si="129">DZ8+1</f>
        <v>2040</v>
      </c>
      <c r="EB8">
        <f t="shared" ref="EB8" si="130">EA8+1</f>
        <v>2041</v>
      </c>
      <c r="EC8">
        <f t="shared" ref="EC8" si="131">EB8+1</f>
        <v>2042</v>
      </c>
      <c r="ED8">
        <f t="shared" ref="ED8" si="132">EC8+1</f>
        <v>2043</v>
      </c>
      <c r="EE8">
        <f t="shared" ref="EE8" si="133">ED8+1</f>
        <v>2044</v>
      </c>
      <c r="EF8">
        <f t="shared" ref="EF8" si="134">EE8+1</f>
        <v>2045</v>
      </c>
      <c r="EG8">
        <f t="shared" ref="EG8" si="135">EF8+1</f>
        <v>2046</v>
      </c>
      <c r="EH8">
        <f t="shared" ref="EH8" si="136">EG8+1</f>
        <v>2047</v>
      </c>
      <c r="EI8">
        <f t="shared" ref="EI8" si="137">EH8+1</f>
        <v>2048</v>
      </c>
      <c r="EJ8">
        <f t="shared" ref="EJ8" si="138">EI8+1</f>
        <v>2049</v>
      </c>
      <c r="EK8">
        <f t="shared" ref="EK8" si="139">EJ8+1</f>
        <v>2050</v>
      </c>
      <c r="EL8">
        <f t="shared" ref="EL8" si="140">EK8+1</f>
        <v>2051</v>
      </c>
      <c r="EM8">
        <f t="shared" ref="EM8" si="141">EL8+1</f>
        <v>2052</v>
      </c>
      <c r="EN8">
        <f t="shared" ref="EN8" si="142">EM8+1</f>
        <v>2053</v>
      </c>
      <c r="EO8">
        <f t="shared" ref="EO8" si="143">EN8+1</f>
        <v>2054</v>
      </c>
      <c r="EP8">
        <f t="shared" ref="EP8" si="144">EO8+1</f>
        <v>2055</v>
      </c>
      <c r="EQ8">
        <f t="shared" ref="EQ8" si="145">EP8+1</f>
        <v>2056</v>
      </c>
      <c r="ER8">
        <f t="shared" ref="ER8" si="146">EQ8+1</f>
        <v>2057</v>
      </c>
      <c r="ES8">
        <f t="shared" ref="ES8" si="147">ER8+1</f>
        <v>2058</v>
      </c>
      <c r="ET8">
        <f t="shared" ref="ET8" si="148">ES8+1</f>
        <v>2059</v>
      </c>
      <c r="EU8">
        <f t="shared" ref="EU8" si="149">ET8+1</f>
        <v>2060</v>
      </c>
      <c r="EV8">
        <f t="shared" ref="EV8" si="150">EU8+1</f>
        <v>2061</v>
      </c>
      <c r="EW8">
        <f t="shared" ref="EW8" si="151">EV8+1</f>
        <v>2062</v>
      </c>
      <c r="EX8">
        <f t="shared" ref="EX8" si="152">EW8+1</f>
        <v>2063</v>
      </c>
      <c r="EY8">
        <f t="shared" ref="EY8" si="153">EX8+1</f>
        <v>2064</v>
      </c>
      <c r="EZ8">
        <f t="shared" ref="EZ8" si="154">EY8+1</f>
        <v>2065</v>
      </c>
      <c r="FA8">
        <f t="shared" ref="FA8" si="155">EZ8+1</f>
        <v>2066</v>
      </c>
      <c r="FB8">
        <f t="shared" ref="FB8" si="156">FA8+1</f>
        <v>2067</v>
      </c>
      <c r="FC8">
        <f t="shared" ref="FC8" si="157">FB8+1</f>
        <v>2068</v>
      </c>
      <c r="FD8">
        <f t="shared" ref="FD8" si="158">FC8+1</f>
        <v>2069</v>
      </c>
      <c r="FE8">
        <f t="shared" ref="FE8" si="159">FD8+1</f>
        <v>2070</v>
      </c>
      <c r="FF8">
        <f t="shared" ref="FF8" si="160">FE8+1</f>
        <v>2071</v>
      </c>
      <c r="FG8">
        <f t="shared" ref="FG8" si="161">FF8+1</f>
        <v>2072</v>
      </c>
      <c r="FH8">
        <f t="shared" ref="FH8" si="162">FG8+1</f>
        <v>2073</v>
      </c>
      <c r="FI8">
        <f t="shared" ref="FI8" si="163">FH8+1</f>
        <v>2074</v>
      </c>
      <c r="FJ8">
        <f t="shared" ref="FJ8" si="164">FI8+1</f>
        <v>2075</v>
      </c>
      <c r="FK8">
        <f t="shared" ref="FK8" si="165">FJ8+1</f>
        <v>2076</v>
      </c>
      <c r="FL8">
        <f t="shared" ref="FL8" si="166">FK8+1</f>
        <v>2077</v>
      </c>
      <c r="FM8">
        <f t="shared" ref="FM8" si="167">FL8+1</f>
        <v>2078</v>
      </c>
      <c r="FN8">
        <f t="shared" ref="FN8" si="168">FM8+1</f>
        <v>2079</v>
      </c>
      <c r="FO8">
        <f t="shared" ref="FO8" si="169">FN8+1</f>
        <v>2080</v>
      </c>
      <c r="FP8">
        <f t="shared" ref="FP8" si="170">FO8+1</f>
        <v>2081</v>
      </c>
      <c r="FQ8">
        <f t="shared" ref="FQ8" si="171">FP8+1</f>
        <v>2082</v>
      </c>
      <c r="FR8">
        <f t="shared" ref="FR8" si="172">FQ8+1</f>
        <v>2083</v>
      </c>
      <c r="FS8">
        <f t="shared" ref="FS8" si="173">FR8+1</f>
        <v>2084</v>
      </c>
      <c r="FT8">
        <f t="shared" ref="FT8" si="174">FS8+1</f>
        <v>2085</v>
      </c>
      <c r="FU8">
        <f t="shared" ref="FU8" si="175">FT8+1</f>
        <v>2086</v>
      </c>
      <c r="FV8">
        <f t="shared" ref="FV8" si="176">FU8+1</f>
        <v>2087</v>
      </c>
      <c r="FW8">
        <f t="shared" ref="FW8" si="177">FV8+1</f>
        <v>2088</v>
      </c>
      <c r="FX8">
        <f t="shared" ref="FX8" si="178">FW8+1</f>
        <v>2089</v>
      </c>
      <c r="FY8">
        <f t="shared" ref="FY8" si="179">FX8+1</f>
        <v>2090</v>
      </c>
      <c r="FZ8">
        <f t="shared" ref="FZ8" si="180">FY8+1</f>
        <v>2091</v>
      </c>
      <c r="GA8">
        <f t="shared" ref="GA8" si="181">FZ8+1</f>
        <v>2092</v>
      </c>
      <c r="GB8">
        <f t="shared" ref="GB8" si="182">GA8+1</f>
        <v>2093</v>
      </c>
      <c r="GC8">
        <f t="shared" ref="GC8" si="183">GB8+1</f>
        <v>2094</v>
      </c>
      <c r="GD8">
        <f t="shared" ref="GD8" si="184">GC8+1</f>
        <v>2095</v>
      </c>
      <c r="GE8">
        <f t="shared" ref="GE8" si="185">GD8+1</f>
        <v>2096</v>
      </c>
      <c r="GF8">
        <f t="shared" ref="GF8" si="186">GE8+1</f>
        <v>2097</v>
      </c>
      <c r="GG8">
        <f t="shared" ref="GG8" si="187">GF8+1</f>
        <v>2098</v>
      </c>
      <c r="GH8">
        <f t="shared" ref="GH8" si="188">GG8+1</f>
        <v>2099</v>
      </c>
      <c r="GI8">
        <f t="shared" ref="GI8" si="189">GH8+1</f>
        <v>2100</v>
      </c>
      <c r="GJ8">
        <f t="shared" ref="GJ8" si="190">GI8+1</f>
        <v>2101</v>
      </c>
      <c r="GK8">
        <f t="shared" ref="GK8" si="191">GJ8+1</f>
        <v>2102</v>
      </c>
      <c r="GL8">
        <f t="shared" ref="GL8" si="192">GK8+1</f>
        <v>2103</v>
      </c>
      <c r="GM8">
        <f t="shared" ref="GM8" si="193">GL8+1</f>
        <v>2104</v>
      </c>
      <c r="GN8">
        <f t="shared" ref="GN8" si="194">GM8+1</f>
        <v>2105</v>
      </c>
      <c r="GO8">
        <f t="shared" ref="GO8" si="195">GN8+1</f>
        <v>2106</v>
      </c>
      <c r="GP8">
        <f t="shared" ref="GP8" si="196">GO8+1</f>
        <v>2107</v>
      </c>
      <c r="GQ8">
        <f t="shared" ref="GQ8" si="197">GP8+1</f>
        <v>2108</v>
      </c>
      <c r="GR8">
        <f t="shared" ref="GR8" si="198">GQ8+1</f>
        <v>2109</v>
      </c>
      <c r="GS8">
        <f t="shared" ref="GS8" si="199">GR8+1</f>
        <v>2110</v>
      </c>
      <c r="GT8">
        <f t="shared" ref="GT8" si="200">GS8+1</f>
        <v>2111</v>
      </c>
      <c r="GU8">
        <f t="shared" ref="GU8" si="201">GT8+1</f>
        <v>2112</v>
      </c>
      <c r="GV8">
        <f t="shared" ref="GV8" si="202">GU8+1</f>
        <v>2113</v>
      </c>
      <c r="GW8">
        <f t="shared" ref="GW8" si="203">GV8+1</f>
        <v>2114</v>
      </c>
      <c r="GX8">
        <f t="shared" ref="GX8" si="204">GW8+1</f>
        <v>2115</v>
      </c>
      <c r="GY8">
        <f t="shared" ref="GY8" si="205">GX8+1</f>
        <v>2116</v>
      </c>
      <c r="GZ8">
        <f t="shared" ref="GZ8" si="206">GY8+1</f>
        <v>2117</v>
      </c>
      <c r="HA8">
        <f t="shared" ref="HA8" si="207">GZ8+1</f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2024</v>
      </c>
      <c r="C9">
        <f>I6+1</f>
        <v>51</v>
      </c>
      <c r="D9">
        <v>1</v>
      </c>
      <c r="E9" s="3">
        <f>IF(C9&lt;65,Assumptions!$C$6,Assumptions!$C$7)*(1+Assumptions!$C$8)^(B9-$J$3)</f>
        <v>13317.922465311529</v>
      </c>
      <c r="F9" s="3">
        <f>ROUND(D9*E9, 2)</f>
        <v>13317.92</v>
      </c>
      <c r="I9" s="5">
        <f>F5</f>
        <v>303832.31067142362</v>
      </c>
      <c r="J9" s="5">
        <f>IF(J8&lt;$B9,0,VLOOKUP(J8,$B9:$F108,5))</f>
        <v>0</v>
      </c>
      <c r="K9" s="5">
        <f t="shared" ref="K9:BV9" si="208">IF(K8&lt;$B9,0,VLOOKUP(K8,$B9:$F108,5))</f>
        <v>0</v>
      </c>
      <c r="L9" s="5">
        <f t="shared" si="208"/>
        <v>0</v>
      </c>
      <c r="M9" s="5">
        <f t="shared" si="208"/>
        <v>0</v>
      </c>
      <c r="N9" s="5">
        <f t="shared" si="208"/>
        <v>0</v>
      </c>
      <c r="O9" s="5">
        <f t="shared" si="208"/>
        <v>13317.92</v>
      </c>
      <c r="P9" s="5">
        <f t="shared" si="208"/>
        <v>13977.77</v>
      </c>
      <c r="Q9" s="5">
        <f t="shared" si="208"/>
        <v>14667.8</v>
      </c>
      <c r="R9" s="5">
        <f t="shared" si="208"/>
        <v>15388.8</v>
      </c>
      <c r="S9" s="5">
        <f t="shared" si="208"/>
        <v>16141.34</v>
      </c>
      <c r="T9" s="5">
        <f t="shared" si="208"/>
        <v>16927.11</v>
      </c>
      <c r="U9" s="5">
        <f t="shared" si="208"/>
        <v>17748.28</v>
      </c>
      <c r="V9" s="5">
        <f t="shared" si="208"/>
        <v>18607.400000000001</v>
      </c>
      <c r="W9" s="5">
        <f t="shared" si="208"/>
        <v>19503.599999999999</v>
      </c>
      <c r="X9" s="5">
        <f t="shared" si="208"/>
        <v>20437.21</v>
      </c>
      <c r="Y9" s="5">
        <f t="shared" si="208"/>
        <v>21408.17</v>
      </c>
      <c r="Z9" s="5">
        <f t="shared" si="208"/>
        <v>22420.52</v>
      </c>
      <c r="AA9" s="5">
        <f t="shared" si="208"/>
        <v>23475.53</v>
      </c>
      <c r="AB9" s="5">
        <f t="shared" si="208"/>
        <v>24575.73</v>
      </c>
      <c r="AC9" s="5">
        <f t="shared" si="208"/>
        <v>10594.15</v>
      </c>
      <c r="AD9" s="5">
        <f t="shared" si="208"/>
        <v>11084.17</v>
      </c>
      <c r="AE9" s="5">
        <f t="shared" si="208"/>
        <v>11590.19</v>
      </c>
      <c r="AF9" s="5">
        <f t="shared" si="208"/>
        <v>12110.15</v>
      </c>
      <c r="AG9" s="5">
        <f t="shared" si="208"/>
        <v>12642.57</v>
      </c>
      <c r="AH9" s="5">
        <f t="shared" si="208"/>
        <v>13182.52</v>
      </c>
      <c r="AI9" s="5">
        <f t="shared" si="208"/>
        <v>13726.06</v>
      </c>
      <c r="AJ9" s="5">
        <f t="shared" si="208"/>
        <v>14269.14</v>
      </c>
      <c r="AK9" s="5">
        <f t="shared" si="208"/>
        <v>14808.11</v>
      </c>
      <c r="AL9" s="5">
        <f t="shared" si="208"/>
        <v>15341.04</v>
      </c>
      <c r="AM9" s="5">
        <f t="shared" si="208"/>
        <v>15861.91</v>
      </c>
      <c r="AN9" s="5">
        <f t="shared" si="208"/>
        <v>16365.32</v>
      </c>
      <c r="AO9" s="5">
        <f t="shared" si="208"/>
        <v>16844.310000000001</v>
      </c>
      <c r="AP9" s="5">
        <f t="shared" si="208"/>
        <v>17286.32</v>
      </c>
      <c r="AQ9" s="5">
        <f t="shared" si="208"/>
        <v>17678.28</v>
      </c>
      <c r="AR9" s="5">
        <f t="shared" si="208"/>
        <v>18005.47</v>
      </c>
      <c r="AS9" s="5">
        <f t="shared" si="208"/>
        <v>18255.12</v>
      </c>
      <c r="AT9" s="5">
        <f t="shared" si="208"/>
        <v>18411.560000000001</v>
      </c>
      <c r="AU9" s="5">
        <f t="shared" si="208"/>
        <v>18459.39</v>
      </c>
      <c r="AV9" s="5">
        <f t="shared" si="208"/>
        <v>18386.810000000001</v>
      </c>
      <c r="AW9" s="5">
        <f t="shared" si="208"/>
        <v>18186.48</v>
      </c>
      <c r="AX9" s="5">
        <f t="shared" si="208"/>
        <v>17849.61</v>
      </c>
      <c r="AY9" s="5">
        <f t="shared" si="208"/>
        <v>17368.52</v>
      </c>
      <c r="AZ9" s="5">
        <f t="shared" si="208"/>
        <v>16705.43</v>
      </c>
      <c r="BA9" s="5">
        <f t="shared" si="208"/>
        <v>15852.82</v>
      </c>
      <c r="BB9" s="5">
        <f t="shared" si="208"/>
        <v>14813.42</v>
      </c>
      <c r="BC9" s="5">
        <f t="shared" si="208"/>
        <v>13600.56</v>
      </c>
      <c r="BD9" s="5">
        <f t="shared" si="208"/>
        <v>12243.08</v>
      </c>
      <c r="BE9" s="5">
        <f t="shared" si="208"/>
        <v>10786.4</v>
      </c>
      <c r="BF9" s="5">
        <f t="shared" si="208"/>
        <v>9286.59</v>
      </c>
      <c r="BG9" s="5">
        <f t="shared" si="208"/>
        <v>7801.24</v>
      </c>
      <c r="BH9" s="5">
        <f t="shared" si="208"/>
        <v>6383.1</v>
      </c>
      <c r="BI9" s="5">
        <f t="shared" si="208"/>
        <v>5077.09</v>
      </c>
      <c r="BJ9" s="5">
        <f t="shared" si="208"/>
        <v>3917.51</v>
      </c>
      <c r="BK9" s="5">
        <f t="shared" si="208"/>
        <v>2949.66</v>
      </c>
      <c r="BL9" s="5">
        <f t="shared" si="208"/>
        <v>2146.84</v>
      </c>
      <c r="BM9" s="5">
        <f t="shared" si="208"/>
        <v>1528</v>
      </c>
      <c r="BN9" s="5">
        <f t="shared" si="208"/>
        <v>1031</v>
      </c>
      <c r="BO9" s="5">
        <f t="shared" si="208"/>
        <v>655.71</v>
      </c>
      <c r="BP9" s="5">
        <f t="shared" si="208"/>
        <v>376.84</v>
      </c>
      <c r="BQ9" s="5">
        <f t="shared" si="208"/>
        <v>190.55</v>
      </c>
      <c r="BR9" s="5">
        <f t="shared" si="208"/>
        <v>83.37</v>
      </c>
      <c r="BS9" s="5">
        <f t="shared" si="208"/>
        <v>31.24</v>
      </c>
      <c r="BT9" s="5">
        <f t="shared" si="208"/>
        <v>9.5500000000000007</v>
      </c>
      <c r="BU9" s="5">
        <f t="shared" si="208"/>
        <v>2.19</v>
      </c>
      <c r="BV9" s="5">
        <f t="shared" si="208"/>
        <v>0.32</v>
      </c>
      <c r="BW9" s="5">
        <f t="shared" ref="BW9:DE9" si="209">IF(BW8&lt;$B9,0,VLOOKUP(BW8,$B9:$F108,5))</f>
        <v>0</v>
      </c>
      <c r="BX9" s="5">
        <f t="shared" si="209"/>
        <v>0</v>
      </c>
      <c r="BY9" s="5">
        <f t="shared" si="209"/>
        <v>0</v>
      </c>
      <c r="BZ9" s="5">
        <f t="shared" si="209"/>
        <v>0</v>
      </c>
      <c r="CA9" s="5">
        <f t="shared" si="209"/>
        <v>0</v>
      </c>
      <c r="CB9" s="5">
        <f t="shared" si="209"/>
        <v>0</v>
      </c>
      <c r="CC9" s="5">
        <f t="shared" si="209"/>
        <v>0</v>
      </c>
      <c r="CD9" s="5">
        <f t="shared" si="209"/>
        <v>0</v>
      </c>
      <c r="CE9" s="5">
        <f t="shared" si="209"/>
        <v>0</v>
      </c>
      <c r="CF9" s="5">
        <f t="shared" si="209"/>
        <v>0</v>
      </c>
      <c r="CG9" s="5">
        <f t="shared" si="209"/>
        <v>0</v>
      </c>
      <c r="CH9" s="5">
        <f t="shared" si="209"/>
        <v>0</v>
      </c>
      <c r="CI9" s="5">
        <f t="shared" si="209"/>
        <v>0</v>
      </c>
      <c r="CJ9" s="5">
        <f t="shared" si="209"/>
        <v>0</v>
      </c>
      <c r="CK9" s="5">
        <f t="shared" si="209"/>
        <v>0</v>
      </c>
      <c r="CL9" s="5">
        <f t="shared" si="209"/>
        <v>0</v>
      </c>
      <c r="CM9" s="5">
        <f t="shared" si="209"/>
        <v>0</v>
      </c>
      <c r="CN9" s="5">
        <f t="shared" si="209"/>
        <v>0</v>
      </c>
      <c r="CO9" s="5">
        <f t="shared" si="209"/>
        <v>0</v>
      </c>
      <c r="CP9" s="5">
        <f t="shared" si="209"/>
        <v>0</v>
      </c>
      <c r="CQ9" s="5">
        <f t="shared" si="209"/>
        <v>0</v>
      </c>
      <c r="CR9" s="5">
        <f t="shared" si="209"/>
        <v>0</v>
      </c>
      <c r="CS9" s="5">
        <f t="shared" si="209"/>
        <v>0</v>
      </c>
      <c r="CT9" s="5">
        <f t="shared" si="209"/>
        <v>0</v>
      </c>
      <c r="CU9" s="5">
        <f t="shared" si="209"/>
        <v>0</v>
      </c>
      <c r="CV9" s="5">
        <f t="shared" si="209"/>
        <v>0</v>
      </c>
      <c r="CW9" s="5">
        <f t="shared" si="209"/>
        <v>0</v>
      </c>
      <c r="CX9" s="5">
        <f t="shared" si="209"/>
        <v>0</v>
      </c>
      <c r="CY9" s="5">
        <f t="shared" si="209"/>
        <v>0</v>
      </c>
      <c r="CZ9" s="5">
        <f t="shared" si="209"/>
        <v>0</v>
      </c>
      <c r="DA9" s="5">
        <f t="shared" si="209"/>
        <v>0</v>
      </c>
      <c r="DB9" s="5">
        <f t="shared" si="209"/>
        <v>0</v>
      </c>
      <c r="DC9" s="5">
        <f t="shared" si="209"/>
        <v>0</v>
      </c>
      <c r="DD9" s="5">
        <f t="shared" si="209"/>
        <v>0</v>
      </c>
      <c r="DE9" s="5">
        <f t="shared" si="209"/>
        <v>0</v>
      </c>
      <c r="DF9" s="3">
        <f>IF(DF8&lt;$B9,0,VLOOKUP(DF8,$B9:$F108,3))</f>
        <v>0</v>
      </c>
      <c r="DG9" s="3">
        <f t="shared" ref="DG9:FR9" si="210">IF(DG8&lt;$B9,0,VLOOKUP(DG8,$B9:$F108,3))</f>
        <v>0</v>
      </c>
      <c r="DH9" s="3">
        <f t="shared" si="210"/>
        <v>0</v>
      </c>
      <c r="DI9" s="3">
        <f t="shared" si="210"/>
        <v>0</v>
      </c>
      <c r="DJ9" s="3">
        <f t="shared" si="210"/>
        <v>0</v>
      </c>
      <c r="DK9" s="3">
        <f t="shared" si="210"/>
        <v>1</v>
      </c>
      <c r="DL9" s="3">
        <f t="shared" si="210"/>
        <v>0.99482999999999999</v>
      </c>
      <c r="DM9" s="3">
        <f t="shared" si="210"/>
        <v>0.98951760779999998</v>
      </c>
      <c r="DN9" s="3">
        <f t="shared" si="210"/>
        <v>0.98403568025278798</v>
      </c>
      <c r="DO9" s="3">
        <f t="shared" si="210"/>
        <v>0.97834795402092689</v>
      </c>
      <c r="DP9" s="3">
        <f t="shared" si="210"/>
        <v>0.9724876497763415</v>
      </c>
      <c r="DQ9" s="3">
        <f t="shared" si="210"/>
        <v>0.96650685073021703</v>
      </c>
      <c r="DR9" s="3">
        <f t="shared" si="210"/>
        <v>0.96046618291315322</v>
      </c>
      <c r="DS9" s="3">
        <f t="shared" si="210"/>
        <v>0.95424236204787594</v>
      </c>
      <c r="DT9" s="3">
        <f t="shared" si="210"/>
        <v>0.94779168368043232</v>
      </c>
      <c r="DU9" s="3">
        <f t="shared" si="210"/>
        <v>0.94106236272630128</v>
      </c>
      <c r="DV9" s="3">
        <f t="shared" si="210"/>
        <v>0.93418319685477202</v>
      </c>
      <c r="DW9" s="3">
        <f t="shared" si="210"/>
        <v>0.92714879738245559</v>
      </c>
      <c r="DX9" s="3">
        <f t="shared" si="210"/>
        <v>0.92000048015463687</v>
      </c>
      <c r="DY9" s="3">
        <f t="shared" si="210"/>
        <v>0.91270487634701059</v>
      </c>
      <c r="DZ9" s="3">
        <f t="shared" si="210"/>
        <v>0.90513855292209389</v>
      </c>
      <c r="EA9" s="3">
        <f t="shared" si="210"/>
        <v>0.8971190253432042</v>
      </c>
      <c r="EB9" s="3">
        <f t="shared" si="210"/>
        <v>0.88849771150965595</v>
      </c>
      <c r="EC9" s="3">
        <f t="shared" si="210"/>
        <v>0.87920402544726495</v>
      </c>
      <c r="ED9" s="3">
        <f t="shared" si="210"/>
        <v>0.86896129855080428</v>
      </c>
      <c r="EE9" s="3">
        <f t="shared" si="210"/>
        <v>0.85762135360471625</v>
      </c>
      <c r="EF9" s="3">
        <f t="shared" si="210"/>
        <v>0.84507435320147928</v>
      </c>
      <c r="EG9" s="3">
        <f t="shared" si="210"/>
        <v>0.83127428901369915</v>
      </c>
      <c r="EH9" s="3">
        <f t="shared" si="210"/>
        <v>0.81629472632567224</v>
      </c>
      <c r="EI9" s="3">
        <f t="shared" si="210"/>
        <v>0.80000964653547502</v>
      </c>
      <c r="EJ9" s="3">
        <f t="shared" si="210"/>
        <v>0.78236943382936774</v>
      </c>
      <c r="EK9" s="3">
        <f t="shared" si="210"/>
        <v>0.76328744333826948</v>
      </c>
      <c r="EL9" s="3">
        <f t="shared" si="210"/>
        <v>0.74248022763286825</v>
      </c>
      <c r="EM9" s="3">
        <f t="shared" si="210"/>
        <v>0.71973063345819721</v>
      </c>
      <c r="EN9" s="3">
        <f t="shared" si="210"/>
        <v>0.69483515084687819</v>
      </c>
      <c r="EO9" s="3">
        <f t="shared" si="210"/>
        <v>0.66774352831535844</v>
      </c>
      <c r="EP9" s="3">
        <f t="shared" si="210"/>
        <v>0.63835613563419946</v>
      </c>
      <c r="EQ9" s="3">
        <f t="shared" si="210"/>
        <v>0.60664898637724873</v>
      </c>
      <c r="ER9" s="3">
        <f t="shared" si="210"/>
        <v>0.57276157399821559</v>
      </c>
      <c r="ES9" s="3">
        <f t="shared" si="210"/>
        <v>0.53698688608628709</v>
      </c>
      <c r="ET9" s="3">
        <f t="shared" si="210"/>
        <v>0.4995642699949337</v>
      </c>
      <c r="EU9" s="3">
        <f t="shared" si="210"/>
        <v>0.46075811750172724</v>
      </c>
      <c r="EV9" s="3">
        <f t="shared" si="210"/>
        <v>0.42006396056397471</v>
      </c>
      <c r="EW9" s="3">
        <f t="shared" si="210"/>
        <v>0.37784333188768959</v>
      </c>
      <c r="EX9" s="3">
        <f t="shared" si="210"/>
        <v>0.3346633959195644</v>
      </c>
      <c r="EY9" s="3">
        <f t="shared" si="210"/>
        <v>0.29124416693296012</v>
      </c>
      <c r="EZ9" s="3">
        <f t="shared" si="210"/>
        <v>0.24850699787721756</v>
      </c>
      <c r="FA9" s="3">
        <f t="shared" si="210"/>
        <v>0.20752570885728561</v>
      </c>
      <c r="FB9" s="3">
        <f t="shared" si="210"/>
        <v>0.16935550522716505</v>
      </c>
      <c r="FC9" s="3">
        <f t="shared" si="210"/>
        <v>0.13485101459218243</v>
      </c>
      <c r="FD9" s="3">
        <f t="shared" si="210"/>
        <v>0.10458505287711301</v>
      </c>
      <c r="FE9" s="3">
        <f t="shared" si="210"/>
        <v>7.8849808915641806E-2</v>
      </c>
      <c r="FF9" s="3">
        <f t="shared" si="210"/>
        <v>5.7669173244722101E-2</v>
      </c>
      <c r="FG9" s="3">
        <f t="shared" si="210"/>
        <v>4.1157912253025709E-2</v>
      </c>
      <c r="FH9" s="3">
        <f t="shared" si="210"/>
        <v>2.8394020505117377E-2</v>
      </c>
      <c r="FI9" s="3">
        <f t="shared" si="210"/>
        <v>1.9155741993572388E-2</v>
      </c>
      <c r="FJ9" s="3">
        <f t="shared" si="210"/>
        <v>1.2251246349409156E-2</v>
      </c>
      <c r="FK9" s="3">
        <f t="shared" si="210"/>
        <v>7.3855413492778165E-3</v>
      </c>
      <c r="FL9" s="3">
        <f t="shared" si="210"/>
        <v>4.0231997946055982E-3</v>
      </c>
      <c r="FM9" s="3">
        <f t="shared" si="210"/>
        <v>1.9282794295565171E-3</v>
      </c>
      <c r="FN9" s="3">
        <f t="shared" si="210"/>
        <v>7.997153278199744E-4</v>
      </c>
      <c r="FO9" s="3">
        <f t="shared" si="210"/>
        <v>2.8405088728837672E-4</v>
      </c>
      <c r="FP9" s="3">
        <f t="shared" si="210"/>
        <v>8.2261136958713892E-5</v>
      </c>
      <c r="FQ9" s="3">
        <f t="shared" si="210"/>
        <v>1.787781289523729E-5</v>
      </c>
      <c r="FR9" s="3">
        <f t="shared" si="210"/>
        <v>2.4621323919320788E-6</v>
      </c>
      <c r="FS9" s="3">
        <f t="shared" ref="FS9:HA9" si="211">IF(FS8&lt;$B9,0,VLOOKUP(FS8,$B9:$F108,3))</f>
        <v>0</v>
      </c>
      <c r="FT9" s="3">
        <f t="shared" si="211"/>
        <v>0</v>
      </c>
      <c r="FU9" s="3">
        <f t="shared" si="211"/>
        <v>0</v>
      </c>
      <c r="FV9" s="3">
        <f t="shared" si="211"/>
        <v>0</v>
      </c>
      <c r="FW9" s="3">
        <f t="shared" si="211"/>
        <v>0</v>
      </c>
      <c r="FX9" s="3">
        <f t="shared" si="211"/>
        <v>0</v>
      </c>
      <c r="FY9" s="3">
        <f t="shared" si="211"/>
        <v>0</v>
      </c>
      <c r="FZ9" s="3">
        <f t="shared" si="211"/>
        <v>0</v>
      </c>
      <c r="GA9" s="3">
        <f t="shared" si="211"/>
        <v>0</v>
      </c>
      <c r="GB9" s="3">
        <f t="shared" si="211"/>
        <v>0</v>
      </c>
      <c r="GC9" s="3">
        <f t="shared" si="211"/>
        <v>0</v>
      </c>
      <c r="GD9" s="3">
        <f t="shared" si="211"/>
        <v>0</v>
      </c>
      <c r="GE9" s="3">
        <f t="shared" si="211"/>
        <v>0</v>
      </c>
      <c r="GF9" s="3">
        <f t="shared" si="211"/>
        <v>0</v>
      </c>
      <c r="GG9" s="3">
        <f t="shared" si="211"/>
        <v>0</v>
      </c>
      <c r="GH9" s="3">
        <f t="shared" si="211"/>
        <v>0</v>
      </c>
      <c r="GI9" s="3">
        <f t="shared" si="211"/>
        <v>0</v>
      </c>
      <c r="GJ9" s="3">
        <f t="shared" si="211"/>
        <v>0</v>
      </c>
      <c r="GK9" s="3">
        <f t="shared" si="211"/>
        <v>0</v>
      </c>
      <c r="GL9" s="3">
        <f t="shared" si="211"/>
        <v>0</v>
      </c>
      <c r="GM9" s="3">
        <f t="shared" si="211"/>
        <v>0</v>
      </c>
      <c r="GN9" s="3">
        <f t="shared" si="211"/>
        <v>0</v>
      </c>
      <c r="GO9" s="3">
        <f t="shared" si="211"/>
        <v>0</v>
      </c>
      <c r="GP9" s="3">
        <f t="shared" si="211"/>
        <v>0</v>
      </c>
      <c r="GQ9" s="3">
        <f t="shared" si="211"/>
        <v>0</v>
      </c>
      <c r="GR9" s="3">
        <f t="shared" si="211"/>
        <v>0</v>
      </c>
      <c r="GS9" s="3">
        <f t="shared" si="211"/>
        <v>0</v>
      </c>
      <c r="GT9" s="3">
        <f t="shared" si="211"/>
        <v>0</v>
      </c>
      <c r="GU9" s="3">
        <f t="shared" si="211"/>
        <v>0</v>
      </c>
      <c r="GV9" s="3">
        <f t="shared" si="211"/>
        <v>0</v>
      </c>
      <c r="GW9" s="3">
        <f t="shared" si="211"/>
        <v>0</v>
      </c>
      <c r="GX9" s="3">
        <f t="shared" si="211"/>
        <v>0</v>
      </c>
      <c r="GY9" s="3">
        <f t="shared" si="211"/>
        <v>0</v>
      </c>
      <c r="GZ9" s="3">
        <f t="shared" si="211"/>
        <v>0</v>
      </c>
      <c r="HA9" s="3">
        <f t="shared" si="211"/>
        <v>0</v>
      </c>
      <c r="HH9" s="15">
        <f>F4</f>
        <v>36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0.15240000000000001</v>
      </c>
      <c r="HM9">
        <f>IF(HJ9=HK9,0,HJ9*VLOOKUP(HH9,Mort!$A$2:$E$115,IF(C$5="M",2,3)))</f>
        <v>6.0999999999999997E-4</v>
      </c>
      <c r="HN9" s="16">
        <f>(1+Assumptions!$C$9)^HB10</f>
        <v>1.4520231320461561</v>
      </c>
      <c r="HO9" s="16">
        <f>(1+Assumptions!$C$10)^-HB10</f>
        <v>0.72627215988542326</v>
      </c>
      <c r="HP9" s="3"/>
      <c r="HQ9" s="16">
        <f>(1.01+Assumptions!$C$9)^HB10</f>
        <v>1.5981326581137945</v>
      </c>
      <c r="HR9" s="16">
        <f>(0.99+Assumptions!$C$9)^HB10</f>
        <v>1.3180477576059584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74" si="212">B9+1</f>
        <v>2025</v>
      </c>
      <c r="C10">
        <f>C9+1</f>
        <v>52</v>
      </c>
      <c r="D10">
        <f>D9*(1-VLOOKUP(C9,Mort!$A$2:$E$111,IF(C$5="M",4,5)))</f>
        <v>0.99482999999999999</v>
      </c>
      <c r="E10" s="3">
        <f>IF(C10&lt;65,Assumptions!$C$6,Assumptions!$C$7)*(1+Assumptions!$C$8)^(B10-$J$3)</f>
        <v>14050.408200903663</v>
      </c>
      <c r="F10" s="3">
        <f t="shared" ref="F10:F73" si="213">ROUND(D10*E10, 2)</f>
        <v>13977.77</v>
      </c>
      <c r="H10">
        <f>C4</f>
        <v>46</v>
      </c>
      <c r="I10" s="5">
        <f t="dataTable" ref="I10:HA60" dt2D="0" dtr="0" r1="I6"/>
        <v>341229.52917957131</v>
      </c>
      <c r="J10" s="5">
        <v>0</v>
      </c>
      <c r="K10" s="5">
        <v>10750.45</v>
      </c>
      <c r="L10" s="5">
        <v>11306.57</v>
      </c>
      <c r="M10" s="5">
        <v>11885.13</v>
      </c>
      <c r="N10" s="5">
        <v>12485.27</v>
      </c>
      <c r="O10" s="5">
        <v>13105.97</v>
      </c>
      <c r="P10" s="5">
        <v>13755.31</v>
      </c>
      <c r="Q10" s="5">
        <v>14434.36</v>
      </c>
      <c r="R10" s="5">
        <v>15143.88</v>
      </c>
      <c r="S10" s="5">
        <v>15884.45</v>
      </c>
      <c r="T10" s="5">
        <v>16657.71</v>
      </c>
      <c r="U10" s="5">
        <v>17465.810000000001</v>
      </c>
      <c r="V10" s="5">
        <v>18311.259999999998</v>
      </c>
      <c r="W10" s="5">
        <v>19193.2</v>
      </c>
      <c r="X10" s="5">
        <v>20111.939999999999</v>
      </c>
      <c r="Y10" s="5">
        <v>21067.45</v>
      </c>
      <c r="Z10" s="5">
        <v>22063.69</v>
      </c>
      <c r="AA10" s="5">
        <v>23101.919999999998</v>
      </c>
      <c r="AB10" s="5">
        <v>24184.61</v>
      </c>
      <c r="AC10" s="5">
        <v>10425.540000000001</v>
      </c>
      <c r="AD10" s="5">
        <v>10907.76</v>
      </c>
      <c r="AE10" s="5">
        <v>11405.73</v>
      </c>
      <c r="AF10" s="5">
        <v>11917.41</v>
      </c>
      <c r="AG10" s="5">
        <v>12441.36</v>
      </c>
      <c r="AH10" s="5">
        <v>12972.72</v>
      </c>
      <c r="AI10" s="5">
        <v>13507.61</v>
      </c>
      <c r="AJ10" s="5">
        <v>14042.05</v>
      </c>
      <c r="AK10" s="5">
        <v>14572.44</v>
      </c>
      <c r="AL10" s="5">
        <v>15096.89</v>
      </c>
      <c r="AM10" s="5">
        <v>15609.47</v>
      </c>
      <c r="AN10" s="5">
        <v>16104.87</v>
      </c>
      <c r="AO10" s="5">
        <v>16576.23</v>
      </c>
      <c r="AP10" s="5">
        <v>17011.21</v>
      </c>
      <c r="AQ10" s="5">
        <v>17396.93</v>
      </c>
      <c r="AR10" s="5">
        <v>17718.91</v>
      </c>
      <c r="AS10" s="5">
        <v>17964.59</v>
      </c>
      <c r="AT10" s="5">
        <v>18118.54</v>
      </c>
      <c r="AU10" s="5">
        <v>18165.61</v>
      </c>
      <c r="AV10" s="5">
        <v>18094.18</v>
      </c>
      <c r="AW10" s="5">
        <v>17897.04</v>
      </c>
      <c r="AX10" s="5">
        <v>17565.53</v>
      </c>
      <c r="AY10" s="5">
        <v>17092.099999999999</v>
      </c>
      <c r="AZ10" s="5">
        <v>16439.560000000001</v>
      </c>
      <c r="BA10" s="5">
        <v>15600.52</v>
      </c>
      <c r="BB10" s="5">
        <v>14577.66</v>
      </c>
      <c r="BC10" s="5">
        <v>13384.11</v>
      </c>
      <c r="BD10" s="5">
        <v>12048.23</v>
      </c>
      <c r="BE10" s="5">
        <v>10614.73</v>
      </c>
      <c r="BF10" s="5">
        <v>9138.7900000000009</v>
      </c>
      <c r="BG10" s="5">
        <v>7677.08</v>
      </c>
      <c r="BH10" s="5">
        <v>6281.51</v>
      </c>
      <c r="BI10" s="5">
        <v>4996.29</v>
      </c>
      <c r="BJ10" s="5">
        <v>3855.17</v>
      </c>
      <c r="BK10" s="5">
        <v>2902.72</v>
      </c>
      <c r="BL10" s="5">
        <v>2112.67</v>
      </c>
      <c r="BM10" s="5">
        <v>1503.68</v>
      </c>
      <c r="BN10" s="5">
        <v>1014.59</v>
      </c>
      <c r="BO10" s="5">
        <v>645.27</v>
      </c>
      <c r="BP10" s="5">
        <v>370.84</v>
      </c>
      <c r="BQ10" s="5">
        <v>187.52</v>
      </c>
      <c r="BR10" s="5">
        <v>82.05</v>
      </c>
      <c r="BS10" s="5">
        <v>30.74</v>
      </c>
      <c r="BT10" s="5">
        <v>9.39</v>
      </c>
      <c r="BU10" s="5">
        <v>2.15</v>
      </c>
      <c r="BV10" s="5">
        <v>0.31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0.99690000000000001</v>
      </c>
      <c r="DI10" s="3">
        <v>0.99328125300000003</v>
      </c>
      <c r="DJ10" s="3">
        <v>0.98903994204969004</v>
      </c>
      <c r="DK10" s="3">
        <v>0.98408485194002115</v>
      </c>
      <c r="DL10" s="3">
        <v>0.9789971332554912</v>
      </c>
      <c r="DM10" s="3">
        <v>0.97376928856390688</v>
      </c>
      <c r="DN10" s="3">
        <v>0.96837460670526287</v>
      </c>
      <c r="DO10" s="3">
        <v>0.96277740147850643</v>
      </c>
      <c r="DP10" s="3">
        <v>0.9570103648436501</v>
      </c>
      <c r="DQ10" s="3">
        <v>0.95112475109986161</v>
      </c>
      <c r="DR10" s="3">
        <v>0.94518022140548752</v>
      </c>
      <c r="DS10" s="3">
        <v>0.93905545357077991</v>
      </c>
      <c r="DT10" s="3">
        <v>0.93270743870464146</v>
      </c>
      <c r="DU10" s="3">
        <v>0.9260852158898385</v>
      </c>
      <c r="DV10" s="3">
        <v>0.91931553296168378</v>
      </c>
      <c r="DW10" s="3">
        <v>0.91239308699848232</v>
      </c>
      <c r="DX10" s="3">
        <v>0.905358536297724</v>
      </c>
      <c r="DY10" s="3">
        <v>0.89817904310488306</v>
      </c>
      <c r="DZ10" s="3">
        <v>0.89073313883754357</v>
      </c>
      <c r="EA10" s="3">
        <v>0.88284124322744295</v>
      </c>
      <c r="EB10" s="3">
        <v>0.8743571388800272</v>
      </c>
      <c r="EC10" s="3">
        <v>0.86521136320734204</v>
      </c>
      <c r="ED10" s="3">
        <v>0.85513165082597642</v>
      </c>
      <c r="EE10" s="3">
        <v>0.84397218278269737</v>
      </c>
      <c r="EF10" s="3">
        <v>0.83162486974858651</v>
      </c>
      <c r="EG10" s="3">
        <v>0.81804443562559215</v>
      </c>
      <c r="EH10" s="3">
        <v>0.80330327489561892</v>
      </c>
      <c r="EI10" s="3">
        <v>0.7872773745614513</v>
      </c>
      <c r="EJ10" s="3">
        <v>0.76991790845237129</v>
      </c>
      <c r="EK10" s="3">
        <v>0.75113961066521795</v>
      </c>
      <c r="EL10" s="3">
        <v>0.73066354487848417</v>
      </c>
      <c r="EM10" s="3">
        <v>0.70827601386340744</v>
      </c>
      <c r="EN10" s="3">
        <v>0.68377674654387222</v>
      </c>
      <c r="EO10" s="3">
        <v>0.65711629119612669</v>
      </c>
      <c r="EP10" s="3">
        <v>0.62819660322058513</v>
      </c>
      <c r="EQ10" s="3">
        <v>0.59699407793861869</v>
      </c>
      <c r="ER10" s="3">
        <v>0.56364598874496741</v>
      </c>
      <c r="ES10" s="3">
        <v>0.52844066028795678</v>
      </c>
      <c r="ET10" s="3">
        <v>0.49161363067248903</v>
      </c>
      <c r="EU10" s="3">
        <v>0.4534250838418501</v>
      </c>
      <c r="EV10" s="3">
        <v>0.41337858043693793</v>
      </c>
      <c r="EW10" s="3">
        <v>0.37182989931722132</v>
      </c>
      <c r="EX10" s="3">
        <v>0.32933717842324928</v>
      </c>
      <c r="EY10" s="3">
        <v>0.28660897289461695</v>
      </c>
      <c r="EZ10" s="3">
        <v>0.24455197221206088</v>
      </c>
      <c r="FA10" s="3">
        <v>0.20422290647456992</v>
      </c>
      <c r="FB10" s="3">
        <v>0.16666018728670226</v>
      </c>
      <c r="FC10" s="3">
        <v>0.13270484072890953</v>
      </c>
      <c r="FD10" s="3">
        <v>0.10292056627571308</v>
      </c>
      <c r="FE10" s="3">
        <v>7.7594902532248364E-2</v>
      </c>
      <c r="FF10" s="3">
        <v>5.6751359814035805E-2</v>
      </c>
      <c r="FG10" s="3">
        <v>4.0502877985679211E-2</v>
      </c>
      <c r="FH10" s="3">
        <v>2.7942125464760378E-2</v>
      </c>
      <c r="FI10" s="3">
        <v>1.8850875523545942E-2</v>
      </c>
      <c r="FJ10" s="3">
        <v>1.2056265949839043E-2</v>
      </c>
      <c r="FK10" s="3">
        <v>7.2679993652009691E-3</v>
      </c>
      <c r="FL10" s="3">
        <v>3.9591699741995763E-3</v>
      </c>
      <c r="FM10" s="3">
        <v>1.8975905769341148E-3</v>
      </c>
      <c r="FN10" s="3">
        <v>7.8698773997188558E-4</v>
      </c>
      <c r="FO10" s="3">
        <v>2.7953017536061405E-4</v>
      </c>
      <c r="FP10" s="3">
        <v>8.0951938784433821E-5</v>
      </c>
      <c r="FQ10" s="3">
        <v>1.7593284856021003E-5</v>
      </c>
      <c r="FR10" s="3">
        <v>2.4229471903712118E-6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10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4.1000000000000002E-2</v>
      </c>
      <c r="HF10">
        <f>IF(HC10=HD10,0,HC10*VLOOKUP(H10,Mort!$A$2:$E$115,IF(C$5="M",2,3)))</f>
        <v>1.16E-3</v>
      </c>
      <c r="HH10">
        <f t="shared" ref="HH10:HI10" si="214">HH9+1</f>
        <v>37</v>
      </c>
      <c r="HI10">
        <f t="shared" si="214"/>
        <v>1</v>
      </c>
      <c r="HJ10">
        <f t="shared" ref="HJ10:HJ16" si="215">HJ9-HK9-HL9-HM9</f>
        <v>0.84699000000000002</v>
      </c>
      <c r="HK10">
        <f>IF(HH10&gt;=$F$3,IF(HI10&lt;50,HJ10*VLOOKUP(HH10,Ret!$A$2:$AZ$27,HI10+2),HJ10),0)</f>
        <v>0</v>
      </c>
      <c r="HL10">
        <f>IF(HH10&lt;$F$3,HJ10*VLOOKUP(HH10,Withd!$A$2:$AZ$57,HI10+2),0)</f>
        <v>0.11239557300000001</v>
      </c>
      <c r="HM10">
        <f>IF(HJ10=HK10,0,HJ10*VLOOKUP(HH10,Mort!$A$2:$E$115,IF(C$5="M",2,3)))</f>
        <v>5.5054349999999997E-4</v>
      </c>
      <c r="HN10">
        <f>HN9/(1+Assumptions!$C$9)</f>
        <v>1.398866215844081</v>
      </c>
      <c r="HO10">
        <f>HO9*(1+Assumptions!$C$10)</f>
        <v>0.74987600508169949</v>
      </c>
      <c r="HQ10">
        <f>HQ9/(1.01+Assumptions!$C$9)</f>
        <v>1.5249357424749947</v>
      </c>
      <c r="HR10">
        <f>HR9/(0.99+Assumptions!$C$9)</f>
        <v>1.2821476241303096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212"/>
        <v>2026</v>
      </c>
      <c r="C11">
        <f t="shared" si="212"/>
        <v>53</v>
      </c>
      <c r="D11">
        <f>D10*(1-VLOOKUP(C10,Mort!$A$2:$E$111,IF(C$5="M",4,5)))</f>
        <v>0.98951760779999998</v>
      </c>
      <c r="E11" s="3">
        <f>IF(C11&lt;65,Assumptions!$C$6,Assumptions!$C$7)*(1+Assumptions!$C$8)^(B11-$J$3)</f>
        <v>14823.180651953362</v>
      </c>
      <c r="F11" s="3">
        <f t="shared" si="213"/>
        <v>14667.8</v>
      </c>
      <c r="H11">
        <f>H10+1</f>
        <v>47</v>
      </c>
      <c r="I11" s="5">
        <v>331901.51191284898</v>
      </c>
      <c r="J11" s="5">
        <v>0</v>
      </c>
      <c r="K11" s="5">
        <v>0</v>
      </c>
      <c r="L11" s="5">
        <v>11341.72</v>
      </c>
      <c r="M11" s="5">
        <v>11922.08</v>
      </c>
      <c r="N11" s="5">
        <v>12524.09</v>
      </c>
      <c r="O11" s="5">
        <v>13146.72</v>
      </c>
      <c r="P11" s="5">
        <v>13798.08</v>
      </c>
      <c r="Q11" s="5">
        <v>14479.24</v>
      </c>
      <c r="R11" s="5">
        <v>15190.98</v>
      </c>
      <c r="S11" s="5">
        <v>15933.85</v>
      </c>
      <c r="T11" s="5">
        <v>16709.509999999998</v>
      </c>
      <c r="U11" s="5">
        <v>17520.12</v>
      </c>
      <c r="V11" s="5">
        <v>18368.21</v>
      </c>
      <c r="W11" s="5">
        <v>19252.88</v>
      </c>
      <c r="X11" s="5">
        <v>20174.490000000002</v>
      </c>
      <c r="Y11" s="5">
        <v>21132.959999999999</v>
      </c>
      <c r="Z11" s="5">
        <v>22132.3</v>
      </c>
      <c r="AA11" s="5">
        <v>23173.75</v>
      </c>
      <c r="AB11" s="5">
        <v>24259.81</v>
      </c>
      <c r="AC11" s="5">
        <v>10457.959999999999</v>
      </c>
      <c r="AD11" s="5">
        <v>10941.68</v>
      </c>
      <c r="AE11" s="5">
        <v>11441.2</v>
      </c>
      <c r="AF11" s="5">
        <v>11954.47</v>
      </c>
      <c r="AG11" s="5">
        <v>12480.05</v>
      </c>
      <c r="AH11" s="5">
        <v>13013.06</v>
      </c>
      <c r="AI11" s="5">
        <v>13549.62</v>
      </c>
      <c r="AJ11" s="5">
        <v>14085.71</v>
      </c>
      <c r="AK11" s="5">
        <v>14617.75</v>
      </c>
      <c r="AL11" s="5">
        <v>15143.83</v>
      </c>
      <c r="AM11" s="5">
        <v>15658.01</v>
      </c>
      <c r="AN11" s="5">
        <v>16154.95</v>
      </c>
      <c r="AO11" s="5">
        <v>16627.78</v>
      </c>
      <c r="AP11" s="5">
        <v>17064.11</v>
      </c>
      <c r="AQ11" s="5">
        <v>17451.03</v>
      </c>
      <c r="AR11" s="5">
        <v>17774.009999999998</v>
      </c>
      <c r="AS11" s="5">
        <v>18020.45</v>
      </c>
      <c r="AT11" s="5">
        <v>18174.88</v>
      </c>
      <c r="AU11" s="5">
        <v>18222.099999999999</v>
      </c>
      <c r="AV11" s="5">
        <v>18150.439999999999</v>
      </c>
      <c r="AW11" s="5">
        <v>17952.689999999999</v>
      </c>
      <c r="AX11" s="5">
        <v>17620.150000000001</v>
      </c>
      <c r="AY11" s="5">
        <v>17145.25</v>
      </c>
      <c r="AZ11" s="5">
        <v>16490.68</v>
      </c>
      <c r="BA11" s="5">
        <v>15649.03</v>
      </c>
      <c r="BB11" s="5">
        <v>14623</v>
      </c>
      <c r="BC11" s="5">
        <v>13425.73</v>
      </c>
      <c r="BD11" s="5">
        <v>12085.7</v>
      </c>
      <c r="BE11" s="5">
        <v>10647.74</v>
      </c>
      <c r="BF11" s="5">
        <v>9167.2099999999991</v>
      </c>
      <c r="BG11" s="5">
        <v>7700.96</v>
      </c>
      <c r="BH11" s="5">
        <v>6301.04</v>
      </c>
      <c r="BI11" s="5">
        <v>5011.83</v>
      </c>
      <c r="BJ11" s="5">
        <v>3867.15</v>
      </c>
      <c r="BK11" s="5">
        <v>2911.75</v>
      </c>
      <c r="BL11" s="5">
        <v>2119.2399999999998</v>
      </c>
      <c r="BM11" s="5">
        <v>1508.36</v>
      </c>
      <c r="BN11" s="5">
        <v>1017.74</v>
      </c>
      <c r="BO11" s="5">
        <v>647.28</v>
      </c>
      <c r="BP11" s="5">
        <v>371.99</v>
      </c>
      <c r="BQ11" s="5">
        <v>188.1</v>
      </c>
      <c r="BR11" s="5">
        <v>82.3</v>
      </c>
      <c r="BS11" s="5">
        <v>30.84</v>
      </c>
      <c r="BT11" s="5">
        <v>9.42</v>
      </c>
      <c r="BU11" s="5">
        <v>2.16</v>
      </c>
      <c r="BV11" s="5">
        <v>0.31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0.99636999999999998</v>
      </c>
      <c r="DJ11" s="3">
        <v>0.99211550009999994</v>
      </c>
      <c r="DK11" s="3">
        <v>0.98714500144449902</v>
      </c>
      <c r="DL11" s="3">
        <v>0.982041461787031</v>
      </c>
      <c r="DM11" s="3">
        <v>0.97679736038108822</v>
      </c>
      <c r="DN11" s="3">
        <v>0.97138590300457706</v>
      </c>
      <c r="DO11" s="3">
        <v>0.96577129248521054</v>
      </c>
      <c r="DP11" s="3">
        <v>0.95998632244322413</v>
      </c>
      <c r="DQ11" s="3">
        <v>0.95408240656019827</v>
      </c>
      <c r="DR11" s="3">
        <v>0.94811939151919711</v>
      </c>
      <c r="DS11" s="3">
        <v>0.94197557786215269</v>
      </c>
      <c r="DT11" s="3">
        <v>0.93560782295580458</v>
      </c>
      <c r="DU11" s="3">
        <v>0.9289650074128184</v>
      </c>
      <c r="DV11" s="3">
        <v>0.92217427320863066</v>
      </c>
      <c r="DW11" s="3">
        <v>0.91523030093136959</v>
      </c>
      <c r="DX11" s="3">
        <v>0.90817387531118876</v>
      </c>
      <c r="DY11" s="3">
        <v>0.90097205647997103</v>
      </c>
      <c r="DZ11" s="3">
        <v>0.89350299813175205</v>
      </c>
      <c r="EA11" s="3">
        <v>0.88558656156830473</v>
      </c>
      <c r="EB11" s="3">
        <v>0.87707607471163329</v>
      </c>
      <c r="EC11" s="3">
        <v>0.8679018589701496</v>
      </c>
      <c r="ED11" s="3">
        <v>0.8577908023131473</v>
      </c>
      <c r="EE11" s="3">
        <v>0.84659663234296068</v>
      </c>
      <c r="EF11" s="3">
        <v>0.83421092361178317</v>
      </c>
      <c r="EG11" s="3">
        <v>0.82058825922920275</v>
      </c>
      <c r="EH11" s="3">
        <v>0.80580125879789244</v>
      </c>
      <c r="EI11" s="3">
        <v>0.78972552368487448</v>
      </c>
      <c r="EJ11" s="3">
        <v>0.77231207588762296</v>
      </c>
      <c r="EK11" s="3">
        <v>0.75347538435672379</v>
      </c>
      <c r="EL11" s="3">
        <v>0.73293564537915956</v>
      </c>
      <c r="EM11" s="3">
        <v>0.7104784972047421</v>
      </c>
      <c r="EN11" s="3">
        <v>0.68590304598643004</v>
      </c>
      <c r="EO11" s="3">
        <v>0.65915968622341914</v>
      </c>
      <c r="EP11" s="3">
        <v>0.63015006843272647</v>
      </c>
      <c r="EQ11" s="3">
        <v>0.598850514533673</v>
      </c>
      <c r="ER11" s="3">
        <v>0.56539872479182196</v>
      </c>
      <c r="ES11" s="3">
        <v>0.5300839204413248</v>
      </c>
      <c r="ET11" s="3">
        <v>0.49314237202576888</v>
      </c>
      <c r="EU11" s="3">
        <v>0.45483507256680716</v>
      </c>
      <c r="EV11" s="3">
        <v>0.41466403895770676</v>
      </c>
      <c r="EW11" s="3">
        <v>0.37298615640206767</v>
      </c>
      <c r="EX11" s="3">
        <v>0.33036129844843937</v>
      </c>
      <c r="EY11" s="3">
        <v>0.28750022358773886</v>
      </c>
      <c r="EZ11" s="3">
        <v>0.24531244077847406</v>
      </c>
      <c r="FA11" s="3">
        <v>0.2048579661696959</v>
      </c>
      <c r="FB11" s="3">
        <v>0.16717844045210373</v>
      </c>
      <c r="FC11" s="3">
        <v>0.13311750499439212</v>
      </c>
      <c r="FD11" s="3">
        <v>0.10324061217345076</v>
      </c>
      <c r="FE11" s="3">
        <v>7.7836194735929731E-2</v>
      </c>
      <c r="FF11" s="3">
        <v>5.6927836105964282E-2</v>
      </c>
      <c r="FG11" s="3">
        <v>4.0628827350465642E-2</v>
      </c>
      <c r="FH11" s="3">
        <v>2.802901541253924E-2</v>
      </c>
      <c r="FI11" s="3">
        <v>1.8909494957915472E-2</v>
      </c>
      <c r="FJ11" s="3">
        <v>1.209375659528442E-2</v>
      </c>
      <c r="FK11" s="3">
        <v>7.2906002259012599E-3</v>
      </c>
      <c r="FL11" s="3">
        <v>3.971481567057452E-3</v>
      </c>
      <c r="FM11" s="3">
        <v>1.9034914002749662E-3</v>
      </c>
      <c r="FN11" s="3">
        <v>7.8943498843603679E-4</v>
      </c>
      <c r="FO11" s="3">
        <v>2.8039941354259592E-4</v>
      </c>
      <c r="FP11" s="3">
        <v>8.1203670161935767E-5</v>
      </c>
      <c r="FQ11" s="3">
        <v>1.7647993636293503E-5</v>
      </c>
      <c r="FR11" s="3">
        <v>2.4304816835903405E-6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42" si="216">HB10+1</f>
        <v>11</v>
      </c>
      <c r="HC11">
        <f>HC10-HD10-HE10-HF10</f>
        <v>0.95783999999999991</v>
      </c>
      <c r="HD11">
        <f>IF(H11&gt;=$F$3,IF(HB11&lt;50,HC11*VLOOKUP(H11,Ret!$A$2:$AZ$27,HB11+2),HC11),0)</f>
        <v>0</v>
      </c>
      <c r="HE11">
        <f>IF(H11&lt;$F$3,HC11*VLOOKUP(H11,Withd!$A$2:$AZ$57,HB11+2),0)</f>
        <v>3.6589487999999996E-2</v>
      </c>
      <c r="HF11">
        <f>IF(HC11=HD11,0,HC11*VLOOKUP(H11,Mort!$A$2:$E$115,IF(C$5="M",2,3)))</f>
        <v>1.2068783999999999E-3</v>
      </c>
      <c r="HH11">
        <f t="shared" ref="HH11:HI11" si="217">HH10+1</f>
        <v>38</v>
      </c>
      <c r="HI11">
        <f t="shared" si="217"/>
        <v>2</v>
      </c>
      <c r="HJ11">
        <f t="shared" si="215"/>
        <v>0.73404388350000005</v>
      </c>
      <c r="HK11">
        <f>IF(HH11&gt;=$F$3,IF(HI11&lt;50,HJ11*VLOOKUP(HH11,Ret!$A$2:$AZ$27,HI11+2),HJ11),0)</f>
        <v>0</v>
      </c>
      <c r="HL11">
        <f>IF(HH11&lt;$F$3,HJ11*VLOOKUP(HH11,Withd!$A$2:$AZ$57,HI11+2),0)</f>
        <v>8.2946958835500004E-2</v>
      </c>
      <c r="HM11">
        <f>IF(HJ11=HK11,0,HJ11*VLOOKUP(HH11,Mort!$A$2:$E$115,IF(C$5="M",2,3)))</f>
        <v>5.0649027961500006E-4</v>
      </c>
      <c r="HN11">
        <f>HN10/(1+Assumptions!$C$9)</f>
        <v>1.3476553139152996</v>
      </c>
      <c r="HO11">
        <f>HO10*(1+Assumptions!$C$10)</f>
        <v>0.77424697524685471</v>
      </c>
      <c r="HQ11">
        <f>HQ10/(1.01+Assumptions!$C$9)</f>
        <v>1.4550913573234683</v>
      </c>
      <c r="HR11">
        <f>HR10/(0.99+Assumptions!$C$9)</f>
        <v>1.2472253153018575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212"/>
        <v>2027</v>
      </c>
      <c r="C12">
        <f t="shared" si="212"/>
        <v>54</v>
      </c>
      <c r="D12">
        <f>D11*(1-VLOOKUP(C11,Mort!$A$2:$E$111,IF(C$5="M",4,5)))</f>
        <v>0.98403568025278798</v>
      </c>
      <c r="E12" s="3">
        <f>IF(C12&lt;65,Assumptions!$C$6,Assumptions!$C$7)*(1+Assumptions!$C$8)^(B12-$J$3)</f>
        <v>15638.455587810797</v>
      </c>
      <c r="F12" s="3">
        <f t="shared" si="213"/>
        <v>15388.8</v>
      </c>
      <c r="H12">
        <f t="shared" ref="H12:H60" si="218">H11+1</f>
        <v>48</v>
      </c>
      <c r="I12" s="5">
        <v>322545.85496427497</v>
      </c>
      <c r="J12" s="5">
        <v>0</v>
      </c>
      <c r="K12" s="5">
        <v>0</v>
      </c>
      <c r="L12" s="5">
        <v>0</v>
      </c>
      <c r="M12" s="5">
        <v>11965.52</v>
      </c>
      <c r="N12" s="5">
        <v>12569.72</v>
      </c>
      <c r="O12" s="5">
        <v>13194.62</v>
      </c>
      <c r="P12" s="5">
        <v>13848.35</v>
      </c>
      <c r="Q12" s="5">
        <v>14531.99</v>
      </c>
      <c r="R12" s="5">
        <v>15246.32</v>
      </c>
      <c r="S12" s="5">
        <v>15991.9</v>
      </c>
      <c r="T12" s="5">
        <v>16770.39</v>
      </c>
      <c r="U12" s="5">
        <v>17583.95</v>
      </c>
      <c r="V12" s="5">
        <v>18435.12</v>
      </c>
      <c r="W12" s="5">
        <v>19323.03</v>
      </c>
      <c r="X12" s="5">
        <v>20247.990000000002</v>
      </c>
      <c r="Y12" s="5">
        <v>21209.96</v>
      </c>
      <c r="Z12" s="5">
        <v>22212.93</v>
      </c>
      <c r="AA12" s="5">
        <v>23258.18</v>
      </c>
      <c r="AB12" s="5">
        <v>24348.2</v>
      </c>
      <c r="AC12" s="5">
        <v>10496.06</v>
      </c>
      <c r="AD12" s="5">
        <v>10981.55</v>
      </c>
      <c r="AE12" s="5">
        <v>11482.88</v>
      </c>
      <c r="AF12" s="5">
        <v>11998.02</v>
      </c>
      <c r="AG12" s="5">
        <v>12525.51</v>
      </c>
      <c r="AH12" s="5">
        <v>13060.47</v>
      </c>
      <c r="AI12" s="5">
        <v>13598.98</v>
      </c>
      <c r="AJ12" s="5">
        <v>14137.03</v>
      </c>
      <c r="AK12" s="5">
        <v>14671.01</v>
      </c>
      <c r="AL12" s="5">
        <v>15199</v>
      </c>
      <c r="AM12" s="5">
        <v>15715.05</v>
      </c>
      <c r="AN12" s="5">
        <v>16213.8</v>
      </c>
      <c r="AO12" s="5">
        <v>16688.36</v>
      </c>
      <c r="AP12" s="5">
        <v>17126.27</v>
      </c>
      <c r="AQ12" s="5">
        <v>17514.61</v>
      </c>
      <c r="AR12" s="5">
        <v>17838.759999999998</v>
      </c>
      <c r="AS12" s="5">
        <v>18086.11</v>
      </c>
      <c r="AT12" s="5">
        <v>18241.09</v>
      </c>
      <c r="AU12" s="5">
        <v>18288.490000000002</v>
      </c>
      <c r="AV12" s="5">
        <v>18216.57</v>
      </c>
      <c r="AW12" s="5">
        <v>18018.099999999999</v>
      </c>
      <c r="AX12" s="5">
        <v>17684.349999999999</v>
      </c>
      <c r="AY12" s="5">
        <v>17207.71</v>
      </c>
      <c r="AZ12" s="5">
        <v>16550.759999999998</v>
      </c>
      <c r="BA12" s="5">
        <v>15706.04</v>
      </c>
      <c r="BB12" s="5">
        <v>14676.27</v>
      </c>
      <c r="BC12" s="5">
        <v>13474.64</v>
      </c>
      <c r="BD12" s="5">
        <v>12129.73</v>
      </c>
      <c r="BE12" s="5">
        <v>10686.53</v>
      </c>
      <c r="BF12" s="5">
        <v>9200.61</v>
      </c>
      <c r="BG12" s="5">
        <v>7729.01</v>
      </c>
      <c r="BH12" s="5">
        <v>6324</v>
      </c>
      <c r="BI12" s="5">
        <v>5030.09</v>
      </c>
      <c r="BJ12" s="5">
        <v>3881.24</v>
      </c>
      <c r="BK12" s="5">
        <v>2922.36</v>
      </c>
      <c r="BL12" s="5">
        <v>2126.96</v>
      </c>
      <c r="BM12" s="5">
        <v>1513.85</v>
      </c>
      <c r="BN12" s="5">
        <v>1021.45</v>
      </c>
      <c r="BO12" s="5">
        <v>649.64</v>
      </c>
      <c r="BP12" s="5">
        <v>373.35</v>
      </c>
      <c r="BQ12" s="5">
        <v>188.78</v>
      </c>
      <c r="BR12" s="5">
        <v>82.6</v>
      </c>
      <c r="BS12" s="5">
        <v>30.95</v>
      </c>
      <c r="BT12" s="5">
        <v>9.4600000000000009</v>
      </c>
      <c r="BU12" s="5">
        <v>2.17</v>
      </c>
      <c r="BV12" s="5">
        <v>0.32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0.99573</v>
      </c>
      <c r="DK12" s="3">
        <v>0.99074139270000006</v>
      </c>
      <c r="DL12" s="3">
        <v>0.98561925969974107</v>
      </c>
      <c r="DM12" s="3">
        <v>0.98035605285294447</v>
      </c>
      <c r="DN12" s="3">
        <v>0.97492488032013913</v>
      </c>
      <c r="DO12" s="3">
        <v>0.96928981451188867</v>
      </c>
      <c r="DP12" s="3">
        <v>0.96348376852296236</v>
      </c>
      <c r="DQ12" s="3">
        <v>0.9575583433465461</v>
      </c>
      <c r="DR12" s="3">
        <v>0.95157360370063027</v>
      </c>
      <c r="DS12" s="3">
        <v>0.94540740674865009</v>
      </c>
      <c r="DT12" s="3">
        <v>0.93901645267902922</v>
      </c>
      <c r="DU12" s="3">
        <v>0.93234943586500807</v>
      </c>
      <c r="DV12" s="3">
        <v>0.92553396148883482</v>
      </c>
      <c r="DW12" s="3">
        <v>0.91856469075882385</v>
      </c>
      <c r="DX12" s="3">
        <v>0.91148255699307335</v>
      </c>
      <c r="DY12" s="3">
        <v>0.90425450031611831</v>
      </c>
      <c r="DZ12" s="3">
        <v>0.89675823050849768</v>
      </c>
      <c r="EA12" s="3">
        <v>0.88881295258619242</v>
      </c>
      <c r="EB12" s="3">
        <v>0.8802714601118391</v>
      </c>
      <c r="EC12" s="3">
        <v>0.87106382063906929</v>
      </c>
      <c r="ED12" s="3">
        <v>0.86091592712862408</v>
      </c>
      <c r="EE12" s="3">
        <v>0.84968097427959555</v>
      </c>
      <c r="EF12" s="3">
        <v>0.83725014162588507</v>
      </c>
      <c r="EG12" s="3">
        <v>0.8235778468131344</v>
      </c>
      <c r="EH12" s="3">
        <v>0.8087369740135617</v>
      </c>
      <c r="EI12" s="3">
        <v>0.79260267138199114</v>
      </c>
      <c r="EJ12" s="3">
        <v>0.77512578247801822</v>
      </c>
      <c r="EK12" s="3">
        <v>0.75622046464337933</v>
      </c>
      <c r="EL12" s="3">
        <v>0.73560589477720084</v>
      </c>
      <c r="EM12" s="3">
        <v>0.71306693016122735</v>
      </c>
      <c r="EN12" s="3">
        <v>0.68840194504695051</v>
      </c>
      <c r="EO12" s="3">
        <v>0.66156115320956999</v>
      </c>
      <c r="EP12" s="3">
        <v>0.63244584685681682</v>
      </c>
      <c r="EQ12" s="3">
        <v>0.6010322616434387</v>
      </c>
      <c r="ER12" s="3">
        <v>0.56745859950803623</v>
      </c>
      <c r="ES12" s="3">
        <v>0.53201513538276435</v>
      </c>
      <c r="ET12" s="3">
        <v>0.49493900059793949</v>
      </c>
      <c r="EU12" s="3">
        <v>0.45649213903149155</v>
      </c>
      <c r="EV12" s="3">
        <v>0.41617475331223025</v>
      </c>
      <c r="EW12" s="3">
        <v>0.37434502885681797</v>
      </c>
      <c r="EX12" s="3">
        <v>0.33156487895906078</v>
      </c>
      <c r="EY12" s="3">
        <v>0.28854765156291223</v>
      </c>
      <c r="EZ12" s="3">
        <v>0.24620616917257049</v>
      </c>
      <c r="FA12" s="3">
        <v>0.2056043098143219</v>
      </c>
      <c r="FB12" s="3">
        <v>0.16778750911017368</v>
      </c>
      <c r="FC12" s="3">
        <v>0.13360248200406688</v>
      </c>
      <c r="FD12" s="3">
        <v>0.10361674094307412</v>
      </c>
      <c r="FE12" s="3">
        <v>7.8119769499211872E-2</v>
      </c>
      <c r="FF12" s="3">
        <v>5.7135237016333572E-2</v>
      </c>
      <c r="FG12" s="3">
        <v>4.0776847306187101E-2</v>
      </c>
      <c r="FH12" s="3">
        <v>2.8131131419592361E-2</v>
      </c>
      <c r="FI12" s="3">
        <v>1.8978386500913789E-2</v>
      </c>
      <c r="FJ12" s="3">
        <v>1.2137816870524424E-2</v>
      </c>
      <c r="FK12" s="3">
        <v>7.3171615222269448E-3</v>
      </c>
      <c r="FL12" s="3">
        <v>3.9859505676179061E-3</v>
      </c>
      <c r="FM12" s="3">
        <v>1.9104262475535861E-3</v>
      </c>
      <c r="FN12" s="3">
        <v>7.9231107764789882E-4</v>
      </c>
      <c r="FO12" s="3">
        <v>2.8142097166975719E-4</v>
      </c>
      <c r="FP12" s="3">
        <v>8.1499513395561673E-5</v>
      </c>
      <c r="FQ12" s="3">
        <v>1.7712289246257421E-5</v>
      </c>
      <c r="FR12" s="3">
        <v>2.4393364749945713E-6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16"/>
        <v>12</v>
      </c>
      <c r="HC12">
        <f t="shared" ref="HC12:HC60" si="219">HC11-HD11-HE11-HF11</f>
        <v>0.92004363359999997</v>
      </c>
      <c r="HD12">
        <f>IF(H12&gt;=$F$3,IF(HB12&lt;50,HC12*VLOOKUP(H12,Ret!$A$2:$AZ$27,HB12+2),HC12),0)</f>
        <v>0</v>
      </c>
      <c r="HE12">
        <f>IF(H12&lt;$F$3,HC12*VLOOKUP(H12,Withd!$A$2:$AZ$57,HB12+2),0)</f>
        <v>3.2661548992799994E-2</v>
      </c>
      <c r="HF12">
        <f>IF(HC12=HD12,0,HC12*VLOOKUP(H12,Mort!$A$2:$E$115,IF(C$5="M",2,3)))</f>
        <v>1.2512593416960001E-3</v>
      </c>
      <c r="HH12">
        <f t="shared" ref="HH12:HI12" si="220">HH11+1</f>
        <v>39</v>
      </c>
      <c r="HI12">
        <f t="shared" si="220"/>
        <v>3</v>
      </c>
      <c r="HJ12">
        <f t="shared" si="215"/>
        <v>0.65059043438488506</v>
      </c>
      <c r="HK12">
        <f>IF(HH12&gt;=$F$3,IF(HI12&lt;50,HJ12*VLOOKUP(HH12,Ret!$A$2:$AZ$27,HI12+2),HJ12),0)</f>
        <v>0</v>
      </c>
      <c r="HL12">
        <f>IF(HH12&lt;$F$3,HJ12*VLOOKUP(HH12,Withd!$A$2:$AZ$57,HI12+2),0)</f>
        <v>6.0700087528109771E-2</v>
      </c>
      <c r="HM12">
        <f>IF(HJ12=HK12,0,HJ12*VLOOKUP(HH12,Mort!$A$2:$E$115,IF(C$5="M",2,3)))</f>
        <v>4.7493101710096609E-4</v>
      </c>
      <c r="HN12">
        <f>HN11/(1+Assumptions!$C$9)</f>
        <v>1.2983191848894986</v>
      </c>
      <c r="HO12">
        <f>HO11*(1+Assumptions!$C$10)</f>
        <v>0.79941000194237744</v>
      </c>
      <c r="HQ12">
        <f>HQ11/(1.01+Assumptions!$C$9)</f>
        <v>1.3884459516445307</v>
      </c>
      <c r="HR12">
        <f>HR11/(0.99+Assumptions!$C$9)</f>
        <v>1.2132541977644529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212"/>
        <v>2028</v>
      </c>
      <c r="C13">
        <f t="shared" si="212"/>
        <v>55</v>
      </c>
      <c r="D13">
        <f>D12*(1-VLOOKUP(C12,Mort!$A$2:$E$111,IF(C$5="M",4,5)))</f>
        <v>0.97834795402092689</v>
      </c>
      <c r="E13" s="3">
        <f>IF(C13&lt;65,Assumptions!$C$6,Assumptions!$C$7)*(1+Assumptions!$C$8)^(B13-$J$3)</f>
        <v>16498.570645140393</v>
      </c>
      <c r="F13" s="3">
        <f t="shared" si="213"/>
        <v>16141.34</v>
      </c>
      <c r="H13">
        <f t="shared" si="218"/>
        <v>49</v>
      </c>
      <c r="I13" s="5">
        <v>313184.24535384658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13251.2</v>
      </c>
      <c r="P13" s="5">
        <v>13907.74</v>
      </c>
      <c r="Q13" s="5">
        <v>14594.31</v>
      </c>
      <c r="R13" s="5">
        <v>15311.7</v>
      </c>
      <c r="S13" s="5">
        <v>16060.47</v>
      </c>
      <c r="T13" s="5">
        <v>16842.310000000001</v>
      </c>
      <c r="U13" s="5">
        <v>17659.36</v>
      </c>
      <c r="V13" s="5">
        <v>18514.18</v>
      </c>
      <c r="W13" s="5">
        <v>19405.89</v>
      </c>
      <c r="X13" s="5">
        <v>20334.82</v>
      </c>
      <c r="Y13" s="5">
        <v>21300.91</v>
      </c>
      <c r="Z13" s="5">
        <v>22308.19</v>
      </c>
      <c r="AA13" s="5">
        <v>23357.919999999998</v>
      </c>
      <c r="AB13" s="5">
        <v>24452.61</v>
      </c>
      <c r="AC13" s="5">
        <v>10541.07</v>
      </c>
      <c r="AD13" s="5">
        <v>11028.64</v>
      </c>
      <c r="AE13" s="5">
        <v>11532.13</v>
      </c>
      <c r="AF13" s="5">
        <v>12049.47</v>
      </c>
      <c r="AG13" s="5">
        <v>12579.23</v>
      </c>
      <c r="AH13" s="5">
        <v>13116.48</v>
      </c>
      <c r="AI13" s="5">
        <v>13657.3</v>
      </c>
      <c r="AJ13" s="5">
        <v>14197.65</v>
      </c>
      <c r="AK13" s="5">
        <v>14733.92</v>
      </c>
      <c r="AL13" s="5">
        <v>15264.18</v>
      </c>
      <c r="AM13" s="5">
        <v>15782.44</v>
      </c>
      <c r="AN13" s="5">
        <v>16283.33</v>
      </c>
      <c r="AO13" s="5">
        <v>16759.919999999998</v>
      </c>
      <c r="AP13" s="5">
        <v>17199.72</v>
      </c>
      <c r="AQ13" s="5">
        <v>17589.72</v>
      </c>
      <c r="AR13" s="5">
        <v>17915.259999999998</v>
      </c>
      <c r="AS13" s="5">
        <v>18163.66</v>
      </c>
      <c r="AT13" s="5">
        <v>18319.32</v>
      </c>
      <c r="AU13" s="5">
        <v>18366.91</v>
      </c>
      <c r="AV13" s="5">
        <v>18294.689999999999</v>
      </c>
      <c r="AW13" s="5">
        <v>18095.36</v>
      </c>
      <c r="AX13" s="5">
        <v>17760.18</v>
      </c>
      <c r="AY13" s="5">
        <v>17281.5</v>
      </c>
      <c r="AZ13" s="5">
        <v>16621.740000000002</v>
      </c>
      <c r="BA13" s="5">
        <v>15773.4</v>
      </c>
      <c r="BB13" s="5">
        <v>14739.21</v>
      </c>
      <c r="BC13" s="5">
        <v>13532.42</v>
      </c>
      <c r="BD13" s="5">
        <v>12181.74</v>
      </c>
      <c r="BE13" s="5">
        <v>10732.36</v>
      </c>
      <c r="BF13" s="5">
        <v>9240.07</v>
      </c>
      <c r="BG13" s="5">
        <v>7762.16</v>
      </c>
      <c r="BH13" s="5">
        <v>6351.12</v>
      </c>
      <c r="BI13" s="5">
        <v>5051.66</v>
      </c>
      <c r="BJ13" s="5">
        <v>3897.89</v>
      </c>
      <c r="BK13" s="5">
        <v>2934.89</v>
      </c>
      <c r="BL13" s="5">
        <v>2136.08</v>
      </c>
      <c r="BM13" s="5">
        <v>1520.34</v>
      </c>
      <c r="BN13" s="5">
        <v>1025.83</v>
      </c>
      <c r="BO13" s="5">
        <v>652.41999999999996</v>
      </c>
      <c r="BP13" s="5">
        <v>374.95</v>
      </c>
      <c r="BQ13" s="5">
        <v>189.59</v>
      </c>
      <c r="BR13" s="5">
        <v>82.95</v>
      </c>
      <c r="BS13" s="5">
        <v>31.09</v>
      </c>
      <c r="BT13" s="5">
        <v>9.5</v>
      </c>
      <c r="BU13" s="5">
        <v>2.1800000000000002</v>
      </c>
      <c r="BV13" s="5">
        <v>0.32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0.99499000000000004</v>
      </c>
      <c r="DL13" s="3">
        <v>0.98984590170000009</v>
      </c>
      <c r="DM13" s="3">
        <v>0.98456012458492204</v>
      </c>
      <c r="DN13" s="3">
        <v>0.97910566149472156</v>
      </c>
      <c r="DO13" s="3">
        <v>0.97344643077128201</v>
      </c>
      <c r="DP13" s="3">
        <v>0.96761548665096198</v>
      </c>
      <c r="DQ13" s="3">
        <v>0.96166465140805857</v>
      </c>
      <c r="DR13" s="3">
        <v>0.95565424733675819</v>
      </c>
      <c r="DS13" s="3">
        <v>0.94946160781401601</v>
      </c>
      <c r="DT13" s="3">
        <v>0.94304324734519329</v>
      </c>
      <c r="DU13" s="3">
        <v>0.93634764028904238</v>
      </c>
      <c r="DV13" s="3">
        <v>0.92950293903852943</v>
      </c>
      <c r="DW13" s="3">
        <v>0.92250378190756932</v>
      </c>
      <c r="DX13" s="3">
        <v>0.91539127774906193</v>
      </c>
      <c r="DY13" s="3">
        <v>0.90813222491651191</v>
      </c>
      <c r="DZ13" s="3">
        <v>0.90060380877195401</v>
      </c>
      <c r="EA13" s="3">
        <v>0.89262445902623455</v>
      </c>
      <c r="EB13" s="3">
        <v>0.88404633797499244</v>
      </c>
      <c r="EC13" s="3">
        <v>0.87479921327977395</v>
      </c>
      <c r="ED13" s="3">
        <v>0.86460780244506452</v>
      </c>
      <c r="EE13" s="3">
        <v>0.85332467062315642</v>
      </c>
      <c r="EF13" s="3">
        <v>0.84084053069193965</v>
      </c>
      <c r="EG13" s="3">
        <v>0.82710960482574036</v>
      </c>
      <c r="EH13" s="3">
        <v>0.81220508974678052</v>
      </c>
      <c r="EI13" s="3">
        <v>0.79600159820633221</v>
      </c>
      <c r="EJ13" s="3">
        <v>0.77844976296588253</v>
      </c>
      <c r="EK13" s="3">
        <v>0.75946337324714464</v>
      </c>
      <c r="EL13" s="3">
        <v>0.73876040169242752</v>
      </c>
      <c r="EM13" s="3">
        <v>0.7161247829845715</v>
      </c>
      <c r="EN13" s="3">
        <v>0.69135402674113511</v>
      </c>
      <c r="EO13" s="3">
        <v>0.66439813323849828</v>
      </c>
      <c r="EP13" s="3">
        <v>0.63515797139467201</v>
      </c>
      <c r="EQ13" s="3">
        <v>0.60360967495549867</v>
      </c>
      <c r="ER13" s="3">
        <v>0.56989203851248449</v>
      </c>
      <c r="ES13" s="3">
        <v>0.53429658178699468</v>
      </c>
      <c r="ET13" s="3">
        <v>0.49706145300225901</v>
      </c>
      <c r="EU13" s="3">
        <v>0.45844971933304357</v>
      </c>
      <c r="EV13" s="3">
        <v>0.41795944012154918</v>
      </c>
      <c r="EW13" s="3">
        <v>0.37595033679493228</v>
      </c>
      <c r="EX13" s="3">
        <v>0.33298673230600739</v>
      </c>
      <c r="EY13" s="3">
        <v>0.289785033656626</v>
      </c>
      <c r="EZ13" s="3">
        <v>0.2472619778178527</v>
      </c>
      <c r="FA13" s="3">
        <v>0.20648600505591061</v>
      </c>
      <c r="FB13" s="3">
        <v>0.16850703414597695</v>
      </c>
      <c r="FC13" s="3">
        <v>0.1341754110090756</v>
      </c>
      <c r="FD13" s="3">
        <v>0.10406108176219868</v>
      </c>
      <c r="FE13" s="3">
        <v>7.8454771372974449E-2</v>
      </c>
      <c r="FF13" s="3">
        <v>5.7380250686766048E-2</v>
      </c>
      <c r="FG13" s="3">
        <v>4.0951711112638053E-2</v>
      </c>
      <c r="FH13" s="3">
        <v>2.8251766462386741E-2</v>
      </c>
      <c r="FI13" s="3">
        <v>1.9059771726184591E-2</v>
      </c>
      <c r="FJ13" s="3">
        <v>1.2189867605198617E-2</v>
      </c>
      <c r="FK13" s="3">
        <v>7.3485397871179345E-3</v>
      </c>
      <c r="FL13" s="3">
        <v>4.0030435636346237E-3</v>
      </c>
      <c r="FM13" s="3">
        <v>1.9186187496144389E-3</v>
      </c>
      <c r="FN13" s="3">
        <v>7.9570875402759633E-4</v>
      </c>
      <c r="FO13" s="3">
        <v>2.8262779234306196E-4</v>
      </c>
      <c r="FP13" s="3">
        <v>8.1849008662550734E-5</v>
      </c>
      <c r="FQ13" s="3">
        <v>1.7788245052632154E-5</v>
      </c>
      <c r="FR13" s="3">
        <v>2.4497971086484994E-6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16"/>
        <v>13</v>
      </c>
      <c r="HC13">
        <f t="shared" si="219"/>
        <v>0.88613082526550402</v>
      </c>
      <c r="HD13">
        <f>IF(H13&gt;=$F$3,IF(HB13&lt;50,HC13*VLOOKUP(H13,Ret!$A$2:$AZ$27,HB13+2),HC13),0)</f>
        <v>0</v>
      </c>
      <c r="HE13">
        <f>IF(H13&lt;$F$3,HC13*VLOOKUP(H13,Withd!$A$2:$AZ$57,HB13+2),0)</f>
        <v>2.7026990170597873E-2</v>
      </c>
      <c r="HF13">
        <f>IF(HC13=HD13,0,HC13*VLOOKUP(H13,Mort!$A$2:$E$115,IF(C$5="M",2,3)))</f>
        <v>1.2848896966349808E-3</v>
      </c>
      <c r="HH13">
        <f t="shared" ref="HH13:HI13" si="221">HH12+1</f>
        <v>40</v>
      </c>
      <c r="HI13">
        <f t="shared" si="221"/>
        <v>4</v>
      </c>
      <c r="HJ13">
        <f t="shared" si="215"/>
        <v>0.58941541583967438</v>
      </c>
      <c r="HK13">
        <f>IF(HH13&gt;=$F$3,IF(HI13&lt;50,HJ13*VLOOKUP(HH13,Ret!$A$2:$AZ$27,HI13+2),HJ13),0)</f>
        <v>0</v>
      </c>
      <c r="HL13">
        <f>IF(HH13&lt;$F$3,HJ13*VLOOKUP(HH13,Withd!$A$2:$AZ$57,HI13+2),0)</f>
        <v>4.3322033064216066E-2</v>
      </c>
      <c r="HM13">
        <f>IF(HJ13=HK13,0,HJ13*VLOOKUP(HH13,Mort!$A$2:$E$115,IF(C$5="M",2,3)))</f>
        <v>4.4206156187975577E-4</v>
      </c>
      <c r="HN13">
        <f>HN12/(1+Assumptions!$C$9)</f>
        <v>1.2507891954619446</v>
      </c>
      <c r="HO13">
        <f>HO12*(1+Assumptions!$C$10)</f>
        <v>0.8253908270055047</v>
      </c>
      <c r="HQ13">
        <f>HQ12/(1.01+Assumptions!$C$9)</f>
        <v>1.3248530072943994</v>
      </c>
      <c r="HR13">
        <f>HR12/(0.99+Assumptions!$C$9)</f>
        <v>1.1802083635840981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212"/>
        <v>2029</v>
      </c>
      <c r="C14">
        <f t="shared" si="212"/>
        <v>56</v>
      </c>
      <c r="D14">
        <f>D13*(1-VLOOKUP(C13,Mort!$A$2:$E$111,IF(C$5="M",4,5)))</f>
        <v>0.9724876497763415</v>
      </c>
      <c r="E14" s="3">
        <f>IF(C14&lt;65,Assumptions!$C$6,Assumptions!$C$7)*(1+Assumptions!$C$8)^(B14-$J$3)</f>
        <v>17405.992030623111</v>
      </c>
      <c r="F14" s="3">
        <f t="shared" si="213"/>
        <v>16927.11</v>
      </c>
      <c r="H14">
        <f t="shared" si="218"/>
        <v>50</v>
      </c>
      <c r="I14" s="5">
        <v>303832.31067142362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13977.77</v>
      </c>
      <c r="Q14" s="5">
        <v>14667.8</v>
      </c>
      <c r="R14" s="5">
        <v>15388.8</v>
      </c>
      <c r="S14" s="5">
        <v>16141.34</v>
      </c>
      <c r="T14" s="5">
        <v>16927.11</v>
      </c>
      <c r="U14" s="5">
        <v>17748.28</v>
      </c>
      <c r="V14" s="5">
        <v>18607.400000000001</v>
      </c>
      <c r="W14" s="5">
        <v>19503.599999999999</v>
      </c>
      <c r="X14" s="5">
        <v>20437.21</v>
      </c>
      <c r="Y14" s="5">
        <v>21408.17</v>
      </c>
      <c r="Z14" s="5">
        <v>22420.52</v>
      </c>
      <c r="AA14" s="5">
        <v>23475.53</v>
      </c>
      <c r="AB14" s="5">
        <v>24575.73</v>
      </c>
      <c r="AC14" s="5">
        <v>10594.15</v>
      </c>
      <c r="AD14" s="5">
        <v>11084.17</v>
      </c>
      <c r="AE14" s="5">
        <v>11590.19</v>
      </c>
      <c r="AF14" s="5">
        <v>12110.15</v>
      </c>
      <c r="AG14" s="5">
        <v>12642.57</v>
      </c>
      <c r="AH14" s="5">
        <v>13182.52</v>
      </c>
      <c r="AI14" s="5">
        <v>13726.06</v>
      </c>
      <c r="AJ14" s="5">
        <v>14269.14</v>
      </c>
      <c r="AK14" s="5">
        <v>14808.11</v>
      </c>
      <c r="AL14" s="5">
        <v>15341.04</v>
      </c>
      <c r="AM14" s="5">
        <v>15861.91</v>
      </c>
      <c r="AN14" s="5">
        <v>16365.32</v>
      </c>
      <c r="AO14" s="5">
        <v>16844.310000000001</v>
      </c>
      <c r="AP14" s="5">
        <v>17286.32</v>
      </c>
      <c r="AQ14" s="5">
        <v>17678.28</v>
      </c>
      <c r="AR14" s="5">
        <v>18005.47</v>
      </c>
      <c r="AS14" s="5">
        <v>18255.12</v>
      </c>
      <c r="AT14" s="5">
        <v>18411.560000000001</v>
      </c>
      <c r="AU14" s="5">
        <v>18459.39</v>
      </c>
      <c r="AV14" s="5">
        <v>18386.810000000001</v>
      </c>
      <c r="AW14" s="5">
        <v>18186.48</v>
      </c>
      <c r="AX14" s="5">
        <v>17849.61</v>
      </c>
      <c r="AY14" s="5">
        <v>17368.52</v>
      </c>
      <c r="AZ14" s="5">
        <v>16705.43</v>
      </c>
      <c r="BA14" s="5">
        <v>15852.82</v>
      </c>
      <c r="BB14" s="5">
        <v>14813.42</v>
      </c>
      <c r="BC14" s="5">
        <v>13600.56</v>
      </c>
      <c r="BD14" s="5">
        <v>12243.08</v>
      </c>
      <c r="BE14" s="5">
        <v>10786.4</v>
      </c>
      <c r="BF14" s="5">
        <v>9286.59</v>
      </c>
      <c r="BG14" s="5">
        <v>7801.24</v>
      </c>
      <c r="BH14" s="5">
        <v>6383.1</v>
      </c>
      <c r="BI14" s="5">
        <v>5077.09</v>
      </c>
      <c r="BJ14" s="5">
        <v>3917.51</v>
      </c>
      <c r="BK14" s="5">
        <v>2949.66</v>
      </c>
      <c r="BL14" s="5">
        <v>2146.84</v>
      </c>
      <c r="BM14" s="5">
        <v>1528</v>
      </c>
      <c r="BN14" s="5">
        <v>1031</v>
      </c>
      <c r="BO14" s="5">
        <v>655.71</v>
      </c>
      <c r="BP14" s="5">
        <v>376.84</v>
      </c>
      <c r="BQ14" s="5">
        <v>190.55</v>
      </c>
      <c r="BR14" s="5">
        <v>83.37</v>
      </c>
      <c r="BS14" s="5">
        <v>31.24</v>
      </c>
      <c r="BT14" s="5">
        <v>9.5500000000000007</v>
      </c>
      <c r="BU14" s="5">
        <v>2.19</v>
      </c>
      <c r="BV14" s="5">
        <v>0.32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0.99482999999999999</v>
      </c>
      <c r="DM14" s="3">
        <v>0.98951760779999998</v>
      </c>
      <c r="DN14" s="3">
        <v>0.98403568025278798</v>
      </c>
      <c r="DO14" s="3">
        <v>0.97834795402092689</v>
      </c>
      <c r="DP14" s="3">
        <v>0.9724876497763415</v>
      </c>
      <c r="DQ14" s="3">
        <v>0.96650685073021703</v>
      </c>
      <c r="DR14" s="3">
        <v>0.96046618291315322</v>
      </c>
      <c r="DS14" s="3">
        <v>0.95424236204787594</v>
      </c>
      <c r="DT14" s="3">
        <v>0.94779168368043232</v>
      </c>
      <c r="DU14" s="3">
        <v>0.94106236272630128</v>
      </c>
      <c r="DV14" s="3">
        <v>0.93418319685477202</v>
      </c>
      <c r="DW14" s="3">
        <v>0.92714879738245559</v>
      </c>
      <c r="DX14" s="3">
        <v>0.92000048015463687</v>
      </c>
      <c r="DY14" s="3">
        <v>0.91270487634701059</v>
      </c>
      <c r="DZ14" s="3">
        <v>0.90513855292209389</v>
      </c>
      <c r="EA14" s="3">
        <v>0.8971190253432042</v>
      </c>
      <c r="EB14" s="3">
        <v>0.88849771150965595</v>
      </c>
      <c r="EC14" s="3">
        <v>0.87920402544726495</v>
      </c>
      <c r="ED14" s="3">
        <v>0.86896129855080428</v>
      </c>
      <c r="EE14" s="3">
        <v>0.85762135360471625</v>
      </c>
      <c r="EF14" s="3">
        <v>0.84507435320147928</v>
      </c>
      <c r="EG14" s="3">
        <v>0.83127428901369915</v>
      </c>
      <c r="EH14" s="3">
        <v>0.81629472632567224</v>
      </c>
      <c r="EI14" s="3">
        <v>0.80000964653547502</v>
      </c>
      <c r="EJ14" s="3">
        <v>0.78236943382936774</v>
      </c>
      <c r="EK14" s="3">
        <v>0.76328744333826948</v>
      </c>
      <c r="EL14" s="3">
        <v>0.74248022763286825</v>
      </c>
      <c r="EM14" s="3">
        <v>0.71973063345819721</v>
      </c>
      <c r="EN14" s="3">
        <v>0.69483515084687819</v>
      </c>
      <c r="EO14" s="3">
        <v>0.66774352831535844</v>
      </c>
      <c r="EP14" s="3">
        <v>0.63835613563419946</v>
      </c>
      <c r="EQ14" s="3">
        <v>0.60664898637724873</v>
      </c>
      <c r="ER14" s="3">
        <v>0.57276157399821559</v>
      </c>
      <c r="ES14" s="3">
        <v>0.53698688608628709</v>
      </c>
      <c r="ET14" s="3">
        <v>0.4995642699949337</v>
      </c>
      <c r="EU14" s="3">
        <v>0.46075811750172724</v>
      </c>
      <c r="EV14" s="3">
        <v>0.42006396056397471</v>
      </c>
      <c r="EW14" s="3">
        <v>0.37784333188768959</v>
      </c>
      <c r="EX14" s="3">
        <v>0.3346633959195644</v>
      </c>
      <c r="EY14" s="3">
        <v>0.29124416693296012</v>
      </c>
      <c r="EZ14" s="3">
        <v>0.24850699787721756</v>
      </c>
      <c r="FA14" s="3">
        <v>0.20752570885728561</v>
      </c>
      <c r="FB14" s="3">
        <v>0.16935550522716505</v>
      </c>
      <c r="FC14" s="3">
        <v>0.13485101459218243</v>
      </c>
      <c r="FD14" s="3">
        <v>0.10458505287711301</v>
      </c>
      <c r="FE14" s="3">
        <v>7.8849808915641806E-2</v>
      </c>
      <c r="FF14" s="3">
        <v>5.7669173244722101E-2</v>
      </c>
      <c r="FG14" s="3">
        <v>4.1157912253025709E-2</v>
      </c>
      <c r="FH14" s="3">
        <v>2.8394020505117377E-2</v>
      </c>
      <c r="FI14" s="3">
        <v>1.9155741993572388E-2</v>
      </c>
      <c r="FJ14" s="3">
        <v>1.2251246349409156E-2</v>
      </c>
      <c r="FK14" s="3">
        <v>7.3855413492778165E-3</v>
      </c>
      <c r="FL14" s="3">
        <v>4.0231997946055982E-3</v>
      </c>
      <c r="FM14" s="3">
        <v>1.9282794295565171E-3</v>
      </c>
      <c r="FN14" s="3">
        <v>7.997153278199744E-4</v>
      </c>
      <c r="FO14" s="3">
        <v>2.8405088728837672E-4</v>
      </c>
      <c r="FP14" s="3">
        <v>8.2261136958713892E-5</v>
      </c>
      <c r="FQ14" s="3">
        <v>1.787781289523729E-5</v>
      </c>
      <c r="FR14" s="3">
        <v>2.4621323919320788E-6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16"/>
        <v>14</v>
      </c>
      <c r="HC14">
        <f t="shared" si="219"/>
        <v>0.85781894539827119</v>
      </c>
      <c r="HD14">
        <f>IF(H14&gt;=$F$3,IF(HB14&lt;50,HC14*VLOOKUP(H14,Ret!$A$2:$AZ$27,HB14+2),HC14),0)</f>
        <v>1.2867284180974067E-2</v>
      </c>
      <c r="HE14">
        <f>IF(H14&lt;$F$3,HC14*VLOOKUP(H14,Withd!$A$2:$AZ$57,HB14+2),0)</f>
        <v>0</v>
      </c>
      <c r="HF14">
        <f>IF(HC14=HD14,0,HC14*VLOOKUP(H14,Mort!$A$2:$E$115,IF(C$5="M",2,3)))</f>
        <v>1.3296193653673204E-3</v>
      </c>
      <c r="HH14">
        <f t="shared" ref="HH14:HI14" si="222">HH13+1</f>
        <v>41</v>
      </c>
      <c r="HI14">
        <f t="shared" si="222"/>
        <v>5</v>
      </c>
      <c r="HJ14">
        <f t="shared" si="215"/>
        <v>0.54565132121357851</v>
      </c>
      <c r="HK14">
        <f>IF(HH14&gt;=$F$3,IF(HI14&lt;50,HJ14*VLOOKUP(HH14,Ret!$A$2:$AZ$27,HI14+2),HJ14),0)</f>
        <v>0</v>
      </c>
      <c r="HL14">
        <f>IF(HH14&lt;$F$3,HJ14*VLOOKUP(HH14,Withd!$A$2:$AZ$57,HI14+2),0)</f>
        <v>3.3612121386756434E-2</v>
      </c>
      <c r="HM14">
        <f>IF(HJ14=HK14,0,HJ14*VLOOKUP(HH14,Mort!$A$2:$E$115,IF(C$5="M",2,3)))</f>
        <v>4.4743408339513436E-4</v>
      </c>
      <c r="HN14">
        <f>HN13/(1+Assumptions!$C$9)</f>
        <v>1.2049992249151682</v>
      </c>
      <c r="HO14">
        <f>HO13*(1+Assumptions!$C$10)</f>
        <v>0.8522160288831836</v>
      </c>
      <c r="HQ14">
        <f>HQ13/(1.01+Assumptions!$C$9)</f>
        <v>1.2641727168839687</v>
      </c>
      <c r="HR14">
        <f>HR13/(0.99+Assumptions!$C$9)</f>
        <v>1.1480626104903677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212"/>
        <v>2030</v>
      </c>
      <c r="C15">
        <f t="shared" si="212"/>
        <v>57</v>
      </c>
      <c r="D15">
        <f>D14*(1-VLOOKUP(C14,Mort!$A$2:$E$111,IF(C$5="M",4,5)))</f>
        <v>0.96650685073021703</v>
      </c>
      <c r="E15" s="3">
        <f>IF(C15&lt;65,Assumptions!$C$6,Assumptions!$C$7)*(1+Assumptions!$C$8)^(B15-$J$3)</f>
        <v>18363.32159230738</v>
      </c>
      <c r="F15" s="3">
        <f t="shared" si="213"/>
        <v>17748.28</v>
      </c>
      <c r="H15">
        <f t="shared" si="218"/>
        <v>51</v>
      </c>
      <c r="I15" s="5">
        <v>294301.62368822691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14744.02</v>
      </c>
      <c r="R15" s="5">
        <v>15468.77</v>
      </c>
      <c r="S15" s="5">
        <v>16225.23</v>
      </c>
      <c r="T15" s="5">
        <v>17015.080000000002</v>
      </c>
      <c r="U15" s="5">
        <v>17840.509999999998</v>
      </c>
      <c r="V15" s="5">
        <v>18704.099999999999</v>
      </c>
      <c r="W15" s="5">
        <v>19604.96</v>
      </c>
      <c r="X15" s="5">
        <v>20543.41</v>
      </c>
      <c r="Y15" s="5">
        <v>21519.42</v>
      </c>
      <c r="Z15" s="5">
        <v>22537.03</v>
      </c>
      <c r="AA15" s="5">
        <v>23597.53</v>
      </c>
      <c r="AB15" s="5">
        <v>24703.45</v>
      </c>
      <c r="AC15" s="5">
        <v>10649.21</v>
      </c>
      <c r="AD15" s="5">
        <v>11141.77</v>
      </c>
      <c r="AE15" s="5">
        <v>11650.43</v>
      </c>
      <c r="AF15" s="5">
        <v>12173.08</v>
      </c>
      <c r="AG15" s="5">
        <v>12708.27</v>
      </c>
      <c r="AH15" s="5">
        <v>13251.03</v>
      </c>
      <c r="AI15" s="5">
        <v>13797.4</v>
      </c>
      <c r="AJ15" s="5">
        <v>14343.3</v>
      </c>
      <c r="AK15" s="5">
        <v>14885.07</v>
      </c>
      <c r="AL15" s="5">
        <v>15420.77</v>
      </c>
      <c r="AM15" s="5">
        <v>15944.34</v>
      </c>
      <c r="AN15" s="5">
        <v>16450.37</v>
      </c>
      <c r="AO15" s="5">
        <v>16931.849999999999</v>
      </c>
      <c r="AP15" s="5">
        <v>17376.16</v>
      </c>
      <c r="AQ15" s="5">
        <v>17770.16</v>
      </c>
      <c r="AR15" s="5">
        <v>18099.04</v>
      </c>
      <c r="AS15" s="5">
        <v>18349.990000000002</v>
      </c>
      <c r="AT15" s="5">
        <v>18507.240000000002</v>
      </c>
      <c r="AU15" s="5">
        <v>18555.330000000002</v>
      </c>
      <c r="AV15" s="5">
        <v>18482.36</v>
      </c>
      <c r="AW15" s="5">
        <v>18280.990000000002</v>
      </c>
      <c r="AX15" s="5">
        <v>17942.37</v>
      </c>
      <c r="AY15" s="5">
        <v>17458.78</v>
      </c>
      <c r="AZ15" s="5">
        <v>16792.25</v>
      </c>
      <c r="BA15" s="5">
        <v>15935.2</v>
      </c>
      <c r="BB15" s="5">
        <v>14890.41</v>
      </c>
      <c r="BC15" s="5">
        <v>13671.24</v>
      </c>
      <c r="BD15" s="5">
        <v>12306.71</v>
      </c>
      <c r="BE15" s="5">
        <v>10842.45</v>
      </c>
      <c r="BF15" s="5">
        <v>9334.85</v>
      </c>
      <c r="BG15" s="5">
        <v>7841.78</v>
      </c>
      <c r="BH15" s="5">
        <v>6416.27</v>
      </c>
      <c r="BI15" s="5">
        <v>5103.4799999999996</v>
      </c>
      <c r="BJ15" s="5">
        <v>3937.87</v>
      </c>
      <c r="BK15" s="5">
        <v>2964.99</v>
      </c>
      <c r="BL15" s="5">
        <v>2157.9899999999998</v>
      </c>
      <c r="BM15" s="5">
        <v>1535.94</v>
      </c>
      <c r="BN15" s="5">
        <v>1036.3499999999999</v>
      </c>
      <c r="BO15" s="5">
        <v>659.12</v>
      </c>
      <c r="BP15" s="5">
        <v>378.8</v>
      </c>
      <c r="BQ15" s="5">
        <v>191.54</v>
      </c>
      <c r="BR15" s="5">
        <v>83.81</v>
      </c>
      <c r="BS15" s="5">
        <v>31.4</v>
      </c>
      <c r="BT15" s="5">
        <v>9.59</v>
      </c>
      <c r="BU15" s="5">
        <v>2.2000000000000002</v>
      </c>
      <c r="BV15" s="5">
        <v>0.32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0.99465999999999999</v>
      </c>
      <c r="DN15" s="3">
        <v>0.98914958360000005</v>
      </c>
      <c r="DO15" s="3">
        <v>0.98343229900679208</v>
      </c>
      <c r="DP15" s="3">
        <v>0.9775415395357413</v>
      </c>
      <c r="DQ15" s="3">
        <v>0.97152965906759647</v>
      </c>
      <c r="DR15" s="3">
        <v>0.96545759869842407</v>
      </c>
      <c r="DS15" s="3">
        <v>0.95920143345885822</v>
      </c>
      <c r="DT15" s="3">
        <v>0.9527172317686764</v>
      </c>
      <c r="DU15" s="3">
        <v>0.94595293942311875</v>
      </c>
      <c r="DV15" s="3">
        <v>0.93903802343593568</v>
      </c>
      <c r="DW15" s="3">
        <v>0.93196706711946309</v>
      </c>
      <c r="DX15" s="3">
        <v>0.92478160103197204</v>
      </c>
      <c r="DY15" s="3">
        <v>0.9174480829357885</v>
      </c>
      <c r="DZ15" s="3">
        <v>0.90984243832825085</v>
      </c>
      <c r="EA15" s="3">
        <v>0.90178123432466262</v>
      </c>
      <c r="EB15" s="3">
        <v>0.89311511666280263</v>
      </c>
      <c r="EC15" s="3">
        <v>0.88377313254250967</v>
      </c>
      <c r="ED15" s="3">
        <v>0.87347717554838944</v>
      </c>
      <c r="EE15" s="3">
        <v>0.86207829840748296</v>
      </c>
      <c r="EF15" s="3">
        <v>0.84946609290178143</v>
      </c>
      <c r="EG15" s="3">
        <v>0.83559431160469533</v>
      </c>
      <c r="EH15" s="3">
        <v>0.82053690210957864</v>
      </c>
      <c r="EI15" s="3">
        <v>0.80416719091249256</v>
      </c>
      <c r="EJ15" s="3">
        <v>0.78643530435287212</v>
      </c>
      <c r="EK15" s="3">
        <v>0.76725414727970553</v>
      </c>
      <c r="EL15" s="3">
        <v>0.74633879922486079</v>
      </c>
      <c r="EM15" s="3">
        <v>0.72347097841661101</v>
      </c>
      <c r="EN15" s="3">
        <v>0.6984461172731804</v>
      </c>
      <c r="EO15" s="3">
        <v>0.67121370316069917</v>
      </c>
      <c r="EP15" s="3">
        <v>0.64167358808459685</v>
      </c>
      <c r="EQ15" s="3">
        <v>0.60980166096443489</v>
      </c>
      <c r="ER15" s="3">
        <v>0.57573814018296154</v>
      </c>
      <c r="ES15" s="3">
        <v>0.53977753594713374</v>
      </c>
      <c r="ET15" s="3">
        <v>0.50216043946697797</v>
      </c>
      <c r="EU15" s="3">
        <v>0.46315261652918316</v>
      </c>
      <c r="EV15" s="3">
        <v>0.4222469774373257</v>
      </c>
      <c r="EW15" s="3">
        <v>0.37980693373510011</v>
      </c>
      <c r="EX15" s="3">
        <v>0.33640259734785283</v>
      </c>
      <c r="EY15" s="3">
        <v>0.2927577243679424</v>
      </c>
      <c r="EZ15" s="3">
        <v>0.24979845589419053</v>
      </c>
      <c r="FA15" s="3">
        <v>0.20860419253267956</v>
      </c>
      <c r="FB15" s="3">
        <v>0.17023562340014381</v>
      </c>
      <c r="FC15" s="3">
        <v>0.13555181748859851</v>
      </c>
      <c r="FD15" s="3">
        <v>0.10512856757145747</v>
      </c>
      <c r="FE15" s="3">
        <v>7.9259580949148936E-2</v>
      </c>
      <c r="FF15" s="3">
        <v>5.796887231458854E-2</v>
      </c>
      <c r="FG15" s="3">
        <v>4.1371804482198689E-2</v>
      </c>
      <c r="FH15" s="3">
        <v>2.8541580476179232E-2</v>
      </c>
      <c r="FI15" s="3">
        <v>1.9255291852449556E-2</v>
      </c>
      <c r="FJ15" s="3">
        <v>1.2314914457152638E-2</v>
      </c>
      <c r="FK15" s="3">
        <v>7.4239230313498973E-3</v>
      </c>
      <c r="FL15" s="3">
        <v>4.0441078320975427E-3</v>
      </c>
      <c r="FM15" s="3">
        <v>1.9383004428460311E-3</v>
      </c>
      <c r="FN15" s="3">
        <v>8.0387134266153462E-4</v>
      </c>
      <c r="FO15" s="3">
        <v>2.8552706219995048E-4</v>
      </c>
      <c r="FP15" s="3">
        <v>8.268863721310565E-5</v>
      </c>
      <c r="FQ15" s="3">
        <v>1.7970721525524253E-5</v>
      </c>
      <c r="FR15" s="3">
        <v>2.4749277684951993E-6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16"/>
        <v>15</v>
      </c>
      <c r="HC15">
        <f t="shared" si="219"/>
        <v>0.84362204185192979</v>
      </c>
      <c r="HD15">
        <f>IF(H15&gt;=$F$3,IF(HB15&lt;50,HC15*VLOOKUP(H15,Ret!$A$2:$AZ$27,HB15+2),HC15),0)</f>
        <v>1.1810708585927017E-2</v>
      </c>
      <c r="HE15">
        <f>IF(H15&lt;$F$3,HC15*VLOOKUP(H15,Withd!$A$2:$AZ$57,HB15+2),0)</f>
        <v>0</v>
      </c>
      <c r="HF15">
        <f>IF(HC15=HD15,0,HC15*VLOOKUP(H15,Mort!$A$2:$E$115,IF(C$5="M",2,3)))</f>
        <v>1.4341574711482805E-3</v>
      </c>
      <c r="HH15">
        <f t="shared" ref="HH15:HI15" si="223">HH14+1</f>
        <v>42</v>
      </c>
      <c r="HI15">
        <f t="shared" si="223"/>
        <v>6</v>
      </c>
      <c r="HJ15">
        <f t="shared" si="215"/>
        <v>0.51159176574342702</v>
      </c>
      <c r="HK15">
        <f>IF(HH15&gt;=$F$3,IF(HI15&lt;50,HJ15*VLOOKUP(HH15,Ret!$A$2:$AZ$27,HI15+2),HJ15),0)</f>
        <v>0</v>
      </c>
      <c r="HL15">
        <f>IF(HH15&lt;$F$3,HJ15*VLOOKUP(HH15,Withd!$A$2:$AZ$57,HI15+2),0)</f>
        <v>2.9467685706821397E-2</v>
      </c>
      <c r="HM15">
        <f>IF(HJ15=HK15,0,HJ15*VLOOKUP(HH15,Mort!$A$2:$E$115,IF(C$5="M",2,3)))</f>
        <v>4.5531667151165004E-4</v>
      </c>
      <c r="HN15">
        <f>HN14/(1+Assumptions!$C$9)</f>
        <v>1.1608855731360002</v>
      </c>
      <c r="HO15">
        <f>HO14*(1+Assumptions!$C$10)</f>
        <v>0.87991304982188701</v>
      </c>
      <c r="HQ15">
        <f>HQ14/(1.01+Assumptions!$C$9)</f>
        <v>1.2062716764160006</v>
      </c>
      <c r="HR15">
        <f>HR14/(0.99+Assumptions!$C$9)</f>
        <v>1.1167924226559998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212"/>
        <v>2031</v>
      </c>
      <c r="C16">
        <f t="shared" si="212"/>
        <v>58</v>
      </c>
      <c r="D16">
        <f>D15*(1-VLOOKUP(C15,Mort!$A$2:$E$111,IF(C$5="M",4,5)))</f>
        <v>0.96046618291315322</v>
      </c>
      <c r="E16" s="3">
        <f>IF(C16&lt;65,Assumptions!$C$6,Assumptions!$C$7)*(1+Assumptions!$C$8)^(B16-$J$3)</f>
        <v>19373.304279884287</v>
      </c>
      <c r="F16" s="3">
        <f t="shared" si="213"/>
        <v>18607.400000000001</v>
      </c>
      <c r="H16">
        <f t="shared" si="218"/>
        <v>52</v>
      </c>
      <c r="I16" s="5">
        <v>284588.10214005335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15551.82</v>
      </c>
      <c r="S16" s="5">
        <v>16312.34</v>
      </c>
      <c r="T16" s="5">
        <v>17106.43</v>
      </c>
      <c r="U16" s="5">
        <v>17936.29</v>
      </c>
      <c r="V16" s="5">
        <v>18804.52</v>
      </c>
      <c r="W16" s="5">
        <v>19710.21</v>
      </c>
      <c r="X16" s="5">
        <v>20653.71</v>
      </c>
      <c r="Y16" s="5">
        <v>21634.95</v>
      </c>
      <c r="Z16" s="5">
        <v>22658.03</v>
      </c>
      <c r="AA16" s="5">
        <v>23724.22</v>
      </c>
      <c r="AB16" s="5">
        <v>24836.080000000002</v>
      </c>
      <c r="AC16" s="5">
        <v>10706.38</v>
      </c>
      <c r="AD16" s="5">
        <v>11201.59</v>
      </c>
      <c r="AE16" s="5">
        <v>11712.97</v>
      </c>
      <c r="AF16" s="5">
        <v>12238.43</v>
      </c>
      <c r="AG16" s="5">
        <v>12776.49</v>
      </c>
      <c r="AH16" s="5">
        <v>13322.17</v>
      </c>
      <c r="AI16" s="5">
        <v>13871.47</v>
      </c>
      <c r="AJ16" s="5">
        <v>14420.3</v>
      </c>
      <c r="AK16" s="5">
        <v>14964.98</v>
      </c>
      <c r="AL16" s="5">
        <v>15503.56</v>
      </c>
      <c r="AM16" s="5">
        <v>16029.94</v>
      </c>
      <c r="AN16" s="5">
        <v>16538.689999999999</v>
      </c>
      <c r="AO16" s="5">
        <v>17022.75</v>
      </c>
      <c r="AP16" s="5">
        <v>17469.439999999999</v>
      </c>
      <c r="AQ16" s="5">
        <v>17865.560000000001</v>
      </c>
      <c r="AR16" s="5">
        <v>18196.21</v>
      </c>
      <c r="AS16" s="5">
        <v>18448.509999999998</v>
      </c>
      <c r="AT16" s="5">
        <v>18606.599999999999</v>
      </c>
      <c r="AU16" s="5">
        <v>18654.939999999999</v>
      </c>
      <c r="AV16" s="5">
        <v>18581.59</v>
      </c>
      <c r="AW16" s="5">
        <v>18379.13</v>
      </c>
      <c r="AX16" s="5">
        <v>18038.7</v>
      </c>
      <c r="AY16" s="5">
        <v>17552.509999999998</v>
      </c>
      <c r="AZ16" s="5">
        <v>16882.400000000001</v>
      </c>
      <c r="BA16" s="5">
        <v>16020.75</v>
      </c>
      <c r="BB16" s="5">
        <v>14970.35</v>
      </c>
      <c r="BC16" s="5">
        <v>13744.64</v>
      </c>
      <c r="BD16" s="5">
        <v>12372.78</v>
      </c>
      <c r="BE16" s="5">
        <v>10900.66</v>
      </c>
      <c r="BF16" s="5">
        <v>9384.9699999999993</v>
      </c>
      <c r="BG16" s="5">
        <v>7883.88</v>
      </c>
      <c r="BH16" s="5">
        <v>6450.72</v>
      </c>
      <c r="BI16" s="5">
        <v>5130.88</v>
      </c>
      <c r="BJ16" s="5">
        <v>3959.01</v>
      </c>
      <c r="BK16" s="5">
        <v>2980.91</v>
      </c>
      <c r="BL16" s="5">
        <v>2169.58</v>
      </c>
      <c r="BM16" s="5">
        <v>1544.19</v>
      </c>
      <c r="BN16" s="5">
        <v>1041.92</v>
      </c>
      <c r="BO16" s="5">
        <v>662.66</v>
      </c>
      <c r="BP16" s="5">
        <v>380.83</v>
      </c>
      <c r="BQ16" s="5">
        <v>192.57</v>
      </c>
      <c r="BR16" s="5">
        <v>84.26</v>
      </c>
      <c r="BS16" s="5">
        <v>31.57</v>
      </c>
      <c r="BT16" s="5">
        <v>9.65</v>
      </c>
      <c r="BU16" s="5">
        <v>2.21</v>
      </c>
      <c r="BV16" s="5">
        <v>0.32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0.99446000000000001</v>
      </c>
      <c r="DO16" s="3">
        <v>0.98871202120000001</v>
      </c>
      <c r="DP16" s="3">
        <v>0.98278963619301196</v>
      </c>
      <c r="DQ16" s="3">
        <v>0.97674547993042493</v>
      </c>
      <c r="DR16" s="3">
        <v>0.97064082068085977</v>
      </c>
      <c r="DS16" s="3">
        <v>0.96435106816284777</v>
      </c>
      <c r="DT16" s="3">
        <v>0.95783205494206691</v>
      </c>
      <c r="DU16" s="3">
        <v>0.9510314473519782</v>
      </c>
      <c r="DV16" s="3">
        <v>0.94407940747183516</v>
      </c>
      <c r="DW16" s="3">
        <v>0.9369704895335722</v>
      </c>
      <c r="DX16" s="3">
        <v>0.92974644705926834</v>
      </c>
      <c r="DY16" s="3">
        <v>0.92237355773408836</v>
      </c>
      <c r="DZ16" s="3">
        <v>0.91472708094047273</v>
      </c>
      <c r="EA16" s="3">
        <v>0.90662259900334019</v>
      </c>
      <c r="EB16" s="3">
        <v>0.89790995582691813</v>
      </c>
      <c r="EC16" s="3">
        <v>0.88851781768896854</v>
      </c>
      <c r="ED16" s="3">
        <v>0.87816658511289203</v>
      </c>
      <c r="EE16" s="3">
        <v>0.86670651117716879</v>
      </c>
      <c r="EF16" s="3">
        <v>0.85402659491864674</v>
      </c>
      <c r="EG16" s="3">
        <v>0.84008034062362524</v>
      </c>
      <c r="EH16" s="3">
        <v>0.82494209288558751</v>
      </c>
      <c r="EI16" s="3">
        <v>0.80848449813251999</v>
      </c>
      <c r="EJ16" s="3">
        <v>0.7906574149486979</v>
      </c>
      <c r="EK16" s="3">
        <v>0.77137328059809918</v>
      </c>
      <c r="EL16" s="3">
        <v>0.75034564496899503</v>
      </c>
      <c r="EM16" s="3">
        <v>0.72735505440714499</v>
      </c>
      <c r="EN16" s="3">
        <v>0.70219584307520189</v>
      </c>
      <c r="EO16" s="3">
        <v>0.67481722715369974</v>
      </c>
      <c r="EP16" s="3">
        <v>0.64511852098666544</v>
      </c>
      <c r="EQ16" s="3">
        <v>0.61307548404925782</v>
      </c>
      <c r="ER16" s="3">
        <v>0.57882908751026629</v>
      </c>
      <c r="ES16" s="3">
        <v>0.54267542270437508</v>
      </c>
      <c r="ET16" s="3">
        <v>0.50485637249610715</v>
      </c>
      <c r="EU16" s="3">
        <v>0.46563912948060954</v>
      </c>
      <c r="EV16" s="3">
        <v>0.42451388156488212</v>
      </c>
      <c r="EW16" s="3">
        <v>0.38184599132879582</v>
      </c>
      <c r="EX16" s="3">
        <v>0.338208631439741</v>
      </c>
      <c r="EY16" s="3">
        <v>0.29432944359674901</v>
      </c>
      <c r="EZ16" s="3">
        <v>0.25113954104336206</v>
      </c>
      <c r="FA16" s="3">
        <v>0.20972411932990123</v>
      </c>
      <c r="FB16" s="3">
        <v>0.17114956206155249</v>
      </c>
      <c r="FC16" s="3">
        <v>0.13627955028713179</v>
      </c>
      <c r="FD16" s="3">
        <v>0.10569296802068794</v>
      </c>
      <c r="FE16" s="3">
        <v>7.9685099379837254E-2</v>
      </c>
      <c r="FF16" s="3">
        <v>5.8280087984425362E-2</v>
      </c>
      <c r="FG16" s="3">
        <v>4.1593915993604534E-2</v>
      </c>
      <c r="FH16" s="3">
        <v>2.8694810765667898E-2</v>
      </c>
      <c r="FI16" s="3">
        <v>1.9358667134950193E-2</v>
      </c>
      <c r="FJ16" s="3">
        <v>1.2381029152828746E-2</v>
      </c>
      <c r="FK16" s="3">
        <v>7.4637796144912819E-3</v>
      </c>
      <c r="FL16" s="3">
        <v>4.0658193071979806E-3</v>
      </c>
      <c r="FM16" s="3">
        <v>1.9487065357469201E-3</v>
      </c>
      <c r="FN16" s="3">
        <v>8.0818706157032027E-4</v>
      </c>
      <c r="FO16" s="3">
        <v>2.8705996239916204E-4</v>
      </c>
      <c r="FP16" s="3">
        <v>8.3132565110797312E-5</v>
      </c>
      <c r="FQ16" s="3">
        <v>1.8067200375529583E-5</v>
      </c>
      <c r="FR16" s="3">
        <v>2.4882148357179331E-6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16"/>
        <v>16</v>
      </c>
      <c r="HC16">
        <f t="shared" si="219"/>
        <v>0.83037717579485448</v>
      </c>
      <c r="HD16">
        <f>IF(H16&gt;=$F$3,IF(HB16&lt;50,HC16*VLOOKUP(H16,Ret!$A$2:$AZ$27,HB16+2),HC16),0)</f>
        <v>1.4946789164307379E-2</v>
      </c>
      <c r="HE16">
        <f>IF(H16&lt;$F$3,HC16*VLOOKUP(H16,Withd!$A$2:$AZ$57,HB16+2),0)</f>
        <v>0</v>
      </c>
      <c r="HF16">
        <f>IF(HC16=HD16,0,HC16*VLOOKUP(H16,Mort!$A$2:$E$115,IF(C$5="M",2,3)))</f>
        <v>1.5361977752204809E-3</v>
      </c>
      <c r="HH16">
        <f t="shared" ref="HH16:HI16" si="224">HH15+1</f>
        <v>43</v>
      </c>
      <c r="HI16">
        <f t="shared" si="224"/>
        <v>7</v>
      </c>
      <c r="HJ16">
        <f t="shared" si="215"/>
        <v>0.48166876336509395</v>
      </c>
      <c r="HK16">
        <f>IF(HH16&gt;=$F$3,IF(HI16&lt;50,HJ16*VLOOKUP(HH16,Ret!$A$2:$AZ$27,HI16+2),HJ16),0)</f>
        <v>0</v>
      </c>
      <c r="HL16">
        <f>IF(HH16&lt;$F$3,HJ16*VLOOKUP(HH16,Withd!$A$2:$AZ$57,HI16+2),0)</f>
        <v>2.5769278840032526E-2</v>
      </c>
      <c r="HM16">
        <f>IF(HJ16=HK16,0,HJ16*VLOOKUP(HH16,Mort!$A$2:$E$115,IF(C$5="M",2,3)))</f>
        <v>4.5276863756318832E-4</v>
      </c>
      <c r="HN16">
        <f>HN15/(1+Assumptions!$C$9)</f>
        <v>1.1183868720000001</v>
      </c>
      <c r="HO16">
        <f>HO15*(1+Assumptions!$C$10)</f>
        <v>0.90851022394109826</v>
      </c>
      <c r="HQ16">
        <f>HQ15/(1.01+Assumptions!$C$9)</f>
        <v>1.1510225920000006</v>
      </c>
      <c r="HR16">
        <f>HR15/(0.99+Assumptions!$C$9)</f>
        <v>1.0863739519999998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212"/>
        <v>2032</v>
      </c>
      <c r="C17">
        <f t="shared" si="212"/>
        <v>59</v>
      </c>
      <c r="D17">
        <f>D16*(1-VLOOKUP(C16,Mort!$A$2:$E$111,IF(C$5="M",4,5)))</f>
        <v>0.95424236204787594</v>
      </c>
      <c r="E17" s="3">
        <f>IF(C17&lt;65,Assumptions!$C$6,Assumptions!$C$7)*(1+Assumptions!$C$8)^(B17-$J$3)</f>
        <v>20438.836015277921</v>
      </c>
      <c r="F17" s="3">
        <f t="shared" si="213"/>
        <v>19503.599999999999</v>
      </c>
      <c r="H17">
        <f t="shared" si="218"/>
        <v>53</v>
      </c>
      <c r="I17" s="5">
        <v>274692.67334522039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16403.21</v>
      </c>
      <c r="T17" s="5">
        <v>17201.73</v>
      </c>
      <c r="U17" s="5">
        <v>18036.21</v>
      </c>
      <c r="V17" s="5">
        <v>18909.28</v>
      </c>
      <c r="W17" s="5">
        <v>19820.02</v>
      </c>
      <c r="X17" s="5">
        <v>20768.759999999998</v>
      </c>
      <c r="Y17" s="5">
        <v>21755.48</v>
      </c>
      <c r="Z17" s="5">
        <v>22784.25</v>
      </c>
      <c r="AA17" s="5">
        <v>23856.38</v>
      </c>
      <c r="AB17" s="5">
        <v>24974.43</v>
      </c>
      <c r="AC17" s="5">
        <v>10766.02</v>
      </c>
      <c r="AD17" s="5">
        <v>11263.99</v>
      </c>
      <c r="AE17" s="5">
        <v>11778.22</v>
      </c>
      <c r="AF17" s="5">
        <v>12306.61</v>
      </c>
      <c r="AG17" s="5">
        <v>12847.67</v>
      </c>
      <c r="AH17" s="5">
        <v>13396.38</v>
      </c>
      <c r="AI17" s="5">
        <v>13948.75</v>
      </c>
      <c r="AJ17" s="5">
        <v>14500.63</v>
      </c>
      <c r="AK17" s="5">
        <v>15048.35</v>
      </c>
      <c r="AL17" s="5">
        <v>15589.92</v>
      </c>
      <c r="AM17" s="5">
        <v>16119.24</v>
      </c>
      <c r="AN17" s="5">
        <v>16630.82</v>
      </c>
      <c r="AO17" s="5">
        <v>17117.580000000002</v>
      </c>
      <c r="AP17" s="5">
        <v>17566.759999999998</v>
      </c>
      <c r="AQ17" s="5">
        <v>17965.09</v>
      </c>
      <c r="AR17" s="5">
        <v>18297.57</v>
      </c>
      <c r="AS17" s="5">
        <v>18551.28</v>
      </c>
      <c r="AT17" s="5">
        <v>18710.259999999998</v>
      </c>
      <c r="AU17" s="5">
        <v>18758.87</v>
      </c>
      <c r="AV17" s="5">
        <v>18685.099999999999</v>
      </c>
      <c r="AW17" s="5">
        <v>18481.52</v>
      </c>
      <c r="AX17" s="5">
        <v>18139.189999999999</v>
      </c>
      <c r="AY17" s="5">
        <v>17650.29</v>
      </c>
      <c r="AZ17" s="5">
        <v>16976.45</v>
      </c>
      <c r="BA17" s="5">
        <v>16110</v>
      </c>
      <c r="BB17" s="5">
        <v>15053.75</v>
      </c>
      <c r="BC17" s="5">
        <v>13821.21</v>
      </c>
      <c r="BD17" s="5">
        <v>12441.7</v>
      </c>
      <c r="BE17" s="5">
        <v>10961.39</v>
      </c>
      <c r="BF17" s="5">
        <v>9437.25</v>
      </c>
      <c r="BG17" s="5">
        <v>7927.8</v>
      </c>
      <c r="BH17" s="5">
        <v>6486.65</v>
      </c>
      <c r="BI17" s="5">
        <v>5159.46</v>
      </c>
      <c r="BJ17" s="5">
        <v>3981.07</v>
      </c>
      <c r="BK17" s="5">
        <v>2997.52</v>
      </c>
      <c r="BL17" s="5">
        <v>2181.66</v>
      </c>
      <c r="BM17" s="5">
        <v>1552.79</v>
      </c>
      <c r="BN17" s="5">
        <v>1047.72</v>
      </c>
      <c r="BO17" s="5">
        <v>666.35</v>
      </c>
      <c r="BP17" s="5">
        <v>382.95</v>
      </c>
      <c r="BQ17" s="5">
        <v>193.64</v>
      </c>
      <c r="BR17" s="5">
        <v>84.72</v>
      </c>
      <c r="BS17" s="5">
        <v>31.75</v>
      </c>
      <c r="BT17" s="5">
        <v>9.6999999999999993</v>
      </c>
      <c r="BU17" s="5">
        <v>2.2200000000000002</v>
      </c>
      <c r="BV17" s="5">
        <v>0.32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0.99421999999999999</v>
      </c>
      <c r="DP17" s="3">
        <v>0.98826462219999989</v>
      </c>
      <c r="DQ17" s="3">
        <v>0.98218679477346993</v>
      </c>
      <c r="DR17" s="3">
        <v>0.97604812730613577</v>
      </c>
      <c r="DS17" s="3">
        <v>0.96972333544119194</v>
      </c>
      <c r="DT17" s="3">
        <v>0.9631680056936095</v>
      </c>
      <c r="DU17" s="3">
        <v>0.9563295128531849</v>
      </c>
      <c r="DV17" s="3">
        <v>0.94933874411422814</v>
      </c>
      <c r="DW17" s="3">
        <v>0.94219022337104796</v>
      </c>
      <c r="DX17" s="3">
        <v>0.93492593674885716</v>
      </c>
      <c r="DY17" s="3">
        <v>0.92751197407043873</v>
      </c>
      <c r="DZ17" s="3">
        <v>0.91982289980539478</v>
      </c>
      <c r="EA17" s="3">
        <v>0.91167326891311895</v>
      </c>
      <c r="EB17" s="3">
        <v>0.90291208879886387</v>
      </c>
      <c r="EC17" s="3">
        <v>0.89346762835002769</v>
      </c>
      <c r="ED17" s="3">
        <v>0.88305873047974981</v>
      </c>
      <c r="EE17" s="3">
        <v>0.87153481404698907</v>
      </c>
      <c r="EF17" s="3">
        <v>0.85878425971748162</v>
      </c>
      <c r="EG17" s="3">
        <v>0.84476031275629515</v>
      </c>
      <c r="EH17" s="3">
        <v>0.82953773192042668</v>
      </c>
      <c r="EI17" s="3">
        <v>0.81298845416861409</v>
      </c>
      <c r="EJ17" s="3">
        <v>0.79506205875419611</v>
      </c>
      <c r="EK17" s="3">
        <v>0.77567049514118125</v>
      </c>
      <c r="EL17" s="3">
        <v>0.75452571744363273</v>
      </c>
      <c r="EM17" s="3">
        <v>0.73140704946115986</v>
      </c>
      <c r="EN17" s="3">
        <v>0.7061076796202983</v>
      </c>
      <c r="EO17" s="3">
        <v>0.67857654119190292</v>
      </c>
      <c r="EP17" s="3">
        <v>0.64871238761404726</v>
      </c>
      <c r="EQ17" s="3">
        <v>0.61649084332125759</v>
      </c>
      <c r="ER17" s="3">
        <v>0.58205366481333209</v>
      </c>
      <c r="ES17" s="3">
        <v>0.5456985929090914</v>
      </c>
      <c r="ET17" s="3">
        <v>0.50766885796925676</v>
      </c>
      <c r="EU17" s="3">
        <v>0.46823314108220493</v>
      </c>
      <c r="EV17" s="3">
        <v>0.42687879006182461</v>
      </c>
      <c r="EW17" s="3">
        <v>0.38397320287271064</v>
      </c>
      <c r="EX17" s="3">
        <v>0.34009274524841726</v>
      </c>
      <c r="EY17" s="3">
        <v>0.29596911247988761</v>
      </c>
      <c r="EZ17" s="3">
        <v>0.2525386049145889</v>
      </c>
      <c r="FA17" s="3">
        <v>0.21089246357812405</v>
      </c>
      <c r="FB17" s="3">
        <v>0.17210301275219969</v>
      </c>
      <c r="FC17" s="3">
        <v>0.13703874493406651</v>
      </c>
      <c r="FD17" s="3">
        <v>0.10628176902106462</v>
      </c>
      <c r="FE17" s="3">
        <v>8.0129014118051248E-2</v>
      </c>
      <c r="FF17" s="3">
        <v>5.8604758345660313E-2</v>
      </c>
      <c r="FG17" s="3">
        <v>4.1825629983714308E-2</v>
      </c>
      <c r="FH17" s="3">
        <v>2.885466561316483E-2</v>
      </c>
      <c r="FI17" s="3">
        <v>1.9466511609265522E-2</v>
      </c>
      <c r="FJ17" s="3">
        <v>1.2450002164821857E-2</v>
      </c>
      <c r="FK17" s="3">
        <v>7.5053593050412089E-3</v>
      </c>
      <c r="FL17" s="3">
        <v>4.0884694278281479E-3</v>
      </c>
      <c r="FM17" s="3">
        <v>1.9595625120637531E-3</v>
      </c>
      <c r="FN17" s="3">
        <v>8.1268936062820038E-4</v>
      </c>
      <c r="FO17" s="3">
        <v>2.886591340015305E-4</v>
      </c>
      <c r="FP17" s="3">
        <v>8.3595685206843225E-5</v>
      </c>
      <c r="FQ17" s="3">
        <v>1.8167850266003239E-5</v>
      </c>
      <c r="FR17" s="3">
        <v>2.5020763386339653E-6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16"/>
        <v>17</v>
      </c>
      <c r="HC17">
        <f t="shared" si="219"/>
        <v>0.81389418885532661</v>
      </c>
      <c r="HD17">
        <f>IF(H17&gt;=$F$3,IF(HB17&lt;50,HC17*VLOOKUP(H17,Ret!$A$2:$AZ$27,HB17+2),HC17),0)</f>
        <v>1.3022307021685225E-2</v>
      </c>
      <c r="HE17">
        <f>IF(H17&lt;$F$3,HC17*VLOOKUP(H17,Withd!$A$2:$AZ$57,HB17+2),0)</f>
        <v>0</v>
      </c>
      <c r="HF17">
        <f>IF(HC17=HD17,0,HC17*VLOOKUP(H17,Mort!$A$2:$E$115,IF(C$5="M",2,3)))</f>
        <v>1.6196494358220999E-3</v>
      </c>
      <c r="HH17">
        <f t="shared" ref="HH17:HI17" si="225">HH16+1</f>
        <v>44</v>
      </c>
      <c r="HI17">
        <f t="shared" si="225"/>
        <v>8</v>
      </c>
      <c r="HJ17">
        <f t="shared" ref="HJ17:HJ60" si="226">HJ16-HK16-HL16-HM16</f>
        <v>0.45544671588749824</v>
      </c>
      <c r="HK17">
        <f>IF(HH17&gt;=$F$3,IF(HI17&lt;50,HJ17*VLOOKUP(HH17,Ret!$A$2:$AZ$27,HI17+2),HJ17),0)</f>
        <v>0</v>
      </c>
      <c r="HL17">
        <f>IF(HH17&lt;$F$3,HJ17*VLOOKUP(HH17,Withd!$A$2:$AZ$57,HI17+2),0)</f>
        <v>2.2544612436431164E-2</v>
      </c>
      <c r="HM17">
        <f>IF(HJ17=HK17,0,HJ17*VLOOKUP(HH17,Mort!$A$2:$E$115,IF(C$5="M",2,3)))</f>
        <v>4.6000118304637323E-4</v>
      </c>
      <c r="HN17">
        <f>HN16/(1+Assumptions!$C$9)</f>
        <v>1.0774440000000001</v>
      </c>
      <c r="HO17">
        <f>HO16*(1+Assumptions!$C$10)</f>
        <v>0.93803680621918395</v>
      </c>
      <c r="HQ17">
        <f>HQ16/(1.01+Assumptions!$C$9)</f>
        <v>1.0983040000000004</v>
      </c>
      <c r="HR17">
        <f>HR16/(0.99+Assumptions!$C$9)</f>
        <v>1.0567839999999997</v>
      </c>
    </row>
    <row r="18" spans="2:226" x14ac:dyDescent="0.25">
      <c r="B18">
        <f t="shared" si="212"/>
        <v>2033</v>
      </c>
      <c r="C18">
        <f t="shared" si="212"/>
        <v>60</v>
      </c>
      <c r="D18">
        <f>D17*(1-VLOOKUP(C17,Mort!$A$2:$E$111,IF(C$5="M",4,5)))</f>
        <v>0.94779168368043232</v>
      </c>
      <c r="E18" s="3">
        <f>IF(C18&lt;65,Assumptions!$C$6,Assumptions!$C$7)*(1+Assumptions!$C$8)^(B18-$J$3)</f>
        <v>21562.971996118209</v>
      </c>
      <c r="F18" s="3">
        <f t="shared" si="213"/>
        <v>20437.21</v>
      </c>
      <c r="H18">
        <f t="shared" si="218"/>
        <v>54</v>
      </c>
      <c r="I18" s="5">
        <v>264617.99989158806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17301.73</v>
      </c>
      <c r="U18" s="5">
        <v>18141.07</v>
      </c>
      <c r="V18" s="5">
        <v>19019.21</v>
      </c>
      <c r="W18" s="5">
        <v>19935.240000000002</v>
      </c>
      <c r="X18" s="5">
        <v>20889.509999999998</v>
      </c>
      <c r="Y18" s="5">
        <v>21881.96</v>
      </c>
      <c r="Z18" s="5">
        <v>22916.71</v>
      </c>
      <c r="AA18" s="5">
        <v>23995.07</v>
      </c>
      <c r="AB18" s="5">
        <v>25119.63</v>
      </c>
      <c r="AC18" s="5">
        <v>10828.61</v>
      </c>
      <c r="AD18" s="5">
        <v>11329.48</v>
      </c>
      <c r="AE18" s="5">
        <v>11846.7</v>
      </c>
      <c r="AF18" s="5">
        <v>12378.16</v>
      </c>
      <c r="AG18" s="5">
        <v>12922.36</v>
      </c>
      <c r="AH18" s="5">
        <v>13474.27</v>
      </c>
      <c r="AI18" s="5">
        <v>14029.84</v>
      </c>
      <c r="AJ18" s="5">
        <v>14584.94</v>
      </c>
      <c r="AK18" s="5">
        <v>15135.84</v>
      </c>
      <c r="AL18" s="5">
        <v>15680.56</v>
      </c>
      <c r="AM18" s="5">
        <v>16212.96</v>
      </c>
      <c r="AN18" s="5">
        <v>16727.509999999998</v>
      </c>
      <c r="AO18" s="5">
        <v>17217.099999999999</v>
      </c>
      <c r="AP18" s="5">
        <v>17668.89</v>
      </c>
      <c r="AQ18" s="5">
        <v>18069.53</v>
      </c>
      <c r="AR18" s="5">
        <v>18403.95</v>
      </c>
      <c r="AS18" s="5">
        <v>18659.13</v>
      </c>
      <c r="AT18" s="5">
        <v>18819.03</v>
      </c>
      <c r="AU18" s="5">
        <v>18867.919999999998</v>
      </c>
      <c r="AV18" s="5">
        <v>18793.73</v>
      </c>
      <c r="AW18" s="5">
        <v>18588.97</v>
      </c>
      <c r="AX18" s="5">
        <v>18244.64</v>
      </c>
      <c r="AY18" s="5">
        <v>17752.91</v>
      </c>
      <c r="AZ18" s="5">
        <v>17075.14</v>
      </c>
      <c r="BA18" s="5">
        <v>16203.66</v>
      </c>
      <c r="BB18" s="5">
        <v>15141.26</v>
      </c>
      <c r="BC18" s="5">
        <v>13901.56</v>
      </c>
      <c r="BD18" s="5">
        <v>12514.04</v>
      </c>
      <c r="BE18" s="5">
        <v>11025.12</v>
      </c>
      <c r="BF18" s="5">
        <v>9492.1200000000008</v>
      </c>
      <c r="BG18" s="5">
        <v>7973.89</v>
      </c>
      <c r="BH18" s="5">
        <v>6524.36</v>
      </c>
      <c r="BI18" s="5">
        <v>5189.45</v>
      </c>
      <c r="BJ18" s="5">
        <v>4004.21</v>
      </c>
      <c r="BK18" s="5">
        <v>3014.94</v>
      </c>
      <c r="BL18" s="5">
        <v>2194.35</v>
      </c>
      <c r="BM18" s="5">
        <v>1561.82</v>
      </c>
      <c r="BN18" s="5">
        <v>1053.81</v>
      </c>
      <c r="BO18" s="5">
        <v>670.22</v>
      </c>
      <c r="BP18" s="5">
        <v>385.18</v>
      </c>
      <c r="BQ18" s="5">
        <v>194.76</v>
      </c>
      <c r="BR18" s="5">
        <v>85.22</v>
      </c>
      <c r="BS18" s="5">
        <v>31.93</v>
      </c>
      <c r="BT18" s="5">
        <v>9.76</v>
      </c>
      <c r="BU18" s="5">
        <v>2.2400000000000002</v>
      </c>
      <c r="BV18" s="5">
        <v>0.33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0.99400999999999995</v>
      </c>
      <c r="DQ18" s="3">
        <v>0.98789683849999999</v>
      </c>
      <c r="DR18" s="3">
        <v>0.98172248325937506</v>
      </c>
      <c r="DS18" s="3">
        <v>0.97536092156785426</v>
      </c>
      <c r="DT18" s="3">
        <v>0.9687674817380556</v>
      </c>
      <c r="DU18" s="3">
        <v>0.96188923261771542</v>
      </c>
      <c r="DV18" s="3">
        <v>0.95485782232727989</v>
      </c>
      <c r="DW18" s="3">
        <v>0.94766774292515543</v>
      </c>
      <c r="DX18" s="3">
        <v>0.94036122462720251</v>
      </c>
      <c r="DY18" s="3">
        <v>0.93290416011590882</v>
      </c>
      <c r="DZ18" s="3">
        <v>0.92517038462854795</v>
      </c>
      <c r="EA18" s="3">
        <v>0.91697337502073906</v>
      </c>
      <c r="EB18" s="3">
        <v>0.90816126088678972</v>
      </c>
      <c r="EC18" s="3">
        <v>0.89866189409791386</v>
      </c>
      <c r="ED18" s="3">
        <v>0.88819248303167309</v>
      </c>
      <c r="EE18" s="3">
        <v>0.87660157112810977</v>
      </c>
      <c r="EF18" s="3">
        <v>0.86377689014250547</v>
      </c>
      <c r="EG18" s="3">
        <v>0.84967141352647835</v>
      </c>
      <c r="EH18" s="3">
        <v>0.83436033465473114</v>
      </c>
      <c r="EI18" s="3">
        <v>0.81771484597836919</v>
      </c>
      <c r="EJ18" s="3">
        <v>0.7996842336245461</v>
      </c>
      <c r="EK18" s="3">
        <v>0.78017993516644346</v>
      </c>
      <c r="EL18" s="3">
        <v>0.75891223013380626</v>
      </c>
      <c r="EM18" s="3">
        <v>0.73565915940250648</v>
      </c>
      <c r="EN18" s="3">
        <v>0.71021270907877376</v>
      </c>
      <c r="EO18" s="3">
        <v>0.68252151555179241</v>
      </c>
      <c r="EP18" s="3">
        <v>0.65248374365235806</v>
      </c>
      <c r="EQ18" s="3">
        <v>0.62007487610514544</v>
      </c>
      <c r="ER18" s="3">
        <v>0.58543749352591201</v>
      </c>
      <c r="ES18" s="3">
        <v>0.5488710676802836</v>
      </c>
      <c r="ET18" s="3">
        <v>0.51062024297364461</v>
      </c>
      <c r="EU18" s="3">
        <v>0.47095526249945191</v>
      </c>
      <c r="EV18" s="3">
        <v>0.42936049371550034</v>
      </c>
      <c r="EW18" s="3">
        <v>0.38620547049215542</v>
      </c>
      <c r="EX18" s="3">
        <v>0.34206990932431186</v>
      </c>
      <c r="EY18" s="3">
        <v>0.29768975928857566</v>
      </c>
      <c r="EZ18" s="3">
        <v>0.2540067640105701</v>
      </c>
      <c r="FA18" s="3">
        <v>0.21211850855758699</v>
      </c>
      <c r="FB18" s="3">
        <v>0.17310355127859001</v>
      </c>
      <c r="FC18" s="3">
        <v>0.13783543374109009</v>
      </c>
      <c r="FD18" s="3">
        <v>0.10689964899223983</v>
      </c>
      <c r="FE18" s="3">
        <v>8.0594852364719374E-2</v>
      </c>
      <c r="FF18" s="3">
        <v>5.8945463122508451E-2</v>
      </c>
      <c r="FG18" s="3">
        <v>4.2068787575903051E-2</v>
      </c>
      <c r="FH18" s="3">
        <v>2.9022415172864E-2</v>
      </c>
      <c r="FI18" s="3">
        <v>1.9579682172220971E-2</v>
      </c>
      <c r="FJ18" s="3">
        <v>1.2522381530065645E-2</v>
      </c>
      <c r="FK18" s="3">
        <v>7.5489924815847738E-3</v>
      </c>
      <c r="FL18" s="3">
        <v>4.1122381644184899E-3</v>
      </c>
      <c r="FM18" s="3">
        <v>1.9709546298241382E-3</v>
      </c>
      <c r="FN18" s="3">
        <v>8.1741401362696493E-4</v>
      </c>
      <c r="FO18" s="3">
        <v>2.9033728350016166E-4</v>
      </c>
      <c r="FP18" s="3">
        <v>8.4081677301646812E-5</v>
      </c>
      <c r="FQ18" s="3">
        <v>1.8273470927966903E-5</v>
      </c>
      <c r="FR18" s="3">
        <v>2.516622416199601E-6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16"/>
        <v>18</v>
      </c>
      <c r="HC18">
        <f t="shared" si="219"/>
        <v>0.79925223239781928</v>
      </c>
      <c r="HD18">
        <f>IF(H18&gt;=$F$3,IF(HB18&lt;50,HC18*VLOOKUP(H18,Ret!$A$2:$AZ$27,HB18+2),HC18),0)</f>
        <v>1.9182053577547663E-2</v>
      </c>
      <c r="HE18">
        <f>IF(H18&lt;$F$3,HC18*VLOOKUP(H18,Withd!$A$2:$AZ$57,HB18+2),0)</f>
        <v>0</v>
      </c>
      <c r="HF18">
        <f>IF(HC18=HD18,0,HC18*VLOOKUP(H18,Mort!$A$2:$E$115,IF(C$5="M",2,3)))</f>
        <v>1.702407255007355E-3</v>
      </c>
      <c r="HH18">
        <f t="shared" ref="HH18:HI18" si="227">HH17+1</f>
        <v>45</v>
      </c>
      <c r="HI18">
        <f t="shared" si="227"/>
        <v>9</v>
      </c>
      <c r="HJ18">
        <f t="shared" si="226"/>
        <v>0.43244210226802066</v>
      </c>
      <c r="HK18">
        <f>IF(HH18&gt;=$F$3,IF(HI18&lt;50,HJ18*VLOOKUP(HH18,Ret!$A$2:$AZ$27,HI18+2),HJ18),0)</f>
        <v>0</v>
      </c>
      <c r="HL18">
        <f>IF(HH18&lt;$F$3,HJ18*VLOOKUP(HH18,Withd!$A$2:$AZ$57,HI18+2),0)</f>
        <v>1.9546383022514532E-2</v>
      </c>
      <c r="HM18">
        <f>IF(HJ18=HK18,0,HJ18*VLOOKUP(HH18,Mort!$A$2:$E$115,IF(C$5="M",2,3)))</f>
        <v>4.5838862840410187E-4</v>
      </c>
      <c r="HN18">
        <f>HN17/(1+Assumptions!$C$9)</f>
        <v>1.038</v>
      </c>
      <c r="HO18">
        <f>HO17*(1+Assumptions!$C$10)</f>
        <v>0.9685230024213074</v>
      </c>
      <c r="HQ18">
        <f>HQ17/(1.01+Assumptions!$C$9)</f>
        <v>1.0480000000000003</v>
      </c>
      <c r="HR18">
        <f>HR17/(0.99+Assumptions!$C$9)</f>
        <v>1.0279999999999998</v>
      </c>
    </row>
    <row r="19" spans="2:226" x14ac:dyDescent="0.25">
      <c r="B19">
        <f t="shared" si="212"/>
        <v>2034</v>
      </c>
      <c r="C19">
        <f t="shared" si="212"/>
        <v>61</v>
      </c>
      <c r="D19">
        <f>D18*(1-VLOOKUP(C18,Mort!$A$2:$E$111,IF(C$5="M",4,5)))</f>
        <v>0.94106236272630128</v>
      </c>
      <c r="E19" s="3">
        <f>IF(C19&lt;65,Assumptions!$C$6,Assumptions!$C$7)*(1+Assumptions!$C$8)^(B19-$J$3)</f>
        <v>22748.935455904706</v>
      </c>
      <c r="F19" s="3">
        <f t="shared" si="213"/>
        <v>21408.17</v>
      </c>
      <c r="H19">
        <f t="shared" si="218"/>
        <v>55</v>
      </c>
      <c r="I19" s="5">
        <v>254347.27432131779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18250.39</v>
      </c>
      <c r="V19" s="5">
        <v>19133.82</v>
      </c>
      <c r="W19" s="5">
        <v>20055.37</v>
      </c>
      <c r="X19" s="5">
        <v>21015.39</v>
      </c>
      <c r="Y19" s="5">
        <v>22013.82</v>
      </c>
      <c r="Z19" s="5">
        <v>23054.81</v>
      </c>
      <c r="AA19" s="5">
        <v>24139.67</v>
      </c>
      <c r="AB19" s="5">
        <v>25271</v>
      </c>
      <c r="AC19" s="5">
        <v>10893.86</v>
      </c>
      <c r="AD19" s="5">
        <v>11397.75</v>
      </c>
      <c r="AE19" s="5">
        <v>11918.09</v>
      </c>
      <c r="AF19" s="5">
        <v>12452.75</v>
      </c>
      <c r="AG19" s="5">
        <v>13000.23</v>
      </c>
      <c r="AH19" s="5">
        <v>13555.46</v>
      </c>
      <c r="AI19" s="5">
        <v>14114.38</v>
      </c>
      <c r="AJ19" s="5">
        <v>14672.83</v>
      </c>
      <c r="AK19" s="5">
        <v>15227.05</v>
      </c>
      <c r="AL19" s="5">
        <v>15775.05</v>
      </c>
      <c r="AM19" s="5">
        <v>16310.66</v>
      </c>
      <c r="AN19" s="5">
        <v>16828.310000000001</v>
      </c>
      <c r="AO19" s="5">
        <v>17320.849999999999</v>
      </c>
      <c r="AP19" s="5">
        <v>17775.36</v>
      </c>
      <c r="AQ19" s="5">
        <v>18178.419999999998</v>
      </c>
      <c r="AR19" s="5">
        <v>18514.849999999999</v>
      </c>
      <c r="AS19" s="5">
        <v>18771.57</v>
      </c>
      <c r="AT19" s="5">
        <v>18932.43</v>
      </c>
      <c r="AU19" s="5">
        <v>18981.62</v>
      </c>
      <c r="AV19" s="5">
        <v>18906.98</v>
      </c>
      <c r="AW19" s="5">
        <v>18700.98</v>
      </c>
      <c r="AX19" s="5">
        <v>18354.59</v>
      </c>
      <c r="AY19" s="5">
        <v>17859.89</v>
      </c>
      <c r="AZ19" s="5">
        <v>17178.04</v>
      </c>
      <c r="BA19" s="5">
        <v>16301.31</v>
      </c>
      <c r="BB19" s="5">
        <v>15232.5</v>
      </c>
      <c r="BC19" s="5">
        <v>13985.33</v>
      </c>
      <c r="BD19" s="5">
        <v>12589.45</v>
      </c>
      <c r="BE19" s="5">
        <v>11091.55</v>
      </c>
      <c r="BF19" s="5">
        <v>9549.32</v>
      </c>
      <c r="BG19" s="5">
        <v>8021.94</v>
      </c>
      <c r="BH19" s="5">
        <v>6563.68</v>
      </c>
      <c r="BI19" s="5">
        <v>5220.7299999999996</v>
      </c>
      <c r="BJ19" s="5">
        <v>4028.34</v>
      </c>
      <c r="BK19" s="5">
        <v>3033.11</v>
      </c>
      <c r="BL19" s="5">
        <v>2207.5700000000002</v>
      </c>
      <c r="BM19" s="5">
        <v>1571.23</v>
      </c>
      <c r="BN19" s="5">
        <v>1060.1600000000001</v>
      </c>
      <c r="BO19" s="5">
        <v>674.26</v>
      </c>
      <c r="BP19" s="5">
        <v>387.5</v>
      </c>
      <c r="BQ19" s="5">
        <v>195.94</v>
      </c>
      <c r="BR19" s="5">
        <v>85.73</v>
      </c>
      <c r="BS19" s="5">
        <v>32.130000000000003</v>
      </c>
      <c r="BT19" s="5">
        <v>9.82</v>
      </c>
      <c r="BU19" s="5">
        <v>2.25</v>
      </c>
      <c r="BV19" s="5">
        <v>0.33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0.99385000000000001</v>
      </c>
      <c r="DR19" s="3">
        <v>0.98763843750000002</v>
      </c>
      <c r="DS19" s="3">
        <v>0.98123854042500003</v>
      </c>
      <c r="DT19" s="3">
        <v>0.97460536789172703</v>
      </c>
      <c r="DU19" s="3">
        <v>0.96768566977969572</v>
      </c>
      <c r="DV19" s="3">
        <v>0.96061188753360616</v>
      </c>
      <c r="DW19" s="3">
        <v>0.95337848002047809</v>
      </c>
      <c r="DX19" s="3">
        <v>0.94602793193952017</v>
      </c>
      <c r="DY19" s="3">
        <v>0.93852593043923982</v>
      </c>
      <c r="DZ19" s="3">
        <v>0.93074555047589846</v>
      </c>
      <c r="EA19" s="3">
        <v>0.92249914489868201</v>
      </c>
      <c r="EB19" s="3">
        <v>0.9136339281162057</v>
      </c>
      <c r="EC19" s="3">
        <v>0.90407731722811013</v>
      </c>
      <c r="ED19" s="3">
        <v>0.89354481648240258</v>
      </c>
      <c r="EE19" s="3">
        <v>0.88188405662730718</v>
      </c>
      <c r="EF19" s="3">
        <v>0.86898209287884964</v>
      </c>
      <c r="EG19" s="3">
        <v>0.8547916153021381</v>
      </c>
      <c r="EH19" s="3">
        <v>0.83938827039439357</v>
      </c>
      <c r="EI19" s="3">
        <v>0.82264247440002536</v>
      </c>
      <c r="EJ19" s="3">
        <v>0.8045032078395048</v>
      </c>
      <c r="EK19" s="3">
        <v>0.78488137460029928</v>
      </c>
      <c r="EL19" s="3">
        <v>0.76348550832869511</v>
      </c>
      <c r="EM19" s="3">
        <v>0.74009231235350392</v>
      </c>
      <c r="EN19" s="3">
        <v>0.71449251926919621</v>
      </c>
      <c r="EO19" s="3">
        <v>0.6866344559428903</v>
      </c>
      <c r="EP19" s="3">
        <v>0.65641567353684371</v>
      </c>
      <c r="EQ19" s="3">
        <v>0.62381150703226873</v>
      </c>
      <c r="ER19" s="3">
        <v>0.58896539624944622</v>
      </c>
      <c r="ES19" s="3">
        <v>0.55217861759970588</v>
      </c>
      <c r="ET19" s="3">
        <v>0.51369728973918238</v>
      </c>
      <c r="EU19" s="3">
        <v>0.47379328427224271</v>
      </c>
      <c r="EV19" s="3">
        <v>0.43194786140531827</v>
      </c>
      <c r="EW19" s="3">
        <v>0.38853278185546974</v>
      </c>
      <c r="EX19" s="3">
        <v>0.34413125554502666</v>
      </c>
      <c r="EY19" s="3">
        <v>0.29948366645061492</v>
      </c>
      <c r="EZ19" s="3">
        <v>0.2555374332356517</v>
      </c>
      <c r="FA19" s="3">
        <v>0.21339675512076037</v>
      </c>
      <c r="FB19" s="3">
        <v>0.1741466899513989</v>
      </c>
      <c r="FC19" s="3">
        <v>0.13866604334070087</v>
      </c>
      <c r="FD19" s="3">
        <v>0.10754383657331397</v>
      </c>
      <c r="FE19" s="3">
        <v>8.1080524707718593E-2</v>
      </c>
      <c r="FF19" s="3">
        <v>5.9300674160731218E-2</v>
      </c>
      <c r="FG19" s="3">
        <v>4.2322298141772262E-2</v>
      </c>
      <c r="FH19" s="3">
        <v>2.9197307042045852E-2</v>
      </c>
      <c r="FI19" s="3">
        <v>1.9697671222845815E-2</v>
      </c>
      <c r="FJ19" s="3">
        <v>1.259784260728327E-2</v>
      </c>
      <c r="FK19" s="3">
        <v>7.5944834373746469E-3</v>
      </c>
      <c r="FL19" s="3">
        <v>4.1370189076754653E-3</v>
      </c>
      <c r="FM19" s="3">
        <v>1.9828317922597738E-3</v>
      </c>
      <c r="FN19" s="3">
        <v>8.2233982920389614E-4</v>
      </c>
      <c r="FO19" s="3">
        <v>2.9208688393493186E-4</v>
      </c>
      <c r="FP19" s="3">
        <v>8.4588361587556254E-5</v>
      </c>
      <c r="FQ19" s="3">
        <v>1.8383588623823603E-5</v>
      </c>
      <c r="FR19" s="3">
        <v>2.5317878252729858E-6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16"/>
        <v>19</v>
      </c>
      <c r="HC19">
        <f t="shared" si="219"/>
        <v>0.77836777156526427</v>
      </c>
      <c r="HD19">
        <f>IF(H19&gt;=$F$3,IF(HB19&lt;50,HC19*VLOOKUP(H19,Ret!$A$2:$AZ$27,HB19+2),HC19),0)</f>
        <v>3.0356343091045308E-2</v>
      </c>
      <c r="HE19">
        <f>IF(H19&lt;$F$3,HC19*VLOOKUP(H19,Withd!$A$2:$AZ$57,HB19+2),0)</f>
        <v>0</v>
      </c>
      <c r="HF19">
        <f>IF(HC19=HD19,0,HC19*VLOOKUP(H19,Mort!$A$2:$E$115,IF(C$5="M",2,3)))</f>
        <v>1.7746785191688024E-3</v>
      </c>
      <c r="HH19">
        <f t="shared" ref="HH19:HI19" si="228">HH18+1</f>
        <v>46</v>
      </c>
      <c r="HI19">
        <f t="shared" si="228"/>
        <v>10</v>
      </c>
      <c r="HJ19">
        <f t="shared" si="226"/>
        <v>0.41243733061710203</v>
      </c>
      <c r="HK19">
        <f>IF(HH19&gt;=$F$3,IF(HI19&lt;50,HJ19*VLOOKUP(HH19,Ret!$A$2:$AZ$27,HI19+2),HJ19),0)</f>
        <v>0</v>
      </c>
      <c r="HL19">
        <f>IF(HH19&lt;$F$3,HJ19*VLOOKUP(HH19,Withd!$A$2:$AZ$57,HI19+2),0)</f>
        <v>1.6909930555301184E-2</v>
      </c>
      <c r="HM19">
        <f>IF(HJ19=HK19,0,HJ19*VLOOKUP(HH19,Mort!$A$2:$E$115,IF(C$5="M",2,3)))</f>
        <v>4.7842730351583835E-4</v>
      </c>
      <c r="HN19">
        <f>HN18/(1+Assumptions!$C$9)</f>
        <v>1</v>
      </c>
      <c r="HO19">
        <f>HO18*(1+Assumptions!$C$10)</f>
        <v>0.99999999999999989</v>
      </c>
      <c r="HQ19">
        <f>HQ18/(1.01+Assumptions!$C$9)</f>
        <v>1.0000000000000002</v>
      </c>
      <c r="HR19">
        <f>HR18/(0.99+Assumptions!$C$9)</f>
        <v>0.99999999999999978</v>
      </c>
    </row>
    <row r="20" spans="2:226" x14ac:dyDescent="0.25">
      <c r="B20">
        <f t="shared" si="212"/>
        <v>2035</v>
      </c>
      <c r="C20">
        <f t="shared" si="212"/>
        <v>62</v>
      </c>
      <c r="D20">
        <f>D19*(1-VLOOKUP(C19,Mort!$A$2:$E$111,IF(C$5="M",4,5)))</f>
        <v>0.93418319685477202</v>
      </c>
      <c r="E20" s="3">
        <f>IF(C20&lt;65,Assumptions!$C$6,Assumptions!$C$7)*(1+Assumptions!$C$8)^(B20-$J$3)</f>
        <v>24000.126905979465</v>
      </c>
      <c r="F20" s="3">
        <f t="shared" si="213"/>
        <v>22420.52</v>
      </c>
      <c r="H20">
        <f t="shared" si="218"/>
        <v>56</v>
      </c>
      <c r="I20" s="5">
        <v>243859.6075111962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19252.22</v>
      </c>
      <c r="W20" s="5">
        <v>20179.48</v>
      </c>
      <c r="X20" s="5">
        <v>21145.43</v>
      </c>
      <c r="Y20" s="5">
        <v>22150.04</v>
      </c>
      <c r="Z20" s="5">
        <v>23197.47</v>
      </c>
      <c r="AA20" s="5">
        <v>24289.05</v>
      </c>
      <c r="AB20" s="5">
        <v>25427.38</v>
      </c>
      <c r="AC20" s="5">
        <v>10961.28</v>
      </c>
      <c r="AD20" s="5">
        <v>11468.28</v>
      </c>
      <c r="AE20" s="5">
        <v>11991.84</v>
      </c>
      <c r="AF20" s="5">
        <v>12529.81</v>
      </c>
      <c r="AG20" s="5">
        <v>13080.68</v>
      </c>
      <c r="AH20" s="5">
        <v>13639.34</v>
      </c>
      <c r="AI20" s="5">
        <v>14201.73</v>
      </c>
      <c r="AJ20" s="5">
        <v>14763.62</v>
      </c>
      <c r="AK20" s="5">
        <v>15321.27</v>
      </c>
      <c r="AL20" s="5">
        <v>15872.67</v>
      </c>
      <c r="AM20" s="5">
        <v>16411.59</v>
      </c>
      <c r="AN20" s="5">
        <v>16932.45</v>
      </c>
      <c r="AO20" s="5">
        <v>17428.03</v>
      </c>
      <c r="AP20" s="5">
        <v>17885.36</v>
      </c>
      <c r="AQ20" s="5">
        <v>18290.900000000001</v>
      </c>
      <c r="AR20" s="5">
        <v>18629.419999999998</v>
      </c>
      <c r="AS20" s="5">
        <v>18887.73</v>
      </c>
      <c r="AT20" s="5">
        <v>19049.59</v>
      </c>
      <c r="AU20" s="5">
        <v>19099.080000000002</v>
      </c>
      <c r="AV20" s="5">
        <v>19023.98</v>
      </c>
      <c r="AW20" s="5">
        <v>18816.71</v>
      </c>
      <c r="AX20" s="5">
        <v>18468.169999999998</v>
      </c>
      <c r="AY20" s="5">
        <v>17970.41</v>
      </c>
      <c r="AZ20" s="5">
        <v>17284.34</v>
      </c>
      <c r="BA20" s="5">
        <v>16402.18</v>
      </c>
      <c r="BB20" s="5">
        <v>15326.76</v>
      </c>
      <c r="BC20" s="5">
        <v>14071.87</v>
      </c>
      <c r="BD20" s="5">
        <v>12667.35</v>
      </c>
      <c r="BE20" s="5">
        <v>11160.19</v>
      </c>
      <c r="BF20" s="5">
        <v>9608.41</v>
      </c>
      <c r="BG20" s="5">
        <v>8071.58</v>
      </c>
      <c r="BH20" s="5">
        <v>6604.3</v>
      </c>
      <c r="BI20" s="5">
        <v>5253.03</v>
      </c>
      <c r="BJ20" s="5">
        <v>4053.27</v>
      </c>
      <c r="BK20" s="5">
        <v>3051.88</v>
      </c>
      <c r="BL20" s="5">
        <v>2221.23</v>
      </c>
      <c r="BM20" s="5">
        <v>1580.95</v>
      </c>
      <c r="BN20" s="5">
        <v>1066.72</v>
      </c>
      <c r="BO20" s="5">
        <v>678.43</v>
      </c>
      <c r="BP20" s="5">
        <v>389.9</v>
      </c>
      <c r="BQ20" s="5">
        <v>197.15</v>
      </c>
      <c r="BR20" s="5">
        <v>86.26</v>
      </c>
      <c r="BS20" s="5">
        <v>32.32</v>
      </c>
      <c r="BT20" s="5">
        <v>9.8800000000000008</v>
      </c>
      <c r="BU20" s="5">
        <v>2.2599999999999998</v>
      </c>
      <c r="BV20" s="5">
        <v>0.33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0.99375000000000002</v>
      </c>
      <c r="DS20" s="3">
        <v>0.98731049999999998</v>
      </c>
      <c r="DT20" s="3">
        <v>0.98063628102</v>
      </c>
      <c r="DU20" s="3">
        <v>0.97367376342475798</v>
      </c>
      <c r="DV20" s="3">
        <v>0.96655620821412291</v>
      </c>
      <c r="DW20" s="3">
        <v>0.95927803996627048</v>
      </c>
      <c r="DX20" s="3">
        <v>0.95188200627813058</v>
      </c>
      <c r="DY20" s="3">
        <v>0.94433358196834505</v>
      </c>
      <c r="DZ20" s="3">
        <v>0.93650505657382743</v>
      </c>
      <c r="EA20" s="3">
        <v>0.92820762177258331</v>
      </c>
      <c r="EB20" s="3">
        <v>0.91928754652734879</v>
      </c>
      <c r="EC20" s="3">
        <v>0.90967179879067273</v>
      </c>
      <c r="ED20" s="3">
        <v>0.89907412233476136</v>
      </c>
      <c r="EE20" s="3">
        <v>0.88734120503829272</v>
      </c>
      <c r="EF20" s="3">
        <v>0.87435940320858252</v>
      </c>
      <c r="EG20" s="3">
        <v>0.86008111415418642</v>
      </c>
      <c r="EH20" s="3">
        <v>0.84458245247712793</v>
      </c>
      <c r="EI20" s="3">
        <v>0.82773303255020925</v>
      </c>
      <c r="EJ20" s="3">
        <v>0.80948151918247713</v>
      </c>
      <c r="EK20" s="3">
        <v>0.78973826492961652</v>
      </c>
      <c r="EL20" s="3">
        <v>0.76820999982763516</v>
      </c>
      <c r="EM20" s="3">
        <v>0.74467204543291643</v>
      </c>
      <c r="EN20" s="3">
        <v>0.71891383938139186</v>
      </c>
      <c r="EO20" s="3">
        <v>0.69088338878391142</v>
      </c>
      <c r="EP20" s="3">
        <v>0.66047761084353152</v>
      </c>
      <c r="EQ20" s="3">
        <v>0.62767168791293326</v>
      </c>
      <c r="ER20" s="3">
        <v>0.59260994742611683</v>
      </c>
      <c r="ES20" s="3">
        <v>0.55559553010988161</v>
      </c>
      <c r="ET20" s="3">
        <v>0.51687607761652399</v>
      </c>
      <c r="EU20" s="3">
        <v>0.47672514390727244</v>
      </c>
      <c r="EV20" s="3">
        <v>0.43462077919738218</v>
      </c>
      <c r="EW20" s="3">
        <v>0.39093704468025331</v>
      </c>
      <c r="EX20" s="3">
        <v>0.34626075921419397</v>
      </c>
      <c r="EY20" s="3">
        <v>0.30133688831374444</v>
      </c>
      <c r="EZ20" s="3">
        <v>0.25711871332258557</v>
      </c>
      <c r="FA20" s="3">
        <v>0.21471726630855797</v>
      </c>
      <c r="FB20" s="3">
        <v>0.17522431951642489</v>
      </c>
      <c r="FC20" s="3">
        <v>0.13952411665814848</v>
      </c>
      <c r="FD20" s="3">
        <v>0.10820932391539365</v>
      </c>
      <c r="FE20" s="3">
        <v>8.1582255579532734E-2</v>
      </c>
      <c r="FF20" s="3">
        <v>5.9667630085758643E-2</v>
      </c>
      <c r="FG20" s="3">
        <v>4.2584190915905082E-2</v>
      </c>
      <c r="FH20" s="3">
        <v>2.93779816290646E-2</v>
      </c>
      <c r="FI20" s="3">
        <v>1.9819561526232141E-2</v>
      </c>
      <c r="FJ20" s="3">
        <v>1.2675798769717028E-2</v>
      </c>
      <c r="FK20" s="3">
        <v>7.6414785303362135E-3</v>
      </c>
      <c r="FL20" s="3">
        <v>4.1626190146153491E-3</v>
      </c>
      <c r="FM20" s="3">
        <v>1.9951016675149908E-3</v>
      </c>
      <c r="FN20" s="3">
        <v>8.2742851456849215E-4</v>
      </c>
      <c r="FO20" s="3">
        <v>2.9389433408958272E-4</v>
      </c>
      <c r="FP20" s="3">
        <v>8.5111799152343142E-5</v>
      </c>
      <c r="FQ20" s="3">
        <v>1.8497347309778738E-5</v>
      </c>
      <c r="FR20" s="3">
        <v>2.5474546715027269E-6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16"/>
        <v>20</v>
      </c>
      <c r="HC20">
        <f t="shared" si="219"/>
        <v>0.74623674995505018</v>
      </c>
      <c r="HD20">
        <f>IF(H20&gt;=$F$3,IF(HB20&lt;50,HC20*VLOOKUP(H20,Ret!$A$2:$AZ$27,HB20+2),HC20),0)</f>
        <v>2.4625812748516659E-2</v>
      </c>
      <c r="HE20">
        <f>IF(H20&lt;$F$3,HC20*VLOOKUP(H20,Withd!$A$2:$AZ$57,HB20+2),0)</f>
        <v>0</v>
      </c>
      <c r="HF20">
        <f>IF(HC20=HD20,0,HC20*VLOOKUP(H20,Mort!$A$2:$E$115,IF(C$5="M",2,3)))</f>
        <v>1.8581295073880749E-3</v>
      </c>
      <c r="HH20">
        <f t="shared" ref="HH20:HI20" si="229">HH19+1</f>
        <v>47</v>
      </c>
      <c r="HI20">
        <f t="shared" si="229"/>
        <v>11</v>
      </c>
      <c r="HJ20">
        <f t="shared" si="226"/>
        <v>0.39504897275828504</v>
      </c>
      <c r="HK20">
        <f>IF(HH20&gt;=$F$3,IF(HI20&lt;50,HJ20*VLOOKUP(HH20,Ret!$A$2:$AZ$27,HI20+2),HJ20),0)</f>
        <v>0</v>
      </c>
      <c r="HL20">
        <f>IF(HH20&lt;$F$3,HJ20*VLOOKUP(HH20,Withd!$A$2:$AZ$57,HI20+2),0)</f>
        <v>1.5090870759366487E-2</v>
      </c>
      <c r="HM20">
        <f>IF(HJ20=HK20,0,HJ20*VLOOKUP(HH20,Mort!$A$2:$E$115,IF(C$5="M",2,3)))</f>
        <v>4.9776170567543919E-4</v>
      </c>
      <c r="HN20">
        <f>HN19/(1+Assumptions!$C$9)</f>
        <v>0.96339113680154143</v>
      </c>
      <c r="HO20">
        <f>HO19*(1+Assumptions!$C$10)</f>
        <v>1.0324999999999998</v>
      </c>
      <c r="HQ20">
        <f>HQ19/(1.01+Assumptions!$C$9)</f>
        <v>0.95419847328244289</v>
      </c>
      <c r="HR20">
        <f>HR19/(0.99+Assumptions!$C$9)</f>
        <v>0.97276264591439665</v>
      </c>
    </row>
    <row r="21" spans="2:226" x14ac:dyDescent="0.25">
      <c r="B21">
        <f t="shared" si="212"/>
        <v>2036</v>
      </c>
      <c r="C21">
        <f t="shared" si="212"/>
        <v>63</v>
      </c>
      <c r="D21">
        <f>D20*(1-VLOOKUP(C20,Mort!$A$2:$E$111,IF(C$5="M",4,5)))</f>
        <v>0.92714879738245559</v>
      </c>
      <c r="E21" s="3">
        <f>IF(C21&lt;65,Assumptions!$C$6,Assumptions!$C$7)*(1+Assumptions!$C$8)^(B21-$J$3)</f>
        <v>25320.133885808333</v>
      </c>
      <c r="F21" s="3">
        <f t="shared" si="213"/>
        <v>23475.53</v>
      </c>
      <c r="H21">
        <f t="shared" si="218"/>
        <v>57</v>
      </c>
      <c r="I21" s="5">
        <v>233132.94809807459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20306.39</v>
      </c>
      <c r="X21" s="5">
        <v>21278.42</v>
      </c>
      <c r="Y21" s="5">
        <v>22289.35</v>
      </c>
      <c r="Z21" s="5">
        <v>23343.37</v>
      </c>
      <c r="AA21" s="5">
        <v>24441.81</v>
      </c>
      <c r="AB21" s="5">
        <v>25587.3</v>
      </c>
      <c r="AC21" s="5">
        <v>11030.22</v>
      </c>
      <c r="AD21" s="5">
        <v>11540.41</v>
      </c>
      <c r="AE21" s="5">
        <v>12067.26</v>
      </c>
      <c r="AF21" s="5">
        <v>12608.61</v>
      </c>
      <c r="AG21" s="5">
        <v>13162.95</v>
      </c>
      <c r="AH21" s="5">
        <v>13725.13</v>
      </c>
      <c r="AI21" s="5">
        <v>14291.04</v>
      </c>
      <c r="AJ21" s="5">
        <v>14856.47</v>
      </c>
      <c r="AK21" s="5">
        <v>15417.63</v>
      </c>
      <c r="AL21" s="5">
        <v>15972.49</v>
      </c>
      <c r="AM21" s="5">
        <v>16514.8</v>
      </c>
      <c r="AN21" s="5">
        <v>17038.939999999999</v>
      </c>
      <c r="AO21" s="5">
        <v>17537.64</v>
      </c>
      <c r="AP21" s="5">
        <v>17997.84</v>
      </c>
      <c r="AQ21" s="5">
        <v>18405.939999999999</v>
      </c>
      <c r="AR21" s="5">
        <v>18746.59</v>
      </c>
      <c r="AS21" s="5">
        <v>19006.52</v>
      </c>
      <c r="AT21" s="5">
        <v>19169.400000000001</v>
      </c>
      <c r="AU21" s="5">
        <v>19219.2</v>
      </c>
      <c r="AV21" s="5">
        <v>19143.63</v>
      </c>
      <c r="AW21" s="5">
        <v>18935.05</v>
      </c>
      <c r="AX21" s="5">
        <v>18584.32</v>
      </c>
      <c r="AY21" s="5">
        <v>18083.43</v>
      </c>
      <c r="AZ21" s="5">
        <v>17393.04</v>
      </c>
      <c r="BA21" s="5">
        <v>16505.34</v>
      </c>
      <c r="BB21" s="5">
        <v>15423.16</v>
      </c>
      <c r="BC21" s="5">
        <v>14160.38</v>
      </c>
      <c r="BD21" s="5">
        <v>12747.02</v>
      </c>
      <c r="BE21" s="5">
        <v>11230.38</v>
      </c>
      <c r="BF21" s="5">
        <v>9668.84</v>
      </c>
      <c r="BG21" s="5">
        <v>8122.35</v>
      </c>
      <c r="BH21" s="5">
        <v>6645.83</v>
      </c>
      <c r="BI21" s="5">
        <v>5286.07</v>
      </c>
      <c r="BJ21" s="5">
        <v>4078.76</v>
      </c>
      <c r="BK21" s="5">
        <v>3071.08</v>
      </c>
      <c r="BL21" s="5">
        <v>2235.1999999999998</v>
      </c>
      <c r="BM21" s="5">
        <v>1590.89</v>
      </c>
      <c r="BN21" s="5">
        <v>1073.43</v>
      </c>
      <c r="BO21" s="5">
        <v>682.7</v>
      </c>
      <c r="BP21" s="5">
        <v>392.35</v>
      </c>
      <c r="BQ21" s="5">
        <v>198.39</v>
      </c>
      <c r="BR21" s="5">
        <v>86.8</v>
      </c>
      <c r="BS21" s="5">
        <v>32.53</v>
      </c>
      <c r="BT21" s="5">
        <v>9.94</v>
      </c>
      <c r="BU21" s="5">
        <v>2.2799999999999998</v>
      </c>
      <c r="BV21" s="5">
        <v>0.33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0.99351999999999996</v>
      </c>
      <c r="DT21" s="3">
        <v>0.98680380479999996</v>
      </c>
      <c r="DU21" s="3">
        <v>0.97979749778591996</v>
      </c>
      <c r="DV21" s="3">
        <v>0.97263517807710487</v>
      </c>
      <c r="DW21" s="3">
        <v>0.96531123518618422</v>
      </c>
      <c r="DX21" s="3">
        <v>0.95786868556289873</v>
      </c>
      <c r="DY21" s="3">
        <v>0.95027278688638495</v>
      </c>
      <c r="DZ21" s="3">
        <v>0.94239502548309684</v>
      </c>
      <c r="EA21" s="3">
        <v>0.93404540555731663</v>
      </c>
      <c r="EB21" s="3">
        <v>0.92506922920991086</v>
      </c>
      <c r="EC21" s="3">
        <v>0.9153930050723752</v>
      </c>
      <c r="ED21" s="3">
        <v>0.90472867656328193</v>
      </c>
      <c r="EE21" s="3">
        <v>0.89292196733413109</v>
      </c>
      <c r="EF21" s="3">
        <v>0.87985851895203271</v>
      </c>
      <c r="EG21" s="3">
        <v>0.86549042933754605</v>
      </c>
      <c r="EH21" s="3">
        <v>0.84989429180088349</v>
      </c>
      <c r="EI21" s="3">
        <v>0.83293890067945586</v>
      </c>
      <c r="EJ21" s="3">
        <v>0.8145725979194739</v>
      </c>
      <c r="EK21" s="3">
        <v>0.79470517225621795</v>
      </c>
      <c r="EL21" s="3">
        <v>0.77304150926051352</v>
      </c>
      <c r="EM21" s="3">
        <v>0.74935551741677142</v>
      </c>
      <c r="EN21" s="3">
        <v>0.72343531006932527</v>
      </c>
      <c r="EO21" s="3">
        <v>0.69522856732972227</v>
      </c>
      <c r="EP21" s="3">
        <v>0.66463155808154117</v>
      </c>
      <c r="EQ21" s="3">
        <v>0.63161930859163107</v>
      </c>
      <c r="ER21" s="3">
        <v>0.59633705401370252</v>
      </c>
      <c r="ES21" s="3">
        <v>0.55908984162000663</v>
      </c>
      <c r="ET21" s="3">
        <v>0.52012687055750839</v>
      </c>
      <c r="EU21" s="3">
        <v>0.47972341525260115</v>
      </c>
      <c r="EV21" s="3">
        <v>0.43735424321749145</v>
      </c>
      <c r="EW21" s="3">
        <v>0.39339576823170136</v>
      </c>
      <c r="EX21" s="3">
        <v>0.34843849983818254</v>
      </c>
      <c r="EY21" s="3">
        <v>0.30323208886917674</v>
      </c>
      <c r="EZ21" s="3">
        <v>0.25873581214851377</v>
      </c>
      <c r="FA21" s="3">
        <v>0.21606768936710236</v>
      </c>
      <c r="FB21" s="3">
        <v>0.1763263592618112</v>
      </c>
      <c r="FC21" s="3">
        <v>0.14040162682580978</v>
      </c>
      <c r="FD21" s="3">
        <v>0.10888988570102504</v>
      </c>
      <c r="FE21" s="3">
        <v>8.2095351526573809E-2</v>
      </c>
      <c r="FF21" s="3">
        <v>6.0042898199505548E-2</v>
      </c>
      <c r="FG21" s="3">
        <v>4.2852016016005114E-2</v>
      </c>
      <c r="FH21" s="3">
        <v>2.956274880912161E-2</v>
      </c>
      <c r="FI21" s="3">
        <v>1.9944212856585802E-2</v>
      </c>
      <c r="FJ21" s="3">
        <v>1.2755520774558016E-2</v>
      </c>
      <c r="FK21" s="3">
        <v>7.6895381437345547E-3</v>
      </c>
      <c r="FL21" s="3">
        <v>4.1887990084179616E-3</v>
      </c>
      <c r="FM21" s="3">
        <v>2.0076494767446449E-3</v>
      </c>
      <c r="FN21" s="3">
        <v>8.326324674903067E-4</v>
      </c>
      <c r="FO21" s="3">
        <v>2.9574272612788204E-4</v>
      </c>
      <c r="FP21" s="3">
        <v>8.5647093486634627E-5</v>
      </c>
      <c r="FQ21" s="3">
        <v>1.8613682827450306E-5</v>
      </c>
      <c r="FR21" s="3">
        <v>2.5634763989964553E-6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16"/>
        <v>21</v>
      </c>
      <c r="HC21">
        <f t="shared" si="219"/>
        <v>0.71975280769914551</v>
      </c>
      <c r="HD21">
        <f>IF(H21&gt;=$F$3,IF(HB21&lt;50,HC21*VLOOKUP(H21,Ret!$A$2:$AZ$27,HB21+2),HC21),0)</f>
        <v>3.1669123538762403E-2</v>
      </c>
      <c r="HE21">
        <f>IF(H21&lt;$F$3,HC21*VLOOKUP(H21,Withd!$A$2:$AZ$57,HB21+2),0)</f>
        <v>0</v>
      </c>
      <c r="HF21">
        <f>IF(HC21=HD21,0,HC21*VLOOKUP(H21,Mort!$A$2:$E$115,IF(C$5="M",2,3)))</f>
        <v>1.9073449404027356E-3</v>
      </c>
      <c r="HH21">
        <f t="shared" ref="HH21:HI21" si="230">HH20+1</f>
        <v>48</v>
      </c>
      <c r="HI21">
        <f t="shared" si="230"/>
        <v>12</v>
      </c>
      <c r="HJ21">
        <f t="shared" si="226"/>
        <v>0.3794603402932431</v>
      </c>
      <c r="HK21">
        <f>IF(HH21&gt;=$F$3,IF(HI21&lt;50,HJ21*VLOOKUP(HH21,Ret!$A$2:$AZ$27,HI21+2),HJ21),0)</f>
        <v>0</v>
      </c>
      <c r="HL21">
        <f>IF(HH21&lt;$F$3,HJ21*VLOOKUP(HH21,Withd!$A$2:$AZ$57,HI21+2),0)</f>
        <v>1.3470842080410128E-2</v>
      </c>
      <c r="HM21">
        <f>IF(HJ21=HK21,0,HJ21*VLOOKUP(HH21,Mort!$A$2:$E$115,IF(C$5="M",2,3)))</f>
        <v>5.1606606279881067E-4</v>
      </c>
      <c r="HN21">
        <f>HN20/(1+Assumptions!$C$9)</f>
        <v>0.9281224824677663</v>
      </c>
      <c r="HO21">
        <f>HO20*(1+Assumptions!$C$10)</f>
        <v>1.0660562499999997</v>
      </c>
      <c r="HQ21">
        <f>HQ20/(1.01+Assumptions!$C$9)</f>
        <v>0.91049472641454476</v>
      </c>
      <c r="HR21">
        <f>HR20/(0.99+Assumptions!$C$9)</f>
        <v>0.946267165286378</v>
      </c>
    </row>
    <row r="22" spans="2:226" x14ac:dyDescent="0.25">
      <c r="B22">
        <f t="shared" si="212"/>
        <v>2037</v>
      </c>
      <c r="C22">
        <f t="shared" si="212"/>
        <v>64</v>
      </c>
      <c r="D22">
        <f>D21*(1-VLOOKUP(C21,Mort!$A$2:$E$111,IF(C$5="M",4,5)))</f>
        <v>0.92000048015463687</v>
      </c>
      <c r="E22" s="3">
        <f>IF(C22&lt;65,Assumptions!$C$6,Assumptions!$C$7)*(1+Assumptions!$C$8)^(B22-$J$3)</f>
        <v>26712.741249527793</v>
      </c>
      <c r="F22" s="3">
        <f t="shared" si="213"/>
        <v>24575.73</v>
      </c>
      <c r="H22">
        <f t="shared" si="218"/>
        <v>58</v>
      </c>
      <c r="I22" s="5">
        <v>222189.48332846956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21417.21</v>
      </c>
      <c r="Y22" s="5">
        <v>22434.73</v>
      </c>
      <c r="Z22" s="5">
        <v>23495.62</v>
      </c>
      <c r="AA22" s="5">
        <v>24601.23</v>
      </c>
      <c r="AB22" s="5">
        <v>25754.19</v>
      </c>
      <c r="AC22" s="5">
        <v>11102.16</v>
      </c>
      <c r="AD22" s="5">
        <v>11615.68</v>
      </c>
      <c r="AE22" s="5">
        <v>12145.96</v>
      </c>
      <c r="AF22" s="5">
        <v>12690.85</v>
      </c>
      <c r="AG22" s="5">
        <v>13248.8</v>
      </c>
      <c r="AH22" s="5">
        <v>13814.65</v>
      </c>
      <c r="AI22" s="5">
        <v>14384.25</v>
      </c>
      <c r="AJ22" s="5">
        <v>14953.37</v>
      </c>
      <c r="AK22" s="5">
        <v>15518.19</v>
      </c>
      <c r="AL22" s="5">
        <v>16076.67</v>
      </c>
      <c r="AM22" s="5">
        <v>16622.52</v>
      </c>
      <c r="AN22" s="5">
        <v>17150.07</v>
      </c>
      <c r="AO22" s="5">
        <v>17652.03</v>
      </c>
      <c r="AP22" s="5">
        <v>18115.23</v>
      </c>
      <c r="AQ22" s="5">
        <v>18525.990000000002</v>
      </c>
      <c r="AR22" s="5">
        <v>18868.86</v>
      </c>
      <c r="AS22" s="5">
        <v>19130.490000000002</v>
      </c>
      <c r="AT22" s="5">
        <v>19294.43</v>
      </c>
      <c r="AU22" s="5">
        <v>19344.560000000001</v>
      </c>
      <c r="AV22" s="5">
        <v>19268.490000000002</v>
      </c>
      <c r="AW22" s="5">
        <v>19058.55</v>
      </c>
      <c r="AX22" s="5">
        <v>18705.53</v>
      </c>
      <c r="AY22" s="5">
        <v>18201.37</v>
      </c>
      <c r="AZ22" s="5">
        <v>17506.490000000002</v>
      </c>
      <c r="BA22" s="5">
        <v>16612.990000000002</v>
      </c>
      <c r="BB22" s="5">
        <v>15523.75</v>
      </c>
      <c r="BC22" s="5">
        <v>14252.73</v>
      </c>
      <c r="BD22" s="5">
        <v>12830.16</v>
      </c>
      <c r="BE22" s="5">
        <v>11303.63</v>
      </c>
      <c r="BF22" s="5">
        <v>9731.9</v>
      </c>
      <c r="BG22" s="5">
        <v>8175.32</v>
      </c>
      <c r="BH22" s="5">
        <v>6689.18</v>
      </c>
      <c r="BI22" s="5">
        <v>5320.55</v>
      </c>
      <c r="BJ22" s="5">
        <v>4105.37</v>
      </c>
      <c r="BK22" s="5">
        <v>3091.11</v>
      </c>
      <c r="BL22" s="5">
        <v>2249.7800000000002</v>
      </c>
      <c r="BM22" s="5">
        <v>1601.27</v>
      </c>
      <c r="BN22" s="5">
        <v>1080.43</v>
      </c>
      <c r="BO22" s="5">
        <v>687.15</v>
      </c>
      <c r="BP22" s="5">
        <v>394.91</v>
      </c>
      <c r="BQ22" s="5">
        <v>199.68</v>
      </c>
      <c r="BR22" s="5">
        <v>87.37</v>
      </c>
      <c r="BS22" s="5">
        <v>32.74</v>
      </c>
      <c r="BT22" s="5">
        <v>10</v>
      </c>
      <c r="BU22" s="5">
        <v>2.29</v>
      </c>
      <c r="BV22" s="5">
        <v>0.33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0.99324000000000001</v>
      </c>
      <c r="DU22" s="3">
        <v>0.98618799600000007</v>
      </c>
      <c r="DV22" s="3">
        <v>0.97897896174924004</v>
      </c>
      <c r="DW22" s="3">
        <v>0.97160725016726823</v>
      </c>
      <c r="DX22" s="3">
        <v>0.96411615826847863</v>
      </c>
      <c r="DY22" s="3">
        <v>0.95647071713340959</v>
      </c>
      <c r="DZ22" s="3">
        <v>0.94854157488837365</v>
      </c>
      <c r="EA22" s="3">
        <v>0.94013749653486267</v>
      </c>
      <c r="EB22" s="3">
        <v>0.93110277519316265</v>
      </c>
      <c r="EC22" s="3">
        <v>0.92136344016464211</v>
      </c>
      <c r="ED22" s="3">
        <v>0.91062955608672402</v>
      </c>
      <c r="EE22" s="3">
        <v>0.89874584037979222</v>
      </c>
      <c r="EF22" s="3">
        <v>0.88559718873503579</v>
      </c>
      <c r="EG22" s="3">
        <v>0.87113538664299273</v>
      </c>
      <c r="EH22" s="3">
        <v>0.85543752697568598</v>
      </c>
      <c r="EI22" s="3">
        <v>0.83837154831252103</v>
      </c>
      <c r="EJ22" s="3">
        <v>0.81988545567222992</v>
      </c>
      <c r="EK22" s="3">
        <v>0.79988844940838422</v>
      </c>
      <c r="EL22" s="3">
        <v>0.77808349027751167</v>
      </c>
      <c r="EM22" s="3">
        <v>0.75424301213540867</v>
      </c>
      <c r="EN22" s="3">
        <v>0.72815374634564489</v>
      </c>
      <c r="EO22" s="3">
        <v>0.69976303177562826</v>
      </c>
      <c r="EP22" s="3">
        <v>0.66896646074718291</v>
      </c>
      <c r="EQ22" s="3">
        <v>0.63573889664187033</v>
      </c>
      <c r="ER22" s="3">
        <v>0.60022652187545544</v>
      </c>
      <c r="ES22" s="3">
        <v>0.56273637331911452</v>
      </c>
      <c r="ET22" s="3">
        <v>0.52351927546250543</v>
      </c>
      <c r="EU22" s="3">
        <v>0.48285229814457803</v>
      </c>
      <c r="EV22" s="3">
        <v>0.44020678317244893</v>
      </c>
      <c r="EW22" s="3">
        <v>0.39596159939578612</v>
      </c>
      <c r="EX22" s="3">
        <v>0.35071110781683568</v>
      </c>
      <c r="EY22" s="3">
        <v>0.30520984868867945</v>
      </c>
      <c r="EZ22" s="3">
        <v>0.26042335549210266</v>
      </c>
      <c r="FA22" s="3">
        <v>0.21747693993790002</v>
      </c>
      <c r="FB22" s="3">
        <v>0.17747640637512205</v>
      </c>
      <c r="FC22" s="3">
        <v>0.14131736334025469</v>
      </c>
      <c r="FD22" s="3">
        <v>0.10960009431216793</v>
      </c>
      <c r="FE22" s="3">
        <v>8.2630799104772765E-2</v>
      </c>
      <c r="FF22" s="3">
        <v>6.0434513849248701E-2</v>
      </c>
      <c r="FG22" s="3">
        <v>4.31315081890703E-2</v>
      </c>
      <c r="FH22" s="3">
        <v>2.9755564869475819E-2</v>
      </c>
      <c r="FI22" s="3">
        <v>2.0074294283543168E-2</v>
      </c>
      <c r="FJ22" s="3">
        <v>1.2838715651982869E-2</v>
      </c>
      <c r="FK22" s="3">
        <v>7.7396913436413532E-3</v>
      </c>
      <c r="FL22" s="3">
        <v>4.2161194625351906E-3</v>
      </c>
      <c r="FM22" s="3">
        <v>2.0207438971984915E-3</v>
      </c>
      <c r="FN22" s="3">
        <v>8.3806311648513046E-4</v>
      </c>
      <c r="FO22" s="3">
        <v>2.9767163834435351E-4</v>
      </c>
      <c r="FP22" s="3">
        <v>8.6205706464524771E-5</v>
      </c>
      <c r="FQ22" s="3">
        <v>1.8735086185935172E-5</v>
      </c>
      <c r="FR22" s="3">
        <v>2.5801960695269908E-6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16"/>
        <v>22</v>
      </c>
      <c r="HC22">
        <f t="shared" si="219"/>
        <v>0.68617633921998034</v>
      </c>
      <c r="HD22">
        <f>IF(H22&gt;=$F$3,IF(HB22&lt;50,HC22*VLOOKUP(H22,Ret!$A$2:$AZ$27,HB22+2),HC22),0)</f>
        <v>3.5681169639438973E-2</v>
      </c>
      <c r="HE22">
        <f>IF(H22&lt;$F$3,HC22*VLOOKUP(H22,Withd!$A$2:$AZ$57,HB22+2),0)</f>
        <v>0</v>
      </c>
      <c r="HF22">
        <f>IF(HC22=HD22,0,HC22*VLOOKUP(H22,Mort!$A$2:$E$115,IF(C$5="M",2,3)))</f>
        <v>1.9212937498159449E-3</v>
      </c>
      <c r="HH22">
        <f t="shared" ref="HH22:HI22" si="231">HH21+1</f>
        <v>49</v>
      </c>
      <c r="HI22">
        <f t="shared" si="231"/>
        <v>13</v>
      </c>
      <c r="HJ22">
        <f t="shared" si="226"/>
        <v>0.36547343215003419</v>
      </c>
      <c r="HK22">
        <f>IF(HH22&gt;=$F$3,IF(HI22&lt;50,HJ22*VLOOKUP(HH22,Ret!$A$2:$AZ$27,HI22+2),HJ22),0)</f>
        <v>0</v>
      </c>
      <c r="HL22">
        <f>IF(HH22&lt;$F$3,HJ22*VLOOKUP(HH22,Withd!$A$2:$AZ$57,HI22+2),0)</f>
        <v>1.1146939680576043E-2</v>
      </c>
      <c r="HM22">
        <f>IF(HJ22=HK22,0,HJ22*VLOOKUP(HH22,Mort!$A$2:$E$115,IF(C$5="M",2,3)))</f>
        <v>5.2993647661754952E-4</v>
      </c>
      <c r="HN22">
        <f>HN21/(1+Assumptions!$C$9)</f>
        <v>0.89414497347569</v>
      </c>
      <c r="HO22">
        <f>HO21*(1+Assumptions!$C$10)</f>
        <v>1.1007030781249996</v>
      </c>
      <c r="HQ22">
        <f>HQ21/(1.01+Assumptions!$C$9)</f>
        <v>0.86879267787647396</v>
      </c>
      <c r="HR22">
        <f>HR21/(0.99+Assumptions!$C$9)</f>
        <v>0.92049335144589295</v>
      </c>
    </row>
    <row r="23" spans="2:226" x14ac:dyDescent="0.25">
      <c r="B23">
        <f t="shared" si="212"/>
        <v>2038</v>
      </c>
      <c r="C23">
        <f t="shared" si="212"/>
        <v>65</v>
      </c>
      <c r="D23">
        <f>D22*(1-VLOOKUP(C22,Mort!$A$2:$E$111,IF(C$5="M",4,5)))</f>
        <v>0.91270487634701059</v>
      </c>
      <c r="E23" s="3">
        <f>IF(C23&lt;65,Assumptions!$C$6,Assumptions!$C$7)*(1+Assumptions!$C$8)^(B23-$J$3)</f>
        <v>11607.420083474277</v>
      </c>
      <c r="F23" s="3">
        <f t="shared" si="213"/>
        <v>10594.15</v>
      </c>
      <c r="H23">
        <f t="shared" si="218"/>
        <v>59</v>
      </c>
      <c r="I23" s="5">
        <v>211029.9498689773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22587.42</v>
      </c>
      <c r="Z23" s="5">
        <v>23655.53</v>
      </c>
      <c r="AA23" s="5">
        <v>24768.66</v>
      </c>
      <c r="AB23" s="5">
        <v>25929.47</v>
      </c>
      <c r="AC23" s="5">
        <v>11177.72</v>
      </c>
      <c r="AD23" s="5">
        <v>11694.73</v>
      </c>
      <c r="AE23" s="5">
        <v>12228.63</v>
      </c>
      <c r="AF23" s="5">
        <v>12777.22</v>
      </c>
      <c r="AG23" s="5">
        <v>13338.97</v>
      </c>
      <c r="AH23" s="5">
        <v>13908.67</v>
      </c>
      <c r="AI23" s="5">
        <v>14482.15</v>
      </c>
      <c r="AJ23" s="5">
        <v>15055.15</v>
      </c>
      <c r="AK23" s="5">
        <v>15623.81</v>
      </c>
      <c r="AL23" s="5">
        <v>16186.09</v>
      </c>
      <c r="AM23" s="5">
        <v>16735.650000000001</v>
      </c>
      <c r="AN23" s="5">
        <v>17266.8</v>
      </c>
      <c r="AO23" s="5">
        <v>17772.169999999998</v>
      </c>
      <c r="AP23" s="5">
        <v>18238.52</v>
      </c>
      <c r="AQ23" s="5">
        <v>18652.080000000002</v>
      </c>
      <c r="AR23" s="5">
        <v>18997.28</v>
      </c>
      <c r="AS23" s="5">
        <v>19260.689999999999</v>
      </c>
      <c r="AT23" s="5">
        <v>19425.740000000002</v>
      </c>
      <c r="AU23" s="5">
        <v>19476.21</v>
      </c>
      <c r="AV23" s="5">
        <v>19399.63</v>
      </c>
      <c r="AW23" s="5">
        <v>19188.259999999998</v>
      </c>
      <c r="AX23" s="5">
        <v>18832.84</v>
      </c>
      <c r="AY23" s="5">
        <v>18325.25</v>
      </c>
      <c r="AZ23" s="5">
        <v>17625.64</v>
      </c>
      <c r="BA23" s="5">
        <v>16726.060000000001</v>
      </c>
      <c r="BB23" s="5">
        <v>15629.41</v>
      </c>
      <c r="BC23" s="5">
        <v>14349.74</v>
      </c>
      <c r="BD23" s="5">
        <v>12917.48</v>
      </c>
      <c r="BE23" s="5">
        <v>11380.56</v>
      </c>
      <c r="BF23" s="5">
        <v>9798.14</v>
      </c>
      <c r="BG23" s="5">
        <v>8230.9699999999993</v>
      </c>
      <c r="BH23" s="5">
        <v>6734.71</v>
      </c>
      <c r="BI23" s="5">
        <v>5356.76</v>
      </c>
      <c r="BJ23" s="5">
        <v>4133.3100000000004</v>
      </c>
      <c r="BK23" s="5">
        <v>3112.14</v>
      </c>
      <c r="BL23" s="5">
        <v>2265.09</v>
      </c>
      <c r="BM23" s="5">
        <v>1612.17</v>
      </c>
      <c r="BN23" s="5">
        <v>1087.79</v>
      </c>
      <c r="BO23" s="5">
        <v>691.83</v>
      </c>
      <c r="BP23" s="5">
        <v>397.59</v>
      </c>
      <c r="BQ23" s="5">
        <v>201.04</v>
      </c>
      <c r="BR23" s="5">
        <v>87.96</v>
      </c>
      <c r="BS23" s="5">
        <v>32.96</v>
      </c>
      <c r="BT23" s="5">
        <v>10.07</v>
      </c>
      <c r="BU23" s="5">
        <v>2.31</v>
      </c>
      <c r="BV23" s="5">
        <v>0.34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0.9929</v>
      </c>
      <c r="DV23" s="3">
        <v>0.98564190099999993</v>
      </c>
      <c r="DW23" s="3">
        <v>0.97822001748546994</v>
      </c>
      <c r="DX23" s="3">
        <v>0.97067794115065698</v>
      </c>
      <c r="DY23" s="3">
        <v>0.96298046507733226</v>
      </c>
      <c r="DZ23" s="3">
        <v>0.95499735702184119</v>
      </c>
      <c r="EA23" s="3">
        <v>0.94653608043862769</v>
      </c>
      <c r="EB23" s="3">
        <v>0.93743986870561247</v>
      </c>
      <c r="EC23" s="3">
        <v>0.92763424767895175</v>
      </c>
      <c r="ED23" s="3">
        <v>0.91682730869349194</v>
      </c>
      <c r="EE23" s="3">
        <v>0.90486271231504189</v>
      </c>
      <c r="EF23" s="3">
        <v>0.89162457083387281</v>
      </c>
      <c r="EG23" s="3">
        <v>0.87706434159215574</v>
      </c>
      <c r="EH23" s="3">
        <v>0.86125964215666506</v>
      </c>
      <c r="EI23" s="3">
        <v>0.84407751229563954</v>
      </c>
      <c r="EJ23" s="3">
        <v>0.82546560314952067</v>
      </c>
      <c r="EK23" s="3">
        <v>0.8053324970887038</v>
      </c>
      <c r="EL23" s="3">
        <v>0.78337913321806574</v>
      </c>
      <c r="EM23" s="3">
        <v>0.75937639657626421</v>
      </c>
      <c r="EN23" s="3">
        <v>0.73310956701869123</v>
      </c>
      <c r="EO23" s="3">
        <v>0.70452562500063254</v>
      </c>
      <c r="EP23" s="3">
        <v>0.67351945224435472</v>
      </c>
      <c r="EQ23" s="3">
        <v>0.64006574105137759</v>
      </c>
      <c r="ER23" s="3">
        <v>0.60431166875624764</v>
      </c>
      <c r="ES23" s="3">
        <v>0.5665663619257324</v>
      </c>
      <c r="ET23" s="3">
        <v>0.52708235216312804</v>
      </c>
      <c r="EU23" s="3">
        <v>0.48613859504709628</v>
      </c>
      <c r="EV23" s="3">
        <v>0.44320283433253677</v>
      </c>
      <c r="EW23" s="3">
        <v>0.39865651745377351</v>
      </c>
      <c r="EX23" s="3">
        <v>0.35309805063915622</v>
      </c>
      <c r="EY23" s="3">
        <v>0.30728710954923211</v>
      </c>
      <c r="EZ23" s="3">
        <v>0.26219579909397778</v>
      </c>
      <c r="FA23" s="3">
        <v>0.21895708986538989</v>
      </c>
      <c r="FB23" s="3">
        <v>0.17868431232644871</v>
      </c>
      <c r="FC23" s="3">
        <v>0.14227917053305805</v>
      </c>
      <c r="FD23" s="3">
        <v>0.1103460334986185</v>
      </c>
      <c r="FE23" s="3">
        <v>8.3193185035613446E-2</v>
      </c>
      <c r="FF23" s="3">
        <v>6.0845831671346953E-2</v>
      </c>
      <c r="FG23" s="3">
        <v>4.3425061605523604E-2</v>
      </c>
      <c r="FH23" s="3">
        <v>2.9958081500418628E-2</v>
      </c>
      <c r="FI23" s="3">
        <v>2.0210920103442425E-2</v>
      </c>
      <c r="FJ23" s="3">
        <v>1.2926096061357637E-2</v>
      </c>
      <c r="FK23" s="3">
        <v>7.7923677496288387E-3</v>
      </c>
      <c r="FL23" s="3">
        <v>4.2448144079328138E-3</v>
      </c>
      <c r="FM23" s="3">
        <v>2.0344970975781185E-3</v>
      </c>
      <c r="FN23" s="3">
        <v>8.4376698127857318E-4</v>
      </c>
      <c r="FO23" s="3">
        <v>2.9969759408033644E-4</v>
      </c>
      <c r="FP23" s="3">
        <v>8.6792423245665422E-5</v>
      </c>
      <c r="FQ23" s="3">
        <v>1.8862597343980469E-5</v>
      </c>
      <c r="FR23" s="3">
        <v>2.5977569062129895E-6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16"/>
        <v>23</v>
      </c>
      <c r="HC23">
        <f t="shared" si="219"/>
        <v>0.64857387583072534</v>
      </c>
      <c r="HD23">
        <f>IF(H23&gt;=$F$3,IF(HB23&lt;50,HC23*VLOOKUP(H23,Ret!$A$2:$AZ$27,HB23+2),HC23),0)</f>
        <v>4.2805875804827878E-2</v>
      </c>
      <c r="HE23">
        <f>IF(H23&lt;$F$3,HC23*VLOOKUP(H23,Withd!$A$2:$AZ$57,HB23+2),0)</f>
        <v>0</v>
      </c>
      <c r="HF23">
        <f>IF(HC23=HD23,0,HC23*VLOOKUP(H23,Mort!$A$2:$E$115,IF(C$5="M",2,3)))</f>
        <v>1.9068071949423324E-3</v>
      </c>
      <c r="HH23">
        <f t="shared" ref="HH23:HI23" si="232">HH22+1</f>
        <v>50</v>
      </c>
      <c r="HI23">
        <f t="shared" si="232"/>
        <v>14</v>
      </c>
      <c r="HJ23">
        <f t="shared" si="226"/>
        <v>0.3537965559928406</v>
      </c>
      <c r="HK23">
        <f>IF(HH23&gt;=$F$3,IF(HI23&lt;50,HJ23*VLOOKUP(HH23,Ret!$A$2:$AZ$27,HI23+2),HJ23),0)</f>
        <v>5.3069483398926086E-3</v>
      </c>
      <c r="HL23">
        <f>IF(HH23&lt;$F$3,HJ23*VLOOKUP(HH23,Withd!$A$2:$AZ$57,HI23+2),0)</f>
        <v>0</v>
      </c>
      <c r="HM23">
        <f>IF(HJ23=HK23,0,HJ23*VLOOKUP(HH23,Mort!$A$2:$E$115,IF(C$5="M",2,3)))</f>
        <v>5.4838466178890293E-4</v>
      </c>
      <c r="HN23">
        <f>HN22/(1+Assumptions!$C$9)</f>
        <v>0.86141134246212903</v>
      </c>
      <c r="HO23">
        <f>HO22*(1+Assumptions!$C$10)</f>
        <v>1.136475928164062</v>
      </c>
      <c r="HQ23">
        <f>HQ22/(1.01+Assumptions!$C$9)</f>
        <v>0.82900064682869645</v>
      </c>
      <c r="HR23">
        <f>HR22/(0.99+Assumptions!$C$9)</f>
        <v>0.89542154809911767</v>
      </c>
    </row>
    <row r="24" spans="2:226" x14ac:dyDescent="0.25">
      <c r="B24">
        <f t="shared" si="212"/>
        <v>2039</v>
      </c>
      <c r="C24">
        <f t="shared" si="212"/>
        <v>66</v>
      </c>
      <c r="D24">
        <f>D23*(1-VLOOKUP(C23,Mort!$A$2:$E$111,IF(C$5="M",4,5)))</f>
        <v>0.90513855292209389</v>
      </c>
      <c r="E24" s="3">
        <f>IF(C24&lt;65,Assumptions!$C$6,Assumptions!$C$7)*(1+Assumptions!$C$8)^(B24-$J$3)</f>
        <v>12245.828188065363</v>
      </c>
      <c r="F24" s="3">
        <f t="shared" si="213"/>
        <v>11084.17</v>
      </c>
      <c r="H24">
        <f t="shared" si="218"/>
        <v>60</v>
      </c>
      <c r="I24" s="5">
        <v>199655.28740444643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23824.69</v>
      </c>
      <c r="AA24" s="5">
        <v>24945.78</v>
      </c>
      <c r="AB24" s="5">
        <v>26114.880000000001</v>
      </c>
      <c r="AC24" s="5">
        <v>11257.65</v>
      </c>
      <c r="AD24" s="5">
        <v>11778.36</v>
      </c>
      <c r="AE24" s="5">
        <v>12316.07</v>
      </c>
      <c r="AF24" s="5">
        <v>12868.59</v>
      </c>
      <c r="AG24" s="5">
        <v>13434.35</v>
      </c>
      <c r="AH24" s="5">
        <v>14008.13</v>
      </c>
      <c r="AI24" s="5">
        <v>14585.71</v>
      </c>
      <c r="AJ24" s="5">
        <v>15162.8</v>
      </c>
      <c r="AK24" s="5">
        <v>15735.53</v>
      </c>
      <c r="AL24" s="5">
        <v>16301.83</v>
      </c>
      <c r="AM24" s="5">
        <v>16855.32</v>
      </c>
      <c r="AN24" s="5">
        <v>17390.27</v>
      </c>
      <c r="AO24" s="5">
        <v>17899.25</v>
      </c>
      <c r="AP24" s="5">
        <v>18368.939999999999</v>
      </c>
      <c r="AQ24" s="5">
        <v>18785.46</v>
      </c>
      <c r="AR24" s="5">
        <v>19133.13</v>
      </c>
      <c r="AS24" s="5">
        <v>19398.419999999998</v>
      </c>
      <c r="AT24" s="5">
        <v>19564.650000000001</v>
      </c>
      <c r="AU24" s="5">
        <v>19615.48</v>
      </c>
      <c r="AV24" s="5">
        <v>19538.349999999999</v>
      </c>
      <c r="AW24" s="5">
        <v>19325.47</v>
      </c>
      <c r="AX24" s="5">
        <v>18967.509999999998</v>
      </c>
      <c r="AY24" s="5">
        <v>18456.29</v>
      </c>
      <c r="AZ24" s="5">
        <v>17751.669999999998</v>
      </c>
      <c r="BA24" s="5">
        <v>16845.66</v>
      </c>
      <c r="BB24" s="5">
        <v>15741.17</v>
      </c>
      <c r="BC24" s="5">
        <v>14452.35</v>
      </c>
      <c r="BD24" s="5">
        <v>13009.85</v>
      </c>
      <c r="BE24" s="5">
        <v>11461.94</v>
      </c>
      <c r="BF24" s="5">
        <v>9868.2000000000007</v>
      </c>
      <c r="BG24" s="5">
        <v>8289.82</v>
      </c>
      <c r="BH24" s="5">
        <v>6782.86</v>
      </c>
      <c r="BI24" s="5">
        <v>5395.06</v>
      </c>
      <c r="BJ24" s="5">
        <v>4162.8599999999997</v>
      </c>
      <c r="BK24" s="5">
        <v>3134.4</v>
      </c>
      <c r="BL24" s="5">
        <v>2281.29</v>
      </c>
      <c r="BM24" s="5">
        <v>1623.7</v>
      </c>
      <c r="BN24" s="5">
        <v>1095.57</v>
      </c>
      <c r="BO24" s="5">
        <v>696.78</v>
      </c>
      <c r="BP24" s="5">
        <v>400.44</v>
      </c>
      <c r="BQ24" s="5">
        <v>202.48</v>
      </c>
      <c r="BR24" s="5">
        <v>88.59</v>
      </c>
      <c r="BS24" s="5">
        <v>33.200000000000003</v>
      </c>
      <c r="BT24" s="5">
        <v>10.14</v>
      </c>
      <c r="BU24" s="5">
        <v>2.33</v>
      </c>
      <c r="BV24" s="5">
        <v>0.34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0.99268999999999996</v>
      </c>
      <c r="DW24" s="3">
        <v>0.98521504429999995</v>
      </c>
      <c r="DX24" s="3">
        <v>0.97761903630844693</v>
      </c>
      <c r="DY24" s="3">
        <v>0.96986651735052098</v>
      </c>
      <c r="DZ24" s="3">
        <v>0.9618263239216851</v>
      </c>
      <c r="EA24" s="3">
        <v>0.95330454269173903</v>
      </c>
      <c r="EB24" s="3">
        <v>0.94414328603647146</v>
      </c>
      <c r="EC24" s="3">
        <v>0.93426754726452999</v>
      </c>
      <c r="ED24" s="3">
        <v>0.92338333033889819</v>
      </c>
      <c r="EE24" s="3">
        <v>0.91133317787797552</v>
      </c>
      <c r="EF24" s="3">
        <v>0.89800037348562067</v>
      </c>
      <c r="EG24" s="3">
        <v>0.88333602738660055</v>
      </c>
      <c r="EH24" s="3">
        <v>0.86741831217309395</v>
      </c>
      <c r="EI24" s="3">
        <v>0.85011331684524072</v>
      </c>
      <c r="EJ24" s="3">
        <v>0.83136831820880319</v>
      </c>
      <c r="EK24" s="3">
        <v>0.81109124492769047</v>
      </c>
      <c r="EL24" s="3">
        <v>0.78898089759096168</v>
      </c>
      <c r="EM24" s="3">
        <v>0.7648065228887746</v>
      </c>
      <c r="EN24" s="3">
        <v>0.73835186526205188</v>
      </c>
      <c r="EO24" s="3">
        <v>0.70956352603548445</v>
      </c>
      <c r="EP24" s="3">
        <v>0.67833563525466278</v>
      </c>
      <c r="EQ24" s="3">
        <v>0.64464270425156367</v>
      </c>
      <c r="ER24" s="3">
        <v>0.60863296279207135</v>
      </c>
      <c r="ES24" s="3">
        <v>0.57061774793607856</v>
      </c>
      <c r="ET24" s="3">
        <v>0.53085139708241325</v>
      </c>
      <c r="EU24" s="3">
        <v>0.48961486055705139</v>
      </c>
      <c r="EV24" s="3">
        <v>0.44637207607265261</v>
      </c>
      <c r="EW24" s="3">
        <v>0.40150721870659029</v>
      </c>
      <c r="EX24" s="3">
        <v>0.35562297375280111</v>
      </c>
      <c r="EY24" s="3">
        <v>0.30948444913811268</v>
      </c>
      <c r="EZ24" s="3">
        <v>0.26407070107158603</v>
      </c>
      <c r="FA24" s="3">
        <v>0.22052280175787078</v>
      </c>
      <c r="FB24" s="3">
        <v>0.17996204283054559</v>
      </c>
      <c r="FC24" s="3">
        <v>0.14329657622425024</v>
      </c>
      <c r="FD24" s="3">
        <v>0.11113509265647951</v>
      </c>
      <c r="FE24" s="3">
        <v>8.3788080406499599E-2</v>
      </c>
      <c r="FF24" s="3">
        <v>6.1280926247705668E-2</v>
      </c>
      <c r="FG24" s="3">
        <v>4.3735584253725056E-2</v>
      </c>
      <c r="FH24" s="3">
        <v>3.0172304864959844E-2</v>
      </c>
      <c r="FI24" s="3">
        <v>2.0355443754096508E-2</v>
      </c>
      <c r="FJ24" s="3">
        <v>1.3018527607369964E-2</v>
      </c>
      <c r="FK24" s="3">
        <v>7.8480891828269089E-3</v>
      </c>
      <c r="FL24" s="3">
        <v>4.2751681014531308E-3</v>
      </c>
      <c r="FM24" s="3">
        <v>2.0490453193454708E-3</v>
      </c>
      <c r="FN24" s="3">
        <v>8.4980056529214724E-4</v>
      </c>
      <c r="FO24" s="3">
        <v>3.0184066278611776E-4</v>
      </c>
      <c r="FP24" s="3">
        <v>8.7413055942859691E-5</v>
      </c>
      <c r="FQ24" s="3">
        <v>1.8997479448061698E-5</v>
      </c>
      <c r="FR24" s="3">
        <v>2.616332869587056E-6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16"/>
        <v>24</v>
      </c>
      <c r="HC24">
        <f t="shared" si="219"/>
        <v>0.60386119283095518</v>
      </c>
      <c r="HD24">
        <f>IF(H24&gt;=$F$3,IF(HB24&lt;50,HC24*VLOOKUP(H24,Ret!$A$2:$AZ$27,HB24+2),HC24),0)</f>
        <v>6.8840175982728888E-2</v>
      </c>
      <c r="HE24">
        <f>IF(H24&lt;$F$3,HC24*VLOOKUP(H24,Withd!$A$2:$AZ$57,HB24+2),0)</f>
        <v>0</v>
      </c>
      <c r="HF24">
        <f>IF(HC24=HD24,0,HC24*VLOOKUP(H24,Mort!$A$2:$E$115,IF(C$5="M",2,3)))</f>
        <v>1.8598924739193418E-3</v>
      </c>
      <c r="HH24">
        <f t="shared" ref="HH24:HI24" si="233">HH23+1</f>
        <v>51</v>
      </c>
      <c r="HI24">
        <f t="shared" si="233"/>
        <v>15</v>
      </c>
      <c r="HJ24">
        <f t="shared" si="226"/>
        <v>0.34794122299115909</v>
      </c>
      <c r="HK24">
        <f>IF(HH24&gt;=$F$3,IF(HI24&lt;50,HJ24*VLOOKUP(HH24,Ret!$A$2:$AZ$27,HI24+2),HJ24),0)</f>
        <v>4.8711771218762278E-3</v>
      </c>
      <c r="HL24">
        <f>IF(HH24&lt;$F$3,HJ24*VLOOKUP(HH24,Withd!$A$2:$AZ$57,HI24+2),0)</f>
        <v>0</v>
      </c>
      <c r="HM24">
        <f>IF(HJ24=HK24,0,HJ24*VLOOKUP(HH24,Mort!$A$2:$E$115,IF(C$5="M",2,3)))</f>
        <v>5.9150007908497046E-4</v>
      </c>
      <c r="HN24">
        <f>HN23/(1+Assumptions!$C$9)</f>
        <v>0.8298760524683324</v>
      </c>
      <c r="HO24">
        <f>HO23*(1+Assumptions!$C$10)</f>
        <v>1.1734113958293939</v>
      </c>
      <c r="HQ24">
        <f>HQ23/(1.01+Assumptions!$C$9)</f>
        <v>0.79103115155409964</v>
      </c>
      <c r="HR24">
        <f>HR23/(0.99+Assumptions!$C$9)</f>
        <v>0.87103263433766309</v>
      </c>
    </row>
    <row r="25" spans="2:226" x14ac:dyDescent="0.25">
      <c r="B25">
        <f t="shared" si="212"/>
        <v>2040</v>
      </c>
      <c r="C25">
        <f t="shared" si="212"/>
        <v>67</v>
      </c>
      <c r="D25">
        <f>D24*(1-VLOOKUP(C24,Mort!$A$2:$E$111,IF(C$5="M",4,5)))</f>
        <v>0.8971190253432042</v>
      </c>
      <c r="E25" s="3">
        <f>IF(C25&lt;65,Assumptions!$C$6,Assumptions!$C$7)*(1+Assumptions!$C$8)^(B25-$J$3)</f>
        <v>12919.348738408957</v>
      </c>
      <c r="F25" s="3">
        <f t="shared" si="213"/>
        <v>11590.19</v>
      </c>
      <c r="H25">
        <f t="shared" si="218"/>
        <v>61</v>
      </c>
      <c r="I25" s="5">
        <v>188028.0573697463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25129.47</v>
      </c>
      <c r="AB25" s="5">
        <v>26307.19</v>
      </c>
      <c r="AC25" s="5">
        <v>11340.55</v>
      </c>
      <c r="AD25" s="5">
        <v>11865.09</v>
      </c>
      <c r="AE25" s="5">
        <v>12406.77</v>
      </c>
      <c r="AF25" s="5">
        <v>12963.35</v>
      </c>
      <c r="AG25" s="5">
        <v>13533.28</v>
      </c>
      <c r="AH25" s="5">
        <v>14111.28</v>
      </c>
      <c r="AI25" s="5">
        <v>14693.12</v>
      </c>
      <c r="AJ25" s="5">
        <v>15274.46</v>
      </c>
      <c r="AK25" s="5">
        <v>15851.4</v>
      </c>
      <c r="AL25" s="5">
        <v>16421.88</v>
      </c>
      <c r="AM25" s="5">
        <v>16979.439999999999</v>
      </c>
      <c r="AN25" s="5">
        <v>17518.330000000002</v>
      </c>
      <c r="AO25" s="5">
        <v>18031.060000000001</v>
      </c>
      <c r="AP25" s="5">
        <v>18504.21</v>
      </c>
      <c r="AQ25" s="5">
        <v>18923.79</v>
      </c>
      <c r="AR25" s="5">
        <v>19274.02</v>
      </c>
      <c r="AS25" s="5">
        <v>19541.27</v>
      </c>
      <c r="AT25" s="5">
        <v>19708.72</v>
      </c>
      <c r="AU25" s="5">
        <v>19759.93</v>
      </c>
      <c r="AV25" s="5">
        <v>19682.23</v>
      </c>
      <c r="AW25" s="5">
        <v>19467.78</v>
      </c>
      <c r="AX25" s="5">
        <v>19107.18</v>
      </c>
      <c r="AY25" s="5">
        <v>18592.2</v>
      </c>
      <c r="AZ25" s="5">
        <v>17882.39</v>
      </c>
      <c r="BA25" s="5">
        <v>16969.71</v>
      </c>
      <c r="BB25" s="5">
        <v>15857.09</v>
      </c>
      <c r="BC25" s="5">
        <v>14558.78</v>
      </c>
      <c r="BD25" s="5">
        <v>13105.65</v>
      </c>
      <c r="BE25" s="5">
        <v>11546.34</v>
      </c>
      <c r="BF25" s="5">
        <v>9940.8700000000008</v>
      </c>
      <c r="BG25" s="5">
        <v>8350.8700000000008</v>
      </c>
      <c r="BH25" s="5">
        <v>6832.81</v>
      </c>
      <c r="BI25" s="5">
        <v>5434.79</v>
      </c>
      <c r="BJ25" s="5">
        <v>4193.5200000000004</v>
      </c>
      <c r="BK25" s="5">
        <v>3157.48</v>
      </c>
      <c r="BL25" s="5">
        <v>2298.09</v>
      </c>
      <c r="BM25" s="5">
        <v>1635.65</v>
      </c>
      <c r="BN25" s="5">
        <v>1103.6300000000001</v>
      </c>
      <c r="BO25" s="5">
        <v>701.91</v>
      </c>
      <c r="BP25" s="5">
        <v>403.39</v>
      </c>
      <c r="BQ25" s="5">
        <v>203.97</v>
      </c>
      <c r="BR25" s="5">
        <v>89.25</v>
      </c>
      <c r="BS25" s="5">
        <v>33.44</v>
      </c>
      <c r="BT25" s="5">
        <v>10.220000000000001</v>
      </c>
      <c r="BU25" s="5">
        <v>2.34</v>
      </c>
      <c r="BV25" s="5">
        <v>0.34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0.99246999999999996</v>
      </c>
      <c r="DX25" s="3">
        <v>0.98481805629999997</v>
      </c>
      <c r="DY25" s="3">
        <v>0.97700844911354101</v>
      </c>
      <c r="DZ25" s="3">
        <v>0.96890904907038977</v>
      </c>
      <c r="EA25" s="3">
        <v>0.96032451489562609</v>
      </c>
      <c r="EB25" s="3">
        <v>0.95109579630747909</v>
      </c>
      <c r="EC25" s="3">
        <v>0.94114733427810282</v>
      </c>
      <c r="ED25" s="3">
        <v>0.93018296783376286</v>
      </c>
      <c r="EE25" s="3">
        <v>0.91804408010353222</v>
      </c>
      <c r="EF25" s="3">
        <v>0.90461309521161748</v>
      </c>
      <c r="EG25" s="3">
        <v>0.88984076336681184</v>
      </c>
      <c r="EH25" s="3">
        <v>0.87380583281094182</v>
      </c>
      <c r="EI25" s="3">
        <v>0.85637340644636351</v>
      </c>
      <c r="EJ25" s="3">
        <v>0.83749037283422123</v>
      </c>
      <c r="EK25" s="3">
        <v>0.81706398264079461</v>
      </c>
      <c r="EL25" s="3">
        <v>0.79479081847400657</v>
      </c>
      <c r="EM25" s="3">
        <v>0.77043842779596305</v>
      </c>
      <c r="EN25" s="3">
        <v>0.74378896257850069</v>
      </c>
      <c r="EO25" s="3">
        <v>0.71478863092756495</v>
      </c>
      <c r="EP25" s="3">
        <v>0.68333078328044283</v>
      </c>
      <c r="EQ25" s="3">
        <v>0.64938974327490329</v>
      </c>
      <c r="ER25" s="3">
        <v>0.61311483221556717</v>
      </c>
      <c r="ES25" s="3">
        <v>0.57481967979538284</v>
      </c>
      <c r="ET25" s="3">
        <v>0.53476049631044265</v>
      </c>
      <c r="EU25" s="3">
        <v>0.4932203009570475</v>
      </c>
      <c r="EV25" s="3">
        <v>0.4496590839765211</v>
      </c>
      <c r="EW25" s="3">
        <v>0.40446384944604097</v>
      </c>
      <c r="EX25" s="3">
        <v>0.35824172073134741</v>
      </c>
      <c r="EY25" s="3">
        <v>0.3117634398836624</v>
      </c>
      <c r="EZ25" s="3">
        <v>0.26601527271513375</v>
      </c>
      <c r="FA25" s="3">
        <v>0.22214669409168106</v>
      </c>
      <c r="FB25" s="3">
        <v>0.18128725264739814</v>
      </c>
      <c r="FC25" s="3">
        <v>0.14435178779301724</v>
      </c>
      <c r="FD25" s="3">
        <v>0.11195347254075246</v>
      </c>
      <c r="FE25" s="3">
        <v>8.4405081552649502E-2</v>
      </c>
      <c r="FF25" s="3">
        <v>6.1732188545976785E-2</v>
      </c>
      <c r="FG25" s="3">
        <v>4.405764564337817E-2</v>
      </c>
      <c r="FH25" s="3">
        <v>3.0394488576453733E-2</v>
      </c>
      <c r="FI25" s="3">
        <v>2.0505337773218748E-2</v>
      </c>
      <c r="FJ25" s="3">
        <v>1.3114393826239783E-2</v>
      </c>
      <c r="FK25" s="3">
        <v>7.9058811742103909E-3</v>
      </c>
      <c r="FL25" s="3">
        <v>4.3066497108393683E-3</v>
      </c>
      <c r="FM25" s="3">
        <v>2.0641341399082009E-3</v>
      </c>
      <c r="FN25" s="3">
        <v>8.560583518441283E-4</v>
      </c>
      <c r="FO25" s="3">
        <v>3.0406336599151594E-4</v>
      </c>
      <c r="FP25" s="3">
        <v>8.8056750791143E-5</v>
      </c>
      <c r="FQ25" s="3">
        <v>1.9137373649439111E-5</v>
      </c>
      <c r="FR25" s="3">
        <v>2.6355990990007535E-6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16"/>
        <v>25</v>
      </c>
      <c r="HC25">
        <f t="shared" si="219"/>
        <v>0.53316112437430696</v>
      </c>
      <c r="HD25">
        <f>IF(H25&gt;=$F$3,IF(HB25&lt;50,HC25*VLOOKUP(H25,Ret!$A$2:$AZ$27,HB25+2),HC25),0)</f>
        <v>7.9441007531771732E-2</v>
      </c>
      <c r="HE25">
        <f>IF(H25&lt;$F$3,HC25*VLOOKUP(H25,Withd!$A$2:$AZ$57,HB25+2),0)</f>
        <v>0</v>
      </c>
      <c r="HF25">
        <f>IF(HC25=HD25,0,HC25*VLOOKUP(H25,Mort!$A$2:$E$115,IF(C$5="M",2,3)))</f>
        <v>1.7487684879477269E-3</v>
      </c>
      <c r="HH25">
        <f t="shared" ref="HH25:HI25" si="234">HH24+1</f>
        <v>52</v>
      </c>
      <c r="HI25">
        <f t="shared" si="234"/>
        <v>16</v>
      </c>
      <c r="HJ25">
        <f t="shared" si="226"/>
        <v>0.34247854579019787</v>
      </c>
      <c r="HK25">
        <f>IF(HH25&gt;=$F$3,IF(HI25&lt;50,HJ25*VLOOKUP(HH25,Ret!$A$2:$AZ$27,HI25+2),HJ25),0)</f>
        <v>6.1646138242235611E-3</v>
      </c>
      <c r="HL25">
        <f>IF(HH25&lt;$F$3,HJ25*VLOOKUP(HH25,Withd!$A$2:$AZ$57,HI25+2),0)</f>
        <v>0</v>
      </c>
      <c r="HM25">
        <f>IF(HJ25=HK25,0,HJ25*VLOOKUP(HH25,Mort!$A$2:$E$115,IF(C$5="M",2,3)))</f>
        <v>6.3358530971186606E-4</v>
      </c>
      <c r="HN25">
        <f>HN24/(1+Assumptions!$C$9)</f>
        <v>0.79949523359184238</v>
      </c>
      <c r="HO25">
        <f>HO24*(1+Assumptions!$C$10)</f>
        <v>1.2115472661938491</v>
      </c>
      <c r="HQ25">
        <f>HQ24/(1.01+Assumptions!$C$9)</f>
        <v>0.75480071713177443</v>
      </c>
      <c r="HR25">
        <f>HR24/(0.99+Assumptions!$C$9)</f>
        <v>0.84730801005609246</v>
      </c>
    </row>
    <row r="26" spans="2:226" x14ac:dyDescent="0.25">
      <c r="B26">
        <f t="shared" si="212"/>
        <v>2041</v>
      </c>
      <c r="C26">
        <f t="shared" si="212"/>
        <v>68</v>
      </c>
      <c r="D26">
        <f>D25*(1-VLOOKUP(C25,Mort!$A$2:$E$111,IF(C$5="M",4,5)))</f>
        <v>0.88849771150965595</v>
      </c>
      <c r="E26" s="3">
        <f>IF(C26&lt;65,Assumptions!$C$6,Assumptions!$C$7)*(1+Assumptions!$C$8)^(B26-$J$3)</f>
        <v>13629.912919021448</v>
      </c>
      <c r="F26" s="3">
        <f t="shared" si="213"/>
        <v>12110.15</v>
      </c>
      <c r="H26">
        <f t="shared" si="218"/>
        <v>62</v>
      </c>
      <c r="I26" s="5">
        <v>176139.74155558736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26506.79</v>
      </c>
      <c r="AC26" s="5">
        <v>11426.59</v>
      </c>
      <c r="AD26" s="5">
        <v>11955.12</v>
      </c>
      <c r="AE26" s="5">
        <v>12500.9</v>
      </c>
      <c r="AF26" s="5">
        <v>13061.71</v>
      </c>
      <c r="AG26" s="5">
        <v>13635.96</v>
      </c>
      <c r="AH26" s="5">
        <v>14218.34</v>
      </c>
      <c r="AI26" s="5">
        <v>14804.6</v>
      </c>
      <c r="AJ26" s="5">
        <v>15390.35</v>
      </c>
      <c r="AK26" s="5">
        <v>15971.67</v>
      </c>
      <c r="AL26" s="5">
        <v>16546.47</v>
      </c>
      <c r="AM26" s="5">
        <v>17108.27</v>
      </c>
      <c r="AN26" s="5">
        <v>17651.240000000002</v>
      </c>
      <c r="AO26" s="5">
        <v>18167.87</v>
      </c>
      <c r="AP26" s="5">
        <v>18644.599999999999</v>
      </c>
      <c r="AQ26" s="5">
        <v>19067.37</v>
      </c>
      <c r="AR26" s="5">
        <v>19420.259999999998</v>
      </c>
      <c r="AS26" s="5">
        <v>19689.53</v>
      </c>
      <c r="AT26" s="5">
        <v>19858.259999999998</v>
      </c>
      <c r="AU26" s="5">
        <v>19909.849999999999</v>
      </c>
      <c r="AV26" s="5">
        <v>19831.560000000001</v>
      </c>
      <c r="AW26" s="5">
        <v>19615.490000000002</v>
      </c>
      <c r="AX26" s="5">
        <v>19252.150000000001</v>
      </c>
      <c r="AY26" s="5">
        <v>18733.259999999998</v>
      </c>
      <c r="AZ26" s="5">
        <v>18018.07</v>
      </c>
      <c r="BA26" s="5">
        <v>17098.46</v>
      </c>
      <c r="BB26" s="5">
        <v>15977.39</v>
      </c>
      <c r="BC26" s="5">
        <v>14669.23</v>
      </c>
      <c r="BD26" s="5">
        <v>13205.09</v>
      </c>
      <c r="BE26" s="5">
        <v>11633.95</v>
      </c>
      <c r="BF26" s="5">
        <v>10016.290000000001</v>
      </c>
      <c r="BG26" s="5">
        <v>8414.23</v>
      </c>
      <c r="BH26" s="5">
        <v>6884.65</v>
      </c>
      <c r="BI26" s="5">
        <v>5476.03</v>
      </c>
      <c r="BJ26" s="5">
        <v>4225.34</v>
      </c>
      <c r="BK26" s="5">
        <v>3181.44</v>
      </c>
      <c r="BL26" s="5">
        <v>2315.52</v>
      </c>
      <c r="BM26" s="5">
        <v>1648.06</v>
      </c>
      <c r="BN26" s="5">
        <v>1112.01</v>
      </c>
      <c r="BO26" s="5">
        <v>707.23</v>
      </c>
      <c r="BP26" s="5">
        <v>406.45</v>
      </c>
      <c r="BQ26" s="5">
        <v>205.52</v>
      </c>
      <c r="BR26" s="5">
        <v>89.92</v>
      </c>
      <c r="BS26" s="5">
        <v>33.700000000000003</v>
      </c>
      <c r="BT26" s="5">
        <v>10.3</v>
      </c>
      <c r="BU26" s="5">
        <v>2.36</v>
      </c>
      <c r="BV26" s="5">
        <v>0.34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0.99229000000000001</v>
      </c>
      <c r="DY26" s="3">
        <v>0.98442114030000005</v>
      </c>
      <c r="DZ26" s="3">
        <v>0.97626028904691309</v>
      </c>
      <c r="EA26" s="3">
        <v>0.96761062288595745</v>
      </c>
      <c r="EB26" s="3">
        <v>0.95831188480002338</v>
      </c>
      <c r="EC26" s="3">
        <v>0.94828794248501513</v>
      </c>
      <c r="ED26" s="3">
        <v>0.9372403879550647</v>
      </c>
      <c r="EE26" s="3">
        <v>0.92500940089225114</v>
      </c>
      <c r="EF26" s="3">
        <v>0.91147651335719748</v>
      </c>
      <c r="EG26" s="3">
        <v>0.89659210189407446</v>
      </c>
      <c r="EH26" s="3">
        <v>0.88043551221794325</v>
      </c>
      <c r="EI26" s="3">
        <v>0.86287082374919521</v>
      </c>
      <c r="EJ26" s="3">
        <v>0.84384452208552541</v>
      </c>
      <c r="EK26" s="3">
        <v>0.82326315419185947</v>
      </c>
      <c r="EL26" s="3">
        <v>0.80082100060858941</v>
      </c>
      <c r="EM26" s="3">
        <v>0.7762838451499422</v>
      </c>
      <c r="EN26" s="3">
        <v>0.74943218694620573</v>
      </c>
      <c r="EO26" s="3">
        <v>0.72021182597717315</v>
      </c>
      <c r="EP26" s="3">
        <v>0.68851530351591772</v>
      </c>
      <c r="EQ26" s="3">
        <v>0.65431674839028209</v>
      </c>
      <c r="ER26" s="3">
        <v>0.6177666148252009</v>
      </c>
      <c r="ES26" s="3">
        <v>0.57918091206321887</v>
      </c>
      <c r="ET26" s="3">
        <v>0.53881779430153309</v>
      </c>
      <c r="EU26" s="3">
        <v>0.49696242804019003</v>
      </c>
      <c r="EV26" s="3">
        <v>0.45307070639568048</v>
      </c>
      <c r="EW26" s="3">
        <v>0.40753256969585067</v>
      </c>
      <c r="EX26" s="3">
        <v>0.36095974763100885</v>
      </c>
      <c r="EY26" s="3">
        <v>0.31412882997336178</v>
      </c>
      <c r="EZ26" s="3">
        <v>0.26803356546307067</v>
      </c>
      <c r="FA26" s="3">
        <v>0.22383215018255567</v>
      </c>
      <c r="FB26" s="3">
        <v>0.18266270279947819</v>
      </c>
      <c r="FC26" s="3">
        <v>0.1454470037311125</v>
      </c>
      <c r="FD26" s="3">
        <v>0.11280287821370161</v>
      </c>
      <c r="FE26" s="3">
        <v>8.5045473971656058E-2</v>
      </c>
      <c r="FF26" s="3">
        <v>6.2200558753389798E-2</v>
      </c>
      <c r="FG26" s="3">
        <v>4.4391916776706758E-2</v>
      </c>
      <c r="FH26" s="3">
        <v>3.0625095545914461E-2</v>
      </c>
      <c r="FI26" s="3">
        <v>2.0660914459095733E-2</v>
      </c>
      <c r="FJ26" s="3">
        <v>1.3213894451459268E-2</v>
      </c>
      <c r="FK26" s="3">
        <v>7.9658641311177048E-3</v>
      </c>
      <c r="FL26" s="3">
        <v>4.3393248267850583E-3</v>
      </c>
      <c r="FM26" s="3">
        <v>2.0797949962298107E-3</v>
      </c>
      <c r="FN26" s="3">
        <v>8.6255337878638947E-4</v>
      </c>
      <c r="FO26" s="3">
        <v>3.0637033461113766E-4</v>
      </c>
      <c r="FP26" s="3">
        <v>8.8724848903385452E-5</v>
      </c>
      <c r="FQ26" s="3">
        <v>1.9282571412172762E-5</v>
      </c>
      <c r="FR26" s="3">
        <v>2.655595734884432E-6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16"/>
        <v>26</v>
      </c>
      <c r="HC26">
        <f t="shared" si="219"/>
        <v>0.45197134835458747</v>
      </c>
      <c r="HD26">
        <f>IF(H26&gt;=$F$3,IF(HB26&lt;50,HC26*VLOOKUP(H26,Ret!$A$2:$AZ$27,HB26+2),HC26),0)</f>
        <v>0.11525269383041981</v>
      </c>
      <c r="HE26">
        <f>IF(H26&lt;$F$3,HC26*VLOOKUP(H26,Withd!$A$2:$AZ$57,HB26+2),0)</f>
        <v>0</v>
      </c>
      <c r="HF26">
        <f>IF(HC26=HD26,0,HC26*VLOOKUP(H26,Mort!$A$2:$E$115,IF(C$5="M",2,3)))</f>
        <v>1.5683405787904185E-3</v>
      </c>
      <c r="HH26">
        <f t="shared" ref="HH26:HI26" si="235">HH25+1</f>
        <v>53</v>
      </c>
      <c r="HI26">
        <f t="shared" si="235"/>
        <v>17</v>
      </c>
      <c r="HJ26">
        <f t="shared" si="226"/>
        <v>0.33568034665626245</v>
      </c>
      <c r="HK26">
        <f>IF(HH26&gt;=$F$3,IF(HI26&lt;50,HJ26*VLOOKUP(HH26,Ret!$A$2:$AZ$27,HI26+2),HJ26),0)</f>
        <v>5.370885546500199E-3</v>
      </c>
      <c r="HL26">
        <f>IF(HH26&lt;$F$3,HJ26*VLOOKUP(HH26,Withd!$A$2:$AZ$57,HI26+2),0)</f>
        <v>0</v>
      </c>
      <c r="HM26">
        <f>IF(HJ26=HK26,0,HJ26*VLOOKUP(HH26,Mort!$A$2:$E$115,IF(C$5="M",2,3)))</f>
        <v>6.6800388984596224E-4</v>
      </c>
      <c r="HN26">
        <f>HN25/(1+Assumptions!$C$9)</f>
        <v>0.77022662195745895</v>
      </c>
      <c r="HO26">
        <f>HO25*(1+Assumptions!$C$10)</f>
        <v>1.2509225523451493</v>
      </c>
      <c r="HQ26">
        <f>HQ25/(1.01+Assumptions!$C$9)</f>
        <v>0.72022969191963204</v>
      </c>
      <c r="HR26">
        <f>HR25/(0.99+Assumptions!$C$9)</f>
        <v>0.82422958176662686</v>
      </c>
    </row>
    <row r="27" spans="2:226" x14ac:dyDescent="0.25">
      <c r="B27">
        <f t="shared" si="212"/>
        <v>2042</v>
      </c>
      <c r="C27">
        <f t="shared" si="212"/>
        <v>69</v>
      </c>
      <c r="D27">
        <f>D26*(1-VLOOKUP(C26,Mort!$A$2:$E$111,IF(C$5="M",4,5)))</f>
        <v>0.87920402544726495</v>
      </c>
      <c r="E27" s="3">
        <f>IF(C27&lt;65,Assumptions!$C$6,Assumptions!$C$7)*(1+Assumptions!$C$8)^(B27-$J$3)</f>
        <v>14379.558129567627</v>
      </c>
      <c r="F27" s="3">
        <f t="shared" si="213"/>
        <v>12642.57</v>
      </c>
      <c r="H27">
        <f t="shared" si="218"/>
        <v>63</v>
      </c>
      <c r="I27" s="5">
        <v>163972.89763403754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11515.37</v>
      </c>
      <c r="AD27" s="5">
        <v>12048.01</v>
      </c>
      <c r="AE27" s="5">
        <v>12598.03</v>
      </c>
      <c r="AF27" s="5">
        <v>13163.2</v>
      </c>
      <c r="AG27" s="5">
        <v>13741.91</v>
      </c>
      <c r="AH27" s="5">
        <v>14328.82</v>
      </c>
      <c r="AI27" s="5">
        <v>14919.63</v>
      </c>
      <c r="AJ27" s="5">
        <v>15509.93</v>
      </c>
      <c r="AK27" s="5">
        <v>16095.77</v>
      </c>
      <c r="AL27" s="5">
        <v>16675.04</v>
      </c>
      <c r="AM27" s="5">
        <v>17241.2</v>
      </c>
      <c r="AN27" s="5">
        <v>17788.39</v>
      </c>
      <c r="AO27" s="5">
        <v>18309.03</v>
      </c>
      <c r="AP27" s="5">
        <v>18789.47</v>
      </c>
      <c r="AQ27" s="5">
        <v>19215.52</v>
      </c>
      <c r="AR27" s="5">
        <v>19571.150000000001</v>
      </c>
      <c r="AS27" s="5">
        <v>19842.509999999998</v>
      </c>
      <c r="AT27" s="5">
        <v>20012.55</v>
      </c>
      <c r="AU27" s="5">
        <v>20064.55</v>
      </c>
      <c r="AV27" s="5">
        <v>19985.650000000001</v>
      </c>
      <c r="AW27" s="5">
        <v>19767.900000000001</v>
      </c>
      <c r="AX27" s="5">
        <v>19401.740000000002</v>
      </c>
      <c r="AY27" s="5">
        <v>18878.82</v>
      </c>
      <c r="AZ27" s="5">
        <v>18158.07</v>
      </c>
      <c r="BA27" s="5">
        <v>17231.32</v>
      </c>
      <c r="BB27" s="5">
        <v>16101.54</v>
      </c>
      <c r="BC27" s="5">
        <v>14783.21</v>
      </c>
      <c r="BD27" s="5">
        <v>13307.69</v>
      </c>
      <c r="BE27" s="5">
        <v>11724.34</v>
      </c>
      <c r="BF27" s="5">
        <v>10094.120000000001</v>
      </c>
      <c r="BG27" s="5">
        <v>8479.61</v>
      </c>
      <c r="BH27" s="5">
        <v>6938.15</v>
      </c>
      <c r="BI27" s="5">
        <v>5518.58</v>
      </c>
      <c r="BJ27" s="5">
        <v>4258.17</v>
      </c>
      <c r="BK27" s="5">
        <v>3206.16</v>
      </c>
      <c r="BL27" s="5">
        <v>2333.52</v>
      </c>
      <c r="BM27" s="5">
        <v>1660.87</v>
      </c>
      <c r="BN27" s="5">
        <v>1120.6500000000001</v>
      </c>
      <c r="BO27" s="5">
        <v>712.73</v>
      </c>
      <c r="BP27" s="5">
        <v>409.6</v>
      </c>
      <c r="BQ27" s="5">
        <v>207.12</v>
      </c>
      <c r="BR27" s="5">
        <v>90.62</v>
      </c>
      <c r="BS27" s="5">
        <v>33.96</v>
      </c>
      <c r="BT27" s="5">
        <v>10.38</v>
      </c>
      <c r="BU27" s="5">
        <v>2.38</v>
      </c>
      <c r="BV27" s="5">
        <v>0.35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0.99207000000000001</v>
      </c>
      <c r="DZ27" s="3">
        <v>0.9838457397</v>
      </c>
      <c r="EA27" s="3">
        <v>0.97512886644625807</v>
      </c>
      <c r="EB27" s="3">
        <v>0.96575787803970947</v>
      </c>
      <c r="EC27" s="3">
        <v>0.95565605063541403</v>
      </c>
      <c r="ED27" s="3">
        <v>0.94452265764551147</v>
      </c>
      <c r="EE27" s="3">
        <v>0.93219663696323751</v>
      </c>
      <c r="EF27" s="3">
        <v>0.91855860016446533</v>
      </c>
      <c r="EG27" s="3">
        <v>0.90355853822377963</v>
      </c>
      <c r="EH27" s="3">
        <v>0.88727641336498708</v>
      </c>
      <c r="EI27" s="3">
        <v>0.86957524891835558</v>
      </c>
      <c r="EJ27" s="3">
        <v>0.85040111467970581</v>
      </c>
      <c r="EK27" s="3">
        <v>0.82965983149266775</v>
      </c>
      <c r="EL27" s="3">
        <v>0.80704330448617767</v>
      </c>
      <c r="EM27" s="3">
        <v>0.78231549763672115</v>
      </c>
      <c r="EN27" s="3">
        <v>0.75525520457346695</v>
      </c>
      <c r="EO27" s="3">
        <v>0.72580780414714752</v>
      </c>
      <c r="EP27" s="3">
        <v>0.69386500268663154</v>
      </c>
      <c r="EQ27" s="3">
        <v>0.65940072800318661</v>
      </c>
      <c r="ER27" s="3">
        <v>0.62256660333692859</v>
      </c>
      <c r="ES27" s="3">
        <v>0.58368109329250406</v>
      </c>
      <c r="ET27" s="3">
        <v>0.54300435790094947</v>
      </c>
      <c r="EU27" s="3">
        <v>0.50082377937920375</v>
      </c>
      <c r="EV27" s="3">
        <v>0.45659102318443251</v>
      </c>
      <c r="EW27" s="3">
        <v>0.41069905944416518</v>
      </c>
      <c r="EX27" s="3">
        <v>0.36376437093088598</v>
      </c>
      <c r="EY27" s="3">
        <v>0.31656958144631286</v>
      </c>
      <c r="EZ27" s="3">
        <v>0.2701161610648809</v>
      </c>
      <c r="FA27" s="3">
        <v>0.22557130494367139</v>
      </c>
      <c r="FB27" s="3">
        <v>0.18408197482538191</v>
      </c>
      <c r="FC27" s="3">
        <v>0.1465771132744586</v>
      </c>
      <c r="FD27" s="3">
        <v>0.11367934597113911</v>
      </c>
      <c r="FE27" s="3">
        <v>8.5706269308020916E-2</v>
      </c>
      <c r="FF27" s="3">
        <v>6.2683851246500333E-2</v>
      </c>
      <c r="FG27" s="3">
        <v>4.4736837796114821E-2</v>
      </c>
      <c r="FH27" s="3">
        <v>3.0863049658783694E-2</v>
      </c>
      <c r="FI27" s="3">
        <v>2.0821447821801831E-2</v>
      </c>
      <c r="FJ27" s="3">
        <v>1.331656516891158E-2</v>
      </c>
      <c r="FK27" s="3">
        <v>8.0277581464266567E-3</v>
      </c>
      <c r="FL27" s="3">
        <v>4.3730409726844572E-3</v>
      </c>
      <c r="FM27" s="3">
        <v>2.0959548077979333E-3</v>
      </c>
      <c r="FN27" s="3">
        <v>8.6925533743803692E-4</v>
      </c>
      <c r="FO27" s="3">
        <v>3.0875080330461634E-4</v>
      </c>
      <c r="FP27" s="3">
        <v>8.9414232637016877E-5</v>
      </c>
      <c r="FQ27" s="3">
        <v>1.943239517900288E-5</v>
      </c>
      <c r="FR27" s="3">
        <v>2.6762294640522755E-6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16"/>
        <v>27</v>
      </c>
      <c r="HC27">
        <f t="shared" si="219"/>
        <v>0.33515031394537725</v>
      </c>
      <c r="HD27">
        <f>IF(H27&gt;=$F$3,IF(HB27&lt;50,HC27*VLOOKUP(H27,Ret!$A$2:$AZ$27,HB27+2),HC27),0)</f>
        <v>9.0825735079197237E-2</v>
      </c>
      <c r="HE27">
        <f>IF(H27&lt;$F$3,HC27*VLOOKUP(H27,Withd!$A$2:$AZ$57,HB27+2),0)</f>
        <v>0</v>
      </c>
      <c r="HF27">
        <f>IF(HC27=HD27,0,HC27*VLOOKUP(H27,Mort!$A$2:$E$115,IF(C$5="M",2,3)))</f>
        <v>1.2266501490400808E-3</v>
      </c>
      <c r="HH27">
        <f t="shared" ref="HH27:HI27" si="236">HH26+1</f>
        <v>54</v>
      </c>
      <c r="HI27">
        <f t="shared" si="236"/>
        <v>18</v>
      </c>
      <c r="HJ27">
        <f t="shared" si="226"/>
        <v>0.32964145721991628</v>
      </c>
      <c r="HK27">
        <f>IF(HH27&gt;=$F$3,IF(HI27&lt;50,HJ27*VLOOKUP(HH27,Ret!$A$2:$AZ$27,HI27+2),HJ27),0)</f>
        <v>7.9113949732779916E-3</v>
      </c>
      <c r="HL27">
        <f>IF(HH27&lt;$F$3,HJ27*VLOOKUP(HH27,Withd!$A$2:$AZ$57,HI27+2),0)</f>
        <v>0</v>
      </c>
      <c r="HM27">
        <f>IF(HJ27=HK27,0,HJ27*VLOOKUP(HH27,Mort!$A$2:$E$115,IF(C$5="M",2,3)))</f>
        <v>7.0213630387842168E-4</v>
      </c>
      <c r="HN27">
        <f>HN26/(1+Assumptions!$C$9)</f>
        <v>0.74202950092240749</v>
      </c>
      <c r="HO27">
        <f>HO26*(1+Assumptions!$C$10)</f>
        <v>1.2915775352963665</v>
      </c>
      <c r="HQ27">
        <f>HQ26/(1.01+Assumptions!$C$9)</f>
        <v>0.68724207244239699</v>
      </c>
      <c r="HR27">
        <f>HR26/(0.99+Assumptions!$C$9)</f>
        <v>0.80177974880022063</v>
      </c>
    </row>
    <row r="28" spans="2:226" x14ac:dyDescent="0.25">
      <c r="B28">
        <f t="shared" si="212"/>
        <v>2043</v>
      </c>
      <c r="C28">
        <f t="shared" si="212"/>
        <v>70</v>
      </c>
      <c r="D28">
        <f>D27*(1-VLOOKUP(C27,Mort!$A$2:$E$111,IF(C$5="M",4,5)))</f>
        <v>0.86896129855080428</v>
      </c>
      <c r="E28" s="3">
        <f>IF(C28&lt;65,Assumptions!$C$6,Assumptions!$C$7)*(1+Assumptions!$C$8)^(B28-$J$3)</f>
        <v>15170.433826693847</v>
      </c>
      <c r="F28" s="3">
        <f t="shared" si="213"/>
        <v>13182.52</v>
      </c>
      <c r="H28">
        <f t="shared" si="218"/>
        <v>64</v>
      </c>
      <c r="I28" s="5">
        <v>151523.41043659393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12144.31</v>
      </c>
      <c r="AE28" s="5">
        <v>12698.73</v>
      </c>
      <c r="AF28" s="5">
        <v>13268.41</v>
      </c>
      <c r="AG28" s="5">
        <v>13851.76</v>
      </c>
      <c r="AH28" s="5">
        <v>14443.35</v>
      </c>
      <c r="AI28" s="5">
        <v>15038.89</v>
      </c>
      <c r="AJ28" s="5">
        <v>15633.91</v>
      </c>
      <c r="AK28" s="5">
        <v>16224.43</v>
      </c>
      <c r="AL28" s="5">
        <v>16808.330000000002</v>
      </c>
      <c r="AM28" s="5">
        <v>17379.009999999998</v>
      </c>
      <c r="AN28" s="5">
        <v>17930.580000000002</v>
      </c>
      <c r="AO28" s="5">
        <v>18455.38</v>
      </c>
      <c r="AP28" s="5">
        <v>18939.66</v>
      </c>
      <c r="AQ28" s="5">
        <v>19369.11</v>
      </c>
      <c r="AR28" s="5">
        <v>19727.59</v>
      </c>
      <c r="AS28" s="5">
        <v>20001.12</v>
      </c>
      <c r="AT28" s="5">
        <v>20172.52</v>
      </c>
      <c r="AU28" s="5">
        <v>20224.93</v>
      </c>
      <c r="AV28" s="5">
        <v>20145.400000000001</v>
      </c>
      <c r="AW28" s="5">
        <v>19925.91</v>
      </c>
      <c r="AX28" s="5">
        <v>19556.830000000002</v>
      </c>
      <c r="AY28" s="5">
        <v>19029.72</v>
      </c>
      <c r="AZ28" s="5">
        <v>18303.21</v>
      </c>
      <c r="BA28" s="5">
        <v>17369.05</v>
      </c>
      <c r="BB28" s="5">
        <v>16230.24</v>
      </c>
      <c r="BC28" s="5">
        <v>14901.38</v>
      </c>
      <c r="BD28" s="5">
        <v>13414.06</v>
      </c>
      <c r="BE28" s="5">
        <v>11818.06</v>
      </c>
      <c r="BF28" s="5">
        <v>10174.799999999999</v>
      </c>
      <c r="BG28" s="5">
        <v>8547.39</v>
      </c>
      <c r="BH28" s="5">
        <v>6993.61</v>
      </c>
      <c r="BI28" s="5">
        <v>5562.69</v>
      </c>
      <c r="BJ28" s="5">
        <v>4292.2</v>
      </c>
      <c r="BK28" s="5">
        <v>3231.78</v>
      </c>
      <c r="BL28" s="5">
        <v>2352.17</v>
      </c>
      <c r="BM28" s="5">
        <v>1674.14</v>
      </c>
      <c r="BN28" s="5">
        <v>1129.6099999999999</v>
      </c>
      <c r="BO28" s="5">
        <v>718.42</v>
      </c>
      <c r="BP28" s="5">
        <v>412.88</v>
      </c>
      <c r="BQ28" s="5">
        <v>208.77</v>
      </c>
      <c r="BR28" s="5">
        <v>91.35</v>
      </c>
      <c r="BS28" s="5">
        <v>34.229999999999997</v>
      </c>
      <c r="BT28" s="5">
        <v>10.46</v>
      </c>
      <c r="BU28" s="5">
        <v>2.4</v>
      </c>
      <c r="BV28" s="5">
        <v>0.35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0.99170999999999998</v>
      </c>
      <c r="EA28" s="3">
        <v>0.98292344939999998</v>
      </c>
      <c r="EB28" s="3">
        <v>0.97347755505126599</v>
      </c>
      <c r="EC28" s="3">
        <v>0.96329497982542966</v>
      </c>
      <c r="ED28" s="3">
        <v>0.95207259331046334</v>
      </c>
      <c r="EE28" s="3">
        <v>0.93964804596776175</v>
      </c>
      <c r="EF28" s="3">
        <v>0.92590099505525336</v>
      </c>
      <c r="EG28" s="3">
        <v>0.91078103180600112</v>
      </c>
      <c r="EH28" s="3">
        <v>0.89436875761285695</v>
      </c>
      <c r="EI28" s="3">
        <v>0.87652610089848038</v>
      </c>
      <c r="EJ28" s="3">
        <v>0.85719870037366885</v>
      </c>
      <c r="EK28" s="3">
        <v>0.836291624071555</v>
      </c>
      <c r="EL28" s="3">
        <v>0.81349431439936448</v>
      </c>
      <c r="EM28" s="3">
        <v>0.78856884860616794</v>
      </c>
      <c r="EN28" s="3">
        <v>0.76129225213288054</v>
      </c>
      <c r="EO28" s="3">
        <v>0.73160946722221953</v>
      </c>
      <c r="EP28" s="3">
        <v>0.69941133456976967</v>
      </c>
      <c r="EQ28" s="3">
        <v>0.66467157358168927</v>
      </c>
      <c r="ER28" s="3">
        <v>0.62754301948141611</v>
      </c>
      <c r="ES28" s="3">
        <v>0.58834668248460686</v>
      </c>
      <c r="ET28" s="3">
        <v>0.54734480218225456</v>
      </c>
      <c r="EU28" s="3">
        <v>0.50482705794873706</v>
      </c>
      <c r="EV28" s="3">
        <v>0.4602407321907046</v>
      </c>
      <c r="EW28" s="3">
        <v>0.41398193619821688</v>
      </c>
      <c r="EX28" s="3">
        <v>0.36667208052948463</v>
      </c>
      <c r="EY28" s="3">
        <v>0.31910004480158932</v>
      </c>
      <c r="EZ28" s="3">
        <v>0.27227530422740409</v>
      </c>
      <c r="FA28" s="3">
        <v>0.22737438380726288</v>
      </c>
      <c r="FB28" s="3">
        <v>0.18555341339359302</v>
      </c>
      <c r="FC28" s="3">
        <v>0.14774876094878236</v>
      </c>
      <c r="FD28" s="3">
        <v>0.11458802904143765</v>
      </c>
      <c r="FE28" s="3">
        <v>8.6391352735211091E-2</v>
      </c>
      <c r="FF28" s="3">
        <v>6.3184907563478679E-2</v>
      </c>
      <c r="FG28" s="3">
        <v>4.5094436678979097E-2</v>
      </c>
      <c r="FH28" s="3">
        <v>3.11097499760941E-2</v>
      </c>
      <c r="FI28" s="3">
        <v>2.0987881723872125E-2</v>
      </c>
      <c r="FJ28" s="3">
        <v>1.3423009635319658E-2</v>
      </c>
      <c r="FK28" s="3">
        <v>8.0919271285561038E-3</v>
      </c>
      <c r="FL28" s="3">
        <v>4.4079963840096522E-3</v>
      </c>
      <c r="FM28" s="3">
        <v>2.112708586891986E-3</v>
      </c>
      <c r="FN28" s="3">
        <v>8.762036322417134E-4</v>
      </c>
      <c r="FO28" s="3">
        <v>3.1121876813593419E-4</v>
      </c>
      <c r="FP28" s="3">
        <v>9.0128955252166527E-5</v>
      </c>
      <c r="FQ28" s="3">
        <v>1.9587725844953353E-5</v>
      </c>
      <c r="FR28" s="3">
        <v>2.6976216033669748E-6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16"/>
        <v>28</v>
      </c>
      <c r="HC28">
        <f t="shared" si="219"/>
        <v>0.24309792871713995</v>
      </c>
      <c r="HD28">
        <f>IF(H28&gt;=$F$3,IF(HB28&lt;50,HC28*VLOOKUP(H28,Ret!$A$2:$AZ$27,HB28+2),HC28),0)</f>
        <v>6.2962363537739249E-2</v>
      </c>
      <c r="HE28">
        <f>IF(H28&lt;$F$3,HC28*VLOOKUP(H28,Withd!$A$2:$AZ$57,HB28+2),0)</f>
        <v>0</v>
      </c>
      <c r="HF28">
        <f>IF(HC28=HD28,0,HC28*VLOOKUP(H28,Mort!$A$2:$E$115,IF(C$5="M",2,3)))</f>
        <v>9.3106506698664607E-4</v>
      </c>
      <c r="HH28">
        <f t="shared" ref="HH28:HI28" si="237">HH27+1</f>
        <v>55</v>
      </c>
      <c r="HI28">
        <f t="shared" si="237"/>
        <v>19</v>
      </c>
      <c r="HJ28">
        <f t="shared" si="226"/>
        <v>0.32102792594275986</v>
      </c>
      <c r="HK28">
        <f>IF(HH28&gt;=$F$3,IF(HI28&lt;50,HJ28*VLOOKUP(HH28,Ret!$A$2:$AZ$27,HI28+2),HJ28),0)</f>
        <v>1.2520089111767635E-2</v>
      </c>
      <c r="HL28">
        <f>IF(HH28&lt;$F$3,HJ28*VLOOKUP(HH28,Withd!$A$2:$AZ$57,HI28+2),0)</f>
        <v>0</v>
      </c>
      <c r="HM28">
        <f>IF(HJ28=HK28,0,HJ28*VLOOKUP(HH28,Mort!$A$2:$E$115,IF(C$5="M",2,3)))</f>
        <v>7.3194367114949241E-4</v>
      </c>
      <c r="HN28">
        <f>HN27/(1+Assumptions!$C$9)</f>
        <v>0.71486464443391862</v>
      </c>
      <c r="HO28">
        <f>HO27*(1+Assumptions!$C$10)</f>
        <v>1.3335538051934983</v>
      </c>
      <c r="HQ28">
        <f>HQ27/(1.01+Assumptions!$C$9)</f>
        <v>0.65576533629999711</v>
      </c>
      <c r="HR28">
        <f>HR27/(0.99+Assumptions!$C$9)</f>
        <v>0.77994138988348305</v>
      </c>
    </row>
    <row r="29" spans="2:226" x14ac:dyDescent="0.25">
      <c r="B29">
        <f t="shared" si="212"/>
        <v>2044</v>
      </c>
      <c r="C29">
        <f t="shared" si="212"/>
        <v>71</v>
      </c>
      <c r="D29">
        <f>D28*(1-VLOOKUP(C28,Mort!$A$2:$E$111,IF(C$5="M",4,5)))</f>
        <v>0.85762135360471625</v>
      </c>
      <c r="E29" s="3">
        <f>IF(C29&lt;65,Assumptions!$C$6,Assumptions!$C$7)*(1+Assumptions!$C$8)^(B29-$J$3)</f>
        <v>16004.807687162009</v>
      </c>
      <c r="F29" s="3">
        <f t="shared" si="213"/>
        <v>13726.06</v>
      </c>
      <c r="H29">
        <f t="shared" si="218"/>
        <v>65</v>
      </c>
      <c r="I29" s="5">
        <v>147027.67255370191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12804.88</v>
      </c>
      <c r="AF29" s="5">
        <v>13379.33</v>
      </c>
      <c r="AG29" s="5">
        <v>13967.55</v>
      </c>
      <c r="AH29" s="5">
        <v>14564.09</v>
      </c>
      <c r="AI29" s="5">
        <v>15164.6</v>
      </c>
      <c r="AJ29" s="5">
        <v>15764.59</v>
      </c>
      <c r="AK29" s="5">
        <v>16360.05</v>
      </c>
      <c r="AL29" s="5">
        <v>16948.830000000002</v>
      </c>
      <c r="AM29" s="5">
        <v>17524.29</v>
      </c>
      <c r="AN29" s="5">
        <v>18080.46</v>
      </c>
      <c r="AO29" s="5">
        <v>18609.650000000001</v>
      </c>
      <c r="AP29" s="5">
        <v>19097.98</v>
      </c>
      <c r="AQ29" s="5">
        <v>19531.03</v>
      </c>
      <c r="AR29" s="5">
        <v>19892.5</v>
      </c>
      <c r="AS29" s="5">
        <v>20168.32</v>
      </c>
      <c r="AT29" s="5">
        <v>20341.150000000001</v>
      </c>
      <c r="AU29" s="5">
        <v>20394</v>
      </c>
      <c r="AV29" s="5">
        <v>20313.8</v>
      </c>
      <c r="AW29" s="5">
        <v>20092.48</v>
      </c>
      <c r="AX29" s="5">
        <v>19720.310000000001</v>
      </c>
      <c r="AY29" s="5">
        <v>19188.8</v>
      </c>
      <c r="AZ29" s="5">
        <v>18456.21</v>
      </c>
      <c r="BA29" s="5">
        <v>17514.25</v>
      </c>
      <c r="BB29" s="5">
        <v>16365.92</v>
      </c>
      <c r="BC29" s="5">
        <v>15025.95</v>
      </c>
      <c r="BD29" s="5">
        <v>13526.2</v>
      </c>
      <c r="BE29" s="5">
        <v>11916.85</v>
      </c>
      <c r="BF29" s="5">
        <v>10259.86</v>
      </c>
      <c r="BG29" s="5">
        <v>8618.84</v>
      </c>
      <c r="BH29" s="5">
        <v>7052.07</v>
      </c>
      <c r="BI29" s="5">
        <v>5609.19</v>
      </c>
      <c r="BJ29" s="5">
        <v>4328.08</v>
      </c>
      <c r="BK29" s="5">
        <v>3258.8</v>
      </c>
      <c r="BL29" s="5">
        <v>2371.83</v>
      </c>
      <c r="BM29" s="5">
        <v>1688.14</v>
      </c>
      <c r="BN29" s="5">
        <v>1139.05</v>
      </c>
      <c r="BO29" s="5">
        <v>724.43</v>
      </c>
      <c r="BP29" s="5">
        <v>416.33</v>
      </c>
      <c r="BQ29" s="5">
        <v>210.52</v>
      </c>
      <c r="BR29" s="5">
        <v>92.11</v>
      </c>
      <c r="BS29" s="5">
        <v>34.520000000000003</v>
      </c>
      <c r="BT29" s="5">
        <v>10.55</v>
      </c>
      <c r="BU29" s="5">
        <v>2.42</v>
      </c>
      <c r="BV29" s="5">
        <v>0.35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0.99114000000000002</v>
      </c>
      <c r="EB29" s="3">
        <v>0.98161514459999999</v>
      </c>
      <c r="EC29" s="3">
        <v>0.97134745018748392</v>
      </c>
      <c r="ED29" s="3">
        <v>0.96003125239279963</v>
      </c>
      <c r="EE29" s="3">
        <v>0.94750284454907363</v>
      </c>
      <c r="EF29" s="3">
        <v>0.93364087793332062</v>
      </c>
      <c r="EG29" s="3">
        <v>0.91839452239666952</v>
      </c>
      <c r="EH29" s="3">
        <v>0.9018450531030815</v>
      </c>
      <c r="EI29" s="3">
        <v>0.88385324429367496</v>
      </c>
      <c r="EJ29" s="3">
        <v>0.86436428025699941</v>
      </c>
      <c r="EK29" s="3">
        <v>0.84328243546153114</v>
      </c>
      <c r="EL29" s="3">
        <v>0.8202945562708498</v>
      </c>
      <c r="EM29" s="3">
        <v>0.79516073106671092</v>
      </c>
      <c r="EN29" s="3">
        <v>0.76765612137911343</v>
      </c>
      <c r="EO29" s="3">
        <v>0.73772520920654183</v>
      </c>
      <c r="EP29" s="3">
        <v>0.70525792274936194</v>
      </c>
      <c r="EQ29" s="3">
        <v>0.67022776172640119</v>
      </c>
      <c r="ER29" s="3">
        <v>0.6327888389563644</v>
      </c>
      <c r="ES29" s="3">
        <v>0.5932648480751499</v>
      </c>
      <c r="ET29" s="3">
        <v>0.55192022081279268</v>
      </c>
      <c r="EU29" s="3">
        <v>0.50904705806005501</v>
      </c>
      <c r="EV29" s="3">
        <v>0.464088021892191</v>
      </c>
      <c r="EW29" s="3">
        <v>0.41744253481180688</v>
      </c>
      <c r="EX29" s="3">
        <v>0.36973720193351356</v>
      </c>
      <c r="EY29" s="3">
        <v>0.32176749735465954</v>
      </c>
      <c r="EZ29" s="3">
        <v>0.27455133479283678</v>
      </c>
      <c r="FA29" s="3">
        <v>0.22927507417215007</v>
      </c>
      <c r="FB29" s="3">
        <v>0.1871045097796665</v>
      </c>
      <c r="FC29" s="3">
        <v>0.14898383695715725</v>
      </c>
      <c r="FD29" s="3">
        <v>0.11554590459049288</v>
      </c>
      <c r="FE29" s="3">
        <v>8.7113523847910296E-2</v>
      </c>
      <c r="FF29" s="3">
        <v>6.3713089071884624E-2</v>
      </c>
      <c r="FG29" s="3">
        <v>4.5471394539713335E-2</v>
      </c>
      <c r="FH29" s="3">
        <v>3.136980566505744E-2</v>
      </c>
      <c r="FI29" s="3">
        <v>2.1163325693874351E-2</v>
      </c>
      <c r="FJ29" s="3">
        <v>1.353521658077428E-2</v>
      </c>
      <c r="FK29" s="3">
        <v>8.1595699635539677E-3</v>
      </c>
      <c r="FL29" s="3">
        <v>4.4448441419463885E-3</v>
      </c>
      <c r="FM29" s="3">
        <v>2.1303693487934846E-3</v>
      </c>
      <c r="FN29" s="3">
        <v>8.8352808002512191E-4</v>
      </c>
      <c r="FO29" s="3">
        <v>3.1382033874412306E-4</v>
      </c>
      <c r="FP29" s="3">
        <v>9.0882370100298026E-5</v>
      </c>
      <c r="FQ29" s="3">
        <v>1.9751465493897773E-5</v>
      </c>
      <c r="FR29" s="3">
        <v>2.7201718278196003E-6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16"/>
        <v>29</v>
      </c>
      <c r="HC29">
        <f t="shared" si="219"/>
        <v>0.17920450011241407</v>
      </c>
      <c r="HD29">
        <f>IF(H29&gt;=$F$3,IF(HB29&lt;50,HC29*VLOOKUP(H29,Ret!$A$2:$AZ$27,HB29+2),HC29),0)</f>
        <v>6.2721575039344918E-2</v>
      </c>
      <c r="HE29">
        <f>IF(H29&lt;$F$3,HC29*VLOOKUP(H29,Withd!$A$2:$AZ$57,HB29+2),0)</f>
        <v>0</v>
      </c>
      <c r="HF29">
        <f>IF(HC29=HD29,0,HC29*VLOOKUP(H29,Mort!$A$2:$E$115,IF(C$5="M",2,3)))</f>
        <v>7.168180004496563E-4</v>
      </c>
      <c r="HH29">
        <f t="shared" ref="HH29:HI29" si="238">HH28+1</f>
        <v>56</v>
      </c>
      <c r="HI29">
        <f t="shared" si="238"/>
        <v>20</v>
      </c>
      <c r="HJ29">
        <f t="shared" si="226"/>
        <v>0.30777589315984277</v>
      </c>
      <c r="HK29">
        <f>IF(HH29&gt;=$F$3,IF(HI29&lt;50,HJ29*VLOOKUP(HH29,Ret!$A$2:$AZ$27,HI29+2),HJ29),0)</f>
        <v>1.0156604474274812E-2</v>
      </c>
      <c r="HL29">
        <f>IF(HH29&lt;$F$3,HJ29*VLOOKUP(HH29,Withd!$A$2:$AZ$57,HI29+2),0)</f>
        <v>0</v>
      </c>
      <c r="HM29">
        <f>IF(HJ29=HK29,0,HJ29*VLOOKUP(HH29,Mort!$A$2:$E$115,IF(C$5="M",2,3)))</f>
        <v>7.6636197396800847E-4</v>
      </c>
      <c r="HN29">
        <f>HN28/(1+Assumptions!$C$9)</f>
        <v>0.68869426246042253</v>
      </c>
      <c r="HO29">
        <f>HO28*(1+Assumptions!$C$10)</f>
        <v>1.376894303862287</v>
      </c>
      <c r="HQ29">
        <f>HQ28/(1.01+Assumptions!$C$9)</f>
        <v>0.62573028272900488</v>
      </c>
      <c r="HR29">
        <f>HR28/(0.99+Assumptions!$C$9)</f>
        <v>0.75869785008120916</v>
      </c>
    </row>
    <row r="30" spans="2:226" x14ac:dyDescent="0.25">
      <c r="B30">
        <f t="shared" si="212"/>
        <v>2045</v>
      </c>
      <c r="C30">
        <f t="shared" si="212"/>
        <v>72</v>
      </c>
      <c r="D30">
        <f>D29*(1-VLOOKUP(C29,Mort!$A$2:$E$111,IF(C$5="M",4,5)))</f>
        <v>0.84507435320147928</v>
      </c>
      <c r="E30" s="3">
        <f>IF(C30&lt;65,Assumptions!$C$6,Assumptions!$C$7)*(1+Assumptions!$C$8)^(B30-$J$3)</f>
        <v>16885.07210995592</v>
      </c>
      <c r="F30" s="3">
        <f t="shared" si="213"/>
        <v>14269.14</v>
      </c>
      <c r="H30">
        <f t="shared" si="218"/>
        <v>66</v>
      </c>
      <c r="I30" s="5">
        <v>142481.86712343243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13498.93</v>
      </c>
      <c r="AG30" s="5">
        <v>14092.41</v>
      </c>
      <c r="AH30" s="5">
        <v>14694.28</v>
      </c>
      <c r="AI30" s="5">
        <v>15300.16</v>
      </c>
      <c r="AJ30" s="5">
        <v>15905.52</v>
      </c>
      <c r="AK30" s="5">
        <v>16506.3</v>
      </c>
      <c r="AL30" s="5">
        <v>17100.34</v>
      </c>
      <c r="AM30" s="5">
        <v>17680.939999999999</v>
      </c>
      <c r="AN30" s="5">
        <v>18242.09</v>
      </c>
      <c r="AO30" s="5">
        <v>18776.009999999998</v>
      </c>
      <c r="AP30" s="5">
        <v>19268.7</v>
      </c>
      <c r="AQ30" s="5">
        <v>19705.62</v>
      </c>
      <c r="AR30" s="5">
        <v>20070.32</v>
      </c>
      <c r="AS30" s="5">
        <v>20348.61</v>
      </c>
      <c r="AT30" s="5">
        <v>20522.98</v>
      </c>
      <c r="AU30" s="5">
        <v>20576.3</v>
      </c>
      <c r="AV30" s="5">
        <v>20495.39</v>
      </c>
      <c r="AW30" s="5">
        <v>20272.09</v>
      </c>
      <c r="AX30" s="5">
        <v>19896.59</v>
      </c>
      <c r="AY30" s="5">
        <v>19360.330000000002</v>
      </c>
      <c r="AZ30" s="5">
        <v>18621.2</v>
      </c>
      <c r="BA30" s="5">
        <v>17670.810000000001</v>
      </c>
      <c r="BB30" s="5">
        <v>16512.22</v>
      </c>
      <c r="BC30" s="5">
        <v>15160.27</v>
      </c>
      <c r="BD30" s="5">
        <v>13647.11</v>
      </c>
      <c r="BE30" s="5">
        <v>12023.38</v>
      </c>
      <c r="BF30" s="5">
        <v>10351.57</v>
      </c>
      <c r="BG30" s="5">
        <v>8695.8799999999992</v>
      </c>
      <c r="BH30" s="5">
        <v>7115.11</v>
      </c>
      <c r="BI30" s="5">
        <v>5659.33</v>
      </c>
      <c r="BJ30" s="5">
        <v>4366.7700000000004</v>
      </c>
      <c r="BK30" s="5">
        <v>3287.93</v>
      </c>
      <c r="BL30" s="5">
        <v>2393.0300000000002</v>
      </c>
      <c r="BM30" s="5">
        <v>1703.23</v>
      </c>
      <c r="BN30" s="5">
        <v>1149.23</v>
      </c>
      <c r="BO30" s="5">
        <v>730.91</v>
      </c>
      <c r="BP30" s="5">
        <v>420.05</v>
      </c>
      <c r="BQ30" s="5">
        <v>212.4</v>
      </c>
      <c r="BR30" s="5">
        <v>92.93</v>
      </c>
      <c r="BS30" s="5">
        <v>34.82</v>
      </c>
      <c r="BT30" s="5">
        <v>10.64</v>
      </c>
      <c r="BU30" s="5">
        <v>2.44</v>
      </c>
      <c r="BV30" s="5">
        <v>0.35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0.99038999999999999</v>
      </c>
      <c r="EC30" s="3">
        <v>0.98003052059999995</v>
      </c>
      <c r="ED30" s="3">
        <v>0.96861316503500994</v>
      </c>
      <c r="EE30" s="3">
        <v>0.95597276323130309</v>
      </c>
      <c r="EF30" s="3">
        <v>0.94198688170522915</v>
      </c>
      <c r="EG30" s="3">
        <v>0.92660423592698282</v>
      </c>
      <c r="EH30" s="3">
        <v>0.9099068275955785</v>
      </c>
      <c r="EI30" s="3">
        <v>0.89175418638504667</v>
      </c>
      <c r="EJ30" s="3">
        <v>0.8720910065752564</v>
      </c>
      <c r="EK30" s="3">
        <v>0.85082070692488587</v>
      </c>
      <c r="EL30" s="3">
        <v>0.82762733445411352</v>
      </c>
      <c r="EM30" s="3">
        <v>0.80226883292643947</v>
      </c>
      <c r="EN30" s="3">
        <v>0.77451835399551394</v>
      </c>
      <c r="EO30" s="3">
        <v>0.74431988337322885</v>
      </c>
      <c r="EP30" s="3">
        <v>0.71156236530597305</v>
      </c>
      <c r="EQ30" s="3">
        <v>0.67621906262122533</v>
      </c>
      <c r="ER30" s="3">
        <v>0.63844546578320371</v>
      </c>
      <c r="ES30" s="3">
        <v>0.59856816199038487</v>
      </c>
      <c r="ET30" s="3">
        <v>0.55685394678127498</v>
      </c>
      <c r="EU30" s="3">
        <v>0.51359753219530557</v>
      </c>
      <c r="EV30" s="3">
        <v>0.46823659815181623</v>
      </c>
      <c r="EW30" s="3">
        <v>0.42117413767157719</v>
      </c>
      <c r="EX30" s="3">
        <v>0.37304235721846934</v>
      </c>
      <c r="EY30" s="3">
        <v>0.32464384179294514</v>
      </c>
      <c r="EZ30" s="3">
        <v>0.2770056044482484</v>
      </c>
      <c r="FA30" s="3">
        <v>0.23132461021868775</v>
      </c>
      <c r="FB30" s="3">
        <v>0.1887770746611645</v>
      </c>
      <c r="FC30" s="3">
        <v>0.15031563346969884</v>
      </c>
      <c r="FD30" s="3">
        <v>0.11657879269375963</v>
      </c>
      <c r="FE30" s="3">
        <v>8.7892249175606202E-2</v>
      </c>
      <c r="FF30" s="3">
        <v>6.4282633202054851E-2</v>
      </c>
      <c r="FG30" s="3">
        <v>4.5877872489974519E-2</v>
      </c>
      <c r="FH30" s="3">
        <v>3.1650226673383623E-2</v>
      </c>
      <c r="FI30" s="3">
        <v>2.1352508922931529E-2</v>
      </c>
      <c r="FJ30" s="3">
        <v>1.365621060675009E-2</v>
      </c>
      <c r="FK30" s="3">
        <v>8.2325100021732253E-3</v>
      </c>
      <c r="FL30" s="3">
        <v>4.4845774985838426E-3</v>
      </c>
      <c r="FM30" s="3">
        <v>2.14941314929625E-3</v>
      </c>
      <c r="FN30" s="3">
        <v>8.9142611540763382E-4</v>
      </c>
      <c r="FO30" s="3">
        <v>3.1662564193163747E-4</v>
      </c>
      <c r="FP30" s="3">
        <v>9.1694785903402205E-5</v>
      </c>
      <c r="FQ30" s="3">
        <v>1.9928027820386402E-5</v>
      </c>
      <c r="FR30" s="3">
        <v>2.7444879914236142E-6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16"/>
        <v>30</v>
      </c>
      <c r="HC30">
        <f t="shared" si="219"/>
        <v>0.11576610707261949</v>
      </c>
      <c r="HD30">
        <f>IF(H30&gt;=$F$3,IF(HB30&lt;50,HC30*VLOOKUP(H30,Ret!$A$2:$AZ$27,HB30+2),HC30),0)</f>
        <v>3.1256848909607261E-2</v>
      </c>
      <c r="HE30">
        <f>IF(H30&lt;$F$3,HC30*VLOOKUP(H30,Withd!$A$2:$AZ$57,HB30+2),0)</f>
        <v>0</v>
      </c>
      <c r="HF30">
        <f>IF(HC30=HD30,0,HC30*VLOOKUP(H30,Mort!$A$2:$E$115,IF(C$5="M",2,3)))</f>
        <v>4.8969063291718045E-4</v>
      </c>
      <c r="HH30">
        <f t="shared" ref="HH30:HI30" si="239">HH29+1</f>
        <v>57</v>
      </c>
      <c r="HI30">
        <f t="shared" si="239"/>
        <v>21</v>
      </c>
      <c r="HJ30">
        <f t="shared" si="226"/>
        <v>0.29685292671159996</v>
      </c>
      <c r="HK30">
        <f>IF(HH30&gt;=$F$3,IF(HI30&lt;50,HJ30*VLOOKUP(HH30,Ret!$A$2:$AZ$27,HI30+2),HJ30),0)</f>
        <v>1.3061528775310397E-2</v>
      </c>
      <c r="HL30">
        <f>IF(HH30&lt;$F$3,HJ30*VLOOKUP(HH30,Withd!$A$2:$AZ$57,HI30+2),0)</f>
        <v>0</v>
      </c>
      <c r="HM30">
        <f>IF(HJ30=HK30,0,HJ30*VLOOKUP(HH30,Mort!$A$2:$E$115,IF(C$5="M",2,3)))</f>
        <v>7.8666025578573993E-4</v>
      </c>
      <c r="HN30">
        <f>HN29/(1+Assumptions!$C$9)</f>
        <v>0.66348194842044561</v>
      </c>
      <c r="HO30">
        <f>HO29*(1+Assumptions!$C$10)</f>
        <v>1.4216433687378112</v>
      </c>
      <c r="HQ30">
        <f>HQ29/(1.01+Assumptions!$C$9)</f>
        <v>0.59707088046660772</v>
      </c>
      <c r="HR30">
        <f>HR29/(0.99+Assumptions!$C$9)</f>
        <v>0.73803292809456145</v>
      </c>
    </row>
    <row r="31" spans="2:226" x14ac:dyDescent="0.25">
      <c r="B31">
        <f t="shared" si="212"/>
        <v>2046</v>
      </c>
      <c r="C31">
        <f t="shared" si="212"/>
        <v>73</v>
      </c>
      <c r="D31">
        <f>D30*(1-VLOOKUP(C30,Mort!$A$2:$E$111,IF(C$5="M",4,5)))</f>
        <v>0.83127428901369915</v>
      </c>
      <c r="E31" s="3">
        <f>IF(C31&lt;65,Assumptions!$C$6,Assumptions!$C$7)*(1+Assumptions!$C$8)^(B31-$J$3)</f>
        <v>17813.751076003493</v>
      </c>
      <c r="F31" s="3">
        <f t="shared" si="213"/>
        <v>14808.11</v>
      </c>
      <c r="H31">
        <f t="shared" si="218"/>
        <v>67</v>
      </c>
      <c r="I31" s="5">
        <v>137903.79616221698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14229.15</v>
      </c>
      <c r="AH31" s="5">
        <v>14836.86</v>
      </c>
      <c r="AI31" s="5">
        <v>15448.62</v>
      </c>
      <c r="AJ31" s="5">
        <v>16059.85</v>
      </c>
      <c r="AK31" s="5">
        <v>16666.46</v>
      </c>
      <c r="AL31" s="5">
        <v>17266.27</v>
      </c>
      <c r="AM31" s="5">
        <v>17852.509999999998</v>
      </c>
      <c r="AN31" s="5">
        <v>18419.099999999999</v>
      </c>
      <c r="AO31" s="5">
        <v>18958.2</v>
      </c>
      <c r="AP31" s="5">
        <v>19455.669999999998</v>
      </c>
      <c r="AQ31" s="5">
        <v>19896.830000000002</v>
      </c>
      <c r="AR31" s="5">
        <v>20265.07</v>
      </c>
      <c r="AS31" s="5">
        <v>20546.05</v>
      </c>
      <c r="AT31" s="5">
        <v>20722.12</v>
      </c>
      <c r="AU31" s="5">
        <v>20775.96</v>
      </c>
      <c r="AV31" s="5">
        <v>20694.259999999998</v>
      </c>
      <c r="AW31" s="5">
        <v>20468.79</v>
      </c>
      <c r="AX31" s="5">
        <v>20089.650000000001</v>
      </c>
      <c r="AY31" s="5">
        <v>19548.189999999999</v>
      </c>
      <c r="AZ31" s="5">
        <v>18801.88</v>
      </c>
      <c r="BA31" s="5">
        <v>17842.27</v>
      </c>
      <c r="BB31" s="5">
        <v>16672.439999999999</v>
      </c>
      <c r="BC31" s="5">
        <v>15307.37</v>
      </c>
      <c r="BD31" s="5">
        <v>13779.53</v>
      </c>
      <c r="BE31" s="5">
        <v>12140.04</v>
      </c>
      <c r="BF31" s="5">
        <v>10452.02</v>
      </c>
      <c r="BG31" s="5">
        <v>8780.26</v>
      </c>
      <c r="BH31" s="5">
        <v>7184.15</v>
      </c>
      <c r="BI31" s="5">
        <v>5714.24</v>
      </c>
      <c r="BJ31" s="5">
        <v>4409.1400000000003</v>
      </c>
      <c r="BK31" s="5">
        <v>3319.83</v>
      </c>
      <c r="BL31" s="5">
        <v>2416.25</v>
      </c>
      <c r="BM31" s="5">
        <v>1719.76</v>
      </c>
      <c r="BN31" s="5">
        <v>1160.3800000000001</v>
      </c>
      <c r="BO31" s="5">
        <v>738</v>
      </c>
      <c r="BP31" s="5">
        <v>424.13</v>
      </c>
      <c r="BQ31" s="5">
        <v>214.46</v>
      </c>
      <c r="BR31" s="5">
        <v>93.84</v>
      </c>
      <c r="BS31" s="5">
        <v>35.159999999999997</v>
      </c>
      <c r="BT31" s="5">
        <v>10.74</v>
      </c>
      <c r="BU31" s="5">
        <v>2.46</v>
      </c>
      <c r="BV31" s="5">
        <v>0.36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0.98953999999999998</v>
      </c>
      <c r="ED31" s="3">
        <v>0.97801185899999987</v>
      </c>
      <c r="EE31" s="3">
        <v>0.96524880424004988</v>
      </c>
      <c r="EF31" s="3">
        <v>0.95112721423401791</v>
      </c>
      <c r="EG31" s="3">
        <v>0.93559530682557646</v>
      </c>
      <c r="EH31" s="3">
        <v>0.91873587939657952</v>
      </c>
      <c r="EI31" s="3">
        <v>0.90040709860261769</v>
      </c>
      <c r="EJ31" s="3">
        <v>0.88055312207842995</v>
      </c>
      <c r="EK31" s="3">
        <v>0.85907643143093704</v>
      </c>
      <c r="EL31" s="3">
        <v>0.83565800791012979</v>
      </c>
      <c r="EM31" s="3">
        <v>0.81005344654776346</v>
      </c>
      <c r="EN31" s="3">
        <v>0.78203369783167631</v>
      </c>
      <c r="EO31" s="3">
        <v>0.75154220395321925</v>
      </c>
      <c r="EP31" s="3">
        <v>0.71846683155723812</v>
      </c>
      <c r="EQ31" s="3">
        <v>0.68278058403379005</v>
      </c>
      <c r="ER31" s="3">
        <v>0.64464046060966251</v>
      </c>
      <c r="ES31" s="3">
        <v>0.60437621743998304</v>
      </c>
      <c r="ET31" s="3">
        <v>0.56225723884659062</v>
      </c>
      <c r="EU31" s="3">
        <v>0.51858109653298745</v>
      </c>
      <c r="EV31" s="3">
        <v>0.472780014087194</v>
      </c>
      <c r="EW31" s="3">
        <v>0.42526089487129015</v>
      </c>
      <c r="EX31" s="3">
        <v>0.37666207980539912</v>
      </c>
      <c r="EY31" s="3">
        <v>0.32779394157144665</v>
      </c>
      <c r="EZ31" s="3">
        <v>0.27969345858525257</v>
      </c>
      <c r="FA31" s="3">
        <v>0.23356921032995856</v>
      </c>
      <c r="FB31" s="3">
        <v>0.19060882547396926</v>
      </c>
      <c r="FC31" s="3">
        <v>0.15177418337190277</v>
      </c>
      <c r="FD31" s="3">
        <v>0.11770998565591291</v>
      </c>
      <c r="FE31" s="3">
        <v>8.8745089485562423E-2</v>
      </c>
      <c r="FF31" s="3">
        <v>6.4906383547950641E-2</v>
      </c>
      <c r="FG31" s="3">
        <v>4.6323036874336886E-2</v>
      </c>
      <c r="FH31" s="3">
        <v>3.1957336678867534E-2</v>
      </c>
      <c r="FI31" s="3">
        <v>2.1559697617031193E-2</v>
      </c>
      <c r="FJ31" s="3">
        <v>1.378872020794847E-2</v>
      </c>
      <c r="FK31" s="3">
        <v>8.3123920901596558E-3</v>
      </c>
      <c r="FL31" s="3">
        <v>4.5280924671935712E-3</v>
      </c>
      <c r="FM31" s="3">
        <v>2.1702694386012068E-3</v>
      </c>
      <c r="FN31" s="3">
        <v>9.0007584427107858E-4</v>
      </c>
      <c r="FO31" s="3">
        <v>3.1969793912664442E-4</v>
      </c>
      <c r="FP31" s="3">
        <v>9.2584523171076211E-5</v>
      </c>
      <c r="FQ31" s="3">
        <v>2.0121394420769993E-5</v>
      </c>
      <c r="FR31" s="3">
        <v>2.7711184396284427E-6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16"/>
        <v>31</v>
      </c>
      <c r="HC31">
        <f t="shared" si="219"/>
        <v>8.4019567530095041E-2</v>
      </c>
      <c r="HD31">
        <f>IF(H31&gt;=$F$3,IF(HB31&lt;50,HC31*VLOOKUP(H31,Ret!$A$2:$AZ$27,HB31+2),HC31),0)</f>
        <v>2.9070770365412883E-2</v>
      </c>
      <c r="HE31">
        <f>IF(H31&lt;$F$3,HC31*VLOOKUP(H31,Withd!$A$2:$AZ$57,HB31+2),0)</f>
        <v>0</v>
      </c>
      <c r="HF31">
        <f>IF(HC31=HD31,0,HC31*VLOOKUP(H31,Mort!$A$2:$E$115,IF(C$5="M",2,3)))</f>
        <v>3.7304687983362201E-4</v>
      </c>
      <c r="HH31">
        <f t="shared" ref="HH31:HI31" si="240">HH30+1</f>
        <v>58</v>
      </c>
      <c r="HI31">
        <f t="shared" si="240"/>
        <v>22</v>
      </c>
      <c r="HJ31">
        <f t="shared" si="226"/>
        <v>0.28300473768050383</v>
      </c>
      <c r="HK31">
        <f>IF(HH31&gt;=$F$3,IF(HI31&lt;50,HJ31*VLOOKUP(HH31,Ret!$A$2:$AZ$27,HI31+2),HJ31),0)</f>
        <v>1.4716246359386198E-2</v>
      </c>
      <c r="HL31">
        <f>IF(HH31&lt;$F$3,HJ31*VLOOKUP(HH31,Withd!$A$2:$AZ$57,HI31+2),0)</f>
        <v>0</v>
      </c>
      <c r="HM31">
        <f>IF(HJ31=HK31,0,HJ31*VLOOKUP(HH31,Mort!$A$2:$E$115,IF(C$5="M",2,3)))</f>
        <v>7.9241326550541068E-4</v>
      </c>
      <c r="HN31">
        <f>HN30/(1+Assumptions!$C$9)</f>
        <v>0.63919262853607473</v>
      </c>
      <c r="HO31">
        <f>HO30*(1+Assumptions!$C$10)</f>
        <v>1.4678467782217899</v>
      </c>
      <c r="HQ31">
        <f>HQ30/(1.01+Assumptions!$C$9)</f>
        <v>0.56972412258264093</v>
      </c>
      <c r="HR31">
        <f>HR30/(0.99+Assumptions!$C$9)</f>
        <v>0.71793086390521543</v>
      </c>
    </row>
    <row r="32" spans="2:226" x14ac:dyDescent="0.25">
      <c r="B32">
        <f t="shared" si="212"/>
        <v>2047</v>
      </c>
      <c r="C32">
        <f t="shared" si="212"/>
        <v>74</v>
      </c>
      <c r="D32">
        <f>D31*(1-VLOOKUP(C31,Mort!$A$2:$E$111,IF(C$5="M",4,5)))</f>
        <v>0.81629472632567224</v>
      </c>
      <c r="E32" s="3">
        <f>IF(C32&lt;65,Assumptions!$C$6,Assumptions!$C$7)*(1+Assumptions!$C$8)^(B32-$J$3)</f>
        <v>18793.507385183686</v>
      </c>
      <c r="F32" s="3">
        <f t="shared" si="213"/>
        <v>15341.04</v>
      </c>
      <c r="H32">
        <f t="shared" si="218"/>
        <v>68</v>
      </c>
      <c r="I32" s="5">
        <v>133298.10511076852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14993.7</v>
      </c>
      <c r="AI32" s="5">
        <v>15611.92</v>
      </c>
      <c r="AJ32" s="5">
        <v>16229.61</v>
      </c>
      <c r="AK32" s="5">
        <v>16842.64</v>
      </c>
      <c r="AL32" s="5">
        <v>17448.78</v>
      </c>
      <c r="AM32" s="5">
        <v>18041.22</v>
      </c>
      <c r="AN32" s="5">
        <v>18613.8</v>
      </c>
      <c r="AO32" s="5">
        <v>19158.599999999999</v>
      </c>
      <c r="AP32" s="5">
        <v>19661.330000000002</v>
      </c>
      <c r="AQ32" s="5">
        <v>20107.150000000001</v>
      </c>
      <c r="AR32" s="5">
        <v>20479.28</v>
      </c>
      <c r="AS32" s="5">
        <v>20763.240000000002</v>
      </c>
      <c r="AT32" s="5">
        <v>20941.169999999998</v>
      </c>
      <c r="AU32" s="5">
        <v>20995.58</v>
      </c>
      <c r="AV32" s="5">
        <v>20913.009999999998</v>
      </c>
      <c r="AW32" s="5">
        <v>20685.16</v>
      </c>
      <c r="AX32" s="5">
        <v>20302.009999999998</v>
      </c>
      <c r="AY32" s="5">
        <v>19754.82</v>
      </c>
      <c r="AZ32" s="5">
        <v>19000.63</v>
      </c>
      <c r="BA32" s="5">
        <v>18030.88</v>
      </c>
      <c r="BB32" s="5">
        <v>16848.669999999998</v>
      </c>
      <c r="BC32" s="5">
        <v>15469.18</v>
      </c>
      <c r="BD32" s="5">
        <v>13925.19</v>
      </c>
      <c r="BE32" s="5">
        <v>12268.37</v>
      </c>
      <c r="BF32" s="5">
        <v>10562.5</v>
      </c>
      <c r="BG32" s="5">
        <v>8873.07</v>
      </c>
      <c r="BH32" s="5">
        <v>7260.09</v>
      </c>
      <c r="BI32" s="5">
        <v>5774.65</v>
      </c>
      <c r="BJ32" s="5">
        <v>4455.75</v>
      </c>
      <c r="BK32" s="5">
        <v>3354.93</v>
      </c>
      <c r="BL32" s="5">
        <v>2441.79</v>
      </c>
      <c r="BM32" s="5">
        <v>1737.94</v>
      </c>
      <c r="BN32" s="5">
        <v>1172.6500000000001</v>
      </c>
      <c r="BO32" s="5">
        <v>745.8</v>
      </c>
      <c r="BP32" s="5">
        <v>428.61</v>
      </c>
      <c r="BQ32" s="5">
        <v>216.73</v>
      </c>
      <c r="BR32" s="5">
        <v>94.83</v>
      </c>
      <c r="BS32" s="5">
        <v>35.53</v>
      </c>
      <c r="BT32" s="5">
        <v>10.86</v>
      </c>
      <c r="BU32" s="5">
        <v>2.4900000000000002</v>
      </c>
      <c r="BV32" s="5">
        <v>0.36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0.98834999999999995</v>
      </c>
      <c r="EE32" s="3">
        <v>0.9754520324999999</v>
      </c>
      <c r="EF32" s="3">
        <v>0.9611811692645249</v>
      </c>
      <c r="EG32" s="3">
        <v>0.94548508077043525</v>
      </c>
      <c r="EH32" s="3">
        <v>0.92844743961495202</v>
      </c>
      <c r="EI32" s="3">
        <v>0.90992491319463376</v>
      </c>
      <c r="EJ32" s="3">
        <v>0.88986106885869209</v>
      </c>
      <c r="EK32" s="3">
        <v>0.86815735738922861</v>
      </c>
      <c r="EL32" s="3">
        <v>0.84449138782679833</v>
      </c>
      <c r="EM32" s="3">
        <v>0.8186161717037852</v>
      </c>
      <c r="EN32" s="3">
        <v>0.79030023832455121</v>
      </c>
      <c r="EO32" s="3">
        <v>0.75948643203227695</v>
      </c>
      <c r="EP32" s="3">
        <v>0.72606143415853641</v>
      </c>
      <c r="EQ32" s="3">
        <v>0.68999796272388192</v>
      </c>
      <c r="ER32" s="3">
        <v>0.65145467652612588</v>
      </c>
      <c r="ES32" s="3">
        <v>0.61076481743030409</v>
      </c>
      <c r="ET32" s="3">
        <v>0.56820061730358618</v>
      </c>
      <c r="EU32" s="3">
        <v>0.52406279335144357</v>
      </c>
      <c r="EV32" s="3">
        <v>0.4777775674426441</v>
      </c>
      <c r="EW32" s="3">
        <v>0.42975614413898394</v>
      </c>
      <c r="EX32" s="3">
        <v>0.38064361198678082</v>
      </c>
      <c r="EY32" s="3">
        <v>0.33125890976761591</v>
      </c>
      <c r="EZ32" s="3">
        <v>0.28264997734831593</v>
      </c>
      <c r="FA32" s="3">
        <v>0.23603816958380514</v>
      </c>
      <c r="FB32" s="3">
        <v>0.19262366905225584</v>
      </c>
      <c r="FC32" s="3">
        <v>0.15337852271954922</v>
      </c>
      <c r="FD32" s="3">
        <v>0.1189542470803736</v>
      </c>
      <c r="FE32" s="3">
        <v>8.968317550130607E-2</v>
      </c>
      <c r="FF32" s="3">
        <v>6.559248089814522E-2</v>
      </c>
      <c r="FG32" s="3">
        <v>4.6812697692197258E-2</v>
      </c>
      <c r="FH32" s="3">
        <v>3.2295143883893047E-2</v>
      </c>
      <c r="FI32" s="3">
        <v>2.1787595869829608E-2</v>
      </c>
      <c r="FJ32" s="3">
        <v>1.3934474814508224E-2</v>
      </c>
      <c r="FK32" s="3">
        <v>8.4002587971781385E-3</v>
      </c>
      <c r="FL32" s="3">
        <v>4.5759569771748193E-3</v>
      </c>
      <c r="FM32" s="3">
        <v>2.1932104195901193E-3</v>
      </c>
      <c r="FN32" s="3">
        <v>9.0959015731661031E-4</v>
      </c>
      <c r="FO32" s="3">
        <v>3.2307732797728683E-4</v>
      </c>
      <c r="FP32" s="3">
        <v>9.3563194182222262E-5</v>
      </c>
      <c r="FQ32" s="3">
        <v>2.0334088991622365E-5</v>
      </c>
      <c r="FR32" s="3">
        <v>2.8004107359262314E-6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16"/>
        <v>32</v>
      </c>
      <c r="HC32">
        <f t="shared" si="219"/>
        <v>5.4575750284848533E-2</v>
      </c>
      <c r="HD32">
        <f>IF(H32&gt;=$F$3,IF(HB32&lt;50,HC32*VLOOKUP(H32,Ret!$A$2:$AZ$27,HB32+2),HC32),0)</f>
        <v>1.4025967823206073E-2</v>
      </c>
      <c r="HE32">
        <f>IF(H32&lt;$F$3,HC32*VLOOKUP(H32,Withd!$A$2:$AZ$57,HB32+2),0)</f>
        <v>0</v>
      </c>
      <c r="HF32">
        <f>IF(HC32=HD32,0,HC32*VLOOKUP(H32,Mort!$A$2:$E$115,IF(C$5="M",2,3)))</f>
        <v>2.5377723882454565E-4</v>
      </c>
      <c r="HH32">
        <f t="shared" ref="HH32:HI32" si="241">HH31+1</f>
        <v>59</v>
      </c>
      <c r="HI32">
        <f t="shared" si="241"/>
        <v>23</v>
      </c>
      <c r="HJ32">
        <f t="shared" si="226"/>
        <v>0.26749607805561226</v>
      </c>
      <c r="HK32">
        <f>IF(HH32&gt;=$F$3,IF(HI32&lt;50,HJ32*VLOOKUP(HH32,Ret!$A$2:$AZ$27,HI32+2),HJ32),0)</f>
        <v>1.765474115167041E-2</v>
      </c>
      <c r="HL32">
        <f>IF(HH32&lt;$F$3,HJ32*VLOOKUP(HH32,Withd!$A$2:$AZ$57,HI32+2),0)</f>
        <v>0</v>
      </c>
      <c r="HM32">
        <f>IF(HJ32=HK32,0,HJ32*VLOOKUP(HH32,Mort!$A$2:$E$115,IF(C$5="M",2,3)))</f>
        <v>7.8643846948350002E-4</v>
      </c>
      <c r="HN32">
        <f>HN31/(1+Assumptions!$C$9)</f>
        <v>0.61579251304053439</v>
      </c>
      <c r="HO32">
        <f>HO31*(1+Assumptions!$C$10)</f>
        <v>1.5155517985139979</v>
      </c>
      <c r="HQ32">
        <f>HQ31/(1.01+Assumptions!$C$9)</f>
        <v>0.54362988796053524</v>
      </c>
      <c r="HR32">
        <f>HR31/(0.99+Assumptions!$C$9)</f>
        <v>0.69837632675604611</v>
      </c>
    </row>
    <row r="33" spans="2:226" x14ac:dyDescent="0.25">
      <c r="B33">
        <f t="shared" si="212"/>
        <v>2048</v>
      </c>
      <c r="C33">
        <f t="shared" si="212"/>
        <v>75</v>
      </c>
      <c r="D33">
        <f>D32*(1-VLOOKUP(C32,Mort!$A$2:$E$111,IF(C$5="M",4,5)))</f>
        <v>0.80000964653547502</v>
      </c>
      <c r="E33" s="3">
        <f>IF(C33&lt;65,Assumptions!$C$6,Assumptions!$C$7)*(1+Assumptions!$C$8)^(B33-$J$3)</f>
        <v>19827.150291368784</v>
      </c>
      <c r="F33" s="3">
        <f t="shared" si="213"/>
        <v>15861.91</v>
      </c>
      <c r="H33">
        <f t="shared" si="218"/>
        <v>69</v>
      </c>
      <c r="I33" s="5">
        <v>128699.17718017469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15795.94</v>
      </c>
      <c r="AJ33" s="5">
        <v>16420.919999999998</v>
      </c>
      <c r="AK33" s="5">
        <v>17041.169999999998</v>
      </c>
      <c r="AL33" s="5">
        <v>17654.46</v>
      </c>
      <c r="AM33" s="5">
        <v>18253.88</v>
      </c>
      <c r="AN33" s="5">
        <v>18833.2</v>
      </c>
      <c r="AO33" s="5">
        <v>19384.419999999998</v>
      </c>
      <c r="AP33" s="5">
        <v>19893.080000000002</v>
      </c>
      <c r="AQ33" s="5">
        <v>20344.16</v>
      </c>
      <c r="AR33" s="5">
        <v>20720.68</v>
      </c>
      <c r="AS33" s="5">
        <v>21007.98</v>
      </c>
      <c r="AT33" s="5">
        <v>21188.01</v>
      </c>
      <c r="AU33" s="5">
        <v>21243.06</v>
      </c>
      <c r="AV33" s="5">
        <v>21159.52</v>
      </c>
      <c r="AW33" s="5">
        <v>20928.98</v>
      </c>
      <c r="AX33" s="5">
        <v>20541.32</v>
      </c>
      <c r="AY33" s="5">
        <v>19987.68</v>
      </c>
      <c r="AZ33" s="5">
        <v>19224.599999999999</v>
      </c>
      <c r="BA33" s="5">
        <v>18243.41</v>
      </c>
      <c r="BB33" s="5">
        <v>17047.28</v>
      </c>
      <c r="BC33" s="5">
        <v>15651.52</v>
      </c>
      <c r="BD33" s="5">
        <v>14089.33</v>
      </c>
      <c r="BE33" s="5">
        <v>12412.98</v>
      </c>
      <c r="BF33" s="5">
        <v>10687</v>
      </c>
      <c r="BG33" s="5">
        <v>8977.66</v>
      </c>
      <c r="BH33" s="5">
        <v>7345.67</v>
      </c>
      <c r="BI33" s="5">
        <v>5842.71</v>
      </c>
      <c r="BJ33" s="5">
        <v>4508.2700000000004</v>
      </c>
      <c r="BK33" s="5">
        <v>3394.47</v>
      </c>
      <c r="BL33" s="5">
        <v>2470.58</v>
      </c>
      <c r="BM33" s="5">
        <v>1758.42</v>
      </c>
      <c r="BN33" s="5">
        <v>1186.47</v>
      </c>
      <c r="BO33" s="5">
        <v>754.59</v>
      </c>
      <c r="BP33" s="5">
        <v>433.66</v>
      </c>
      <c r="BQ33" s="5">
        <v>219.28</v>
      </c>
      <c r="BR33" s="5">
        <v>95.94</v>
      </c>
      <c r="BS33" s="5">
        <v>35.950000000000003</v>
      </c>
      <c r="BT33" s="5">
        <v>10.98</v>
      </c>
      <c r="BU33" s="5">
        <v>2.52</v>
      </c>
      <c r="BV33" s="5">
        <v>0.37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0.98694999999999999</v>
      </c>
      <c r="EF33" s="3">
        <v>0.97251092149999996</v>
      </c>
      <c r="EG33" s="3">
        <v>0.95662981815190495</v>
      </c>
      <c r="EH33" s="3">
        <v>0.93939134882880759</v>
      </c>
      <c r="EI33" s="3">
        <v>0.92065049141967281</v>
      </c>
      <c r="EJ33" s="3">
        <v>0.90035014808386904</v>
      </c>
      <c r="EK33" s="3">
        <v>0.87839060797210344</v>
      </c>
      <c r="EL33" s="3">
        <v>0.85444567999878396</v>
      </c>
      <c r="EM33" s="3">
        <v>0.82826546436362125</v>
      </c>
      <c r="EN33" s="3">
        <v>0.79961576195128359</v>
      </c>
      <c r="EO33" s="3">
        <v>0.76843874339280305</v>
      </c>
      <c r="EP33" s="3">
        <v>0.73461975429608584</v>
      </c>
      <c r="EQ33" s="3">
        <v>0.69813119110019928</v>
      </c>
      <c r="ER33" s="3">
        <v>0.65913358276534217</v>
      </c>
      <c r="ES33" s="3">
        <v>0.61796409918581896</v>
      </c>
      <c r="ET33" s="3">
        <v>0.57489818111355917</v>
      </c>
      <c r="EU33" s="3">
        <v>0.53024009040465792</v>
      </c>
      <c r="EV33" s="3">
        <v>0.48340928562011853</v>
      </c>
      <c r="EW33" s="3">
        <v>0.43482181832244043</v>
      </c>
      <c r="EX33" s="3">
        <v>0.38513038092455193</v>
      </c>
      <c r="EY33" s="3">
        <v>0.33516356530340058</v>
      </c>
      <c r="EZ33" s="3">
        <v>0.2859816637307796</v>
      </c>
      <c r="FA33" s="3">
        <v>0.23882042756493674</v>
      </c>
      <c r="FB33" s="3">
        <v>0.19489418632291791</v>
      </c>
      <c r="FC33" s="3">
        <v>0.15518644480148661</v>
      </c>
      <c r="FD33" s="3">
        <v>0.12035639913024096</v>
      </c>
      <c r="FE33" s="3">
        <v>9.0740299996262569E-2</v>
      </c>
      <c r="FF33" s="3">
        <v>6.6365640611266513E-2</v>
      </c>
      <c r="FG33" s="3">
        <v>4.7364494047854797E-2</v>
      </c>
      <c r="FH33" s="3">
        <v>3.267581715373407E-2</v>
      </c>
      <c r="FI33" s="3">
        <v>2.2044413284595152E-2</v>
      </c>
      <c r="FJ33" s="3">
        <v>1.4098724960295676E-2</v>
      </c>
      <c r="FK33" s="3">
        <v>8.4992753550646467E-3</v>
      </c>
      <c r="FL33" s="3">
        <v>4.629895256917916E-3</v>
      </c>
      <c r="FM33" s="3">
        <v>2.2190624976881879E-3</v>
      </c>
      <c r="FN33" s="3">
        <v>9.2031178966622232E-4</v>
      </c>
      <c r="FO33" s="3">
        <v>3.2688554457154553E-4</v>
      </c>
      <c r="FP33" s="3">
        <v>9.4666053707919573E-5</v>
      </c>
      <c r="FQ33" s="3">
        <v>2.0573773452342162E-5</v>
      </c>
      <c r="FR33" s="3">
        <v>2.8334200798565616E-6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16"/>
        <v>33</v>
      </c>
      <c r="HC33">
        <f t="shared" si="219"/>
        <v>4.0296005222817913E-2</v>
      </c>
      <c r="HD33">
        <f>IF(H33&gt;=$F$3,IF(HB33&lt;50,HC33*VLOOKUP(H33,Ret!$A$2:$AZ$27,HB33+2),HC33),0)</f>
        <v>1.1242585457166198E-2</v>
      </c>
      <c r="HE33">
        <f>IF(H33&lt;$F$3,HC33*VLOOKUP(H33,Withd!$A$2:$AZ$57,HB33+2),0)</f>
        <v>0</v>
      </c>
      <c r="HF33">
        <f>IF(HC33=HD33,0,HC33*VLOOKUP(H33,Mort!$A$2:$E$115,IF(C$5="M",2,3)))</f>
        <v>1.9906226580072048E-4</v>
      </c>
      <c r="HH33">
        <f t="shared" ref="HH33:HI33" si="242">HH32+1</f>
        <v>60</v>
      </c>
      <c r="HI33">
        <f t="shared" si="242"/>
        <v>24</v>
      </c>
      <c r="HJ33">
        <f t="shared" si="226"/>
        <v>0.24905489843445835</v>
      </c>
      <c r="HK33">
        <f>IF(HH33&gt;=$F$3,IF(HI33&lt;50,HJ33*VLOOKUP(HH33,Ret!$A$2:$AZ$27,HI33+2),HJ33),0)</f>
        <v>2.8392258421528253E-2</v>
      </c>
      <c r="HL33">
        <f>IF(HH33&lt;$F$3,HJ33*VLOOKUP(HH33,Withd!$A$2:$AZ$57,HI33+2),0)</f>
        <v>0</v>
      </c>
      <c r="HM33">
        <f>IF(HJ33=HK33,0,HJ33*VLOOKUP(HH33,Mort!$A$2:$E$115,IF(C$5="M",2,3)))</f>
        <v>7.6708908717813167E-4</v>
      </c>
      <c r="HN33">
        <f>HN32/(1+Assumptions!$C$9)</f>
        <v>0.59324904917199839</v>
      </c>
      <c r="HO33">
        <f>HO32*(1+Assumptions!$C$10)</f>
        <v>1.5648072319657027</v>
      </c>
      <c r="HQ33">
        <f>HQ32/(1.01+Assumptions!$C$9)</f>
        <v>0.51873080912264813</v>
      </c>
      <c r="HR33">
        <f>HR32/(0.99+Assumptions!$C$9)</f>
        <v>0.67935440345918885</v>
      </c>
    </row>
    <row r="34" spans="2:226" x14ac:dyDescent="0.25">
      <c r="B34">
        <f t="shared" si="212"/>
        <v>2049</v>
      </c>
      <c r="C34">
        <f t="shared" si="212"/>
        <v>76</v>
      </c>
      <c r="D34">
        <f>D33*(1-VLOOKUP(C33,Mort!$A$2:$E$111,IF(C$5="M",4,5)))</f>
        <v>0.78236943382936774</v>
      </c>
      <c r="E34" s="3">
        <f>IF(C34&lt;65,Assumptions!$C$6,Assumptions!$C$7)*(1+Assumptions!$C$8)^(B34-$J$3)</f>
        <v>20917.643557394069</v>
      </c>
      <c r="F34" s="3">
        <f t="shared" si="213"/>
        <v>16365.32</v>
      </c>
      <c r="H34">
        <f t="shared" si="218"/>
        <v>70</v>
      </c>
      <c r="I34" s="5">
        <v>124120.81895964946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16638.04</v>
      </c>
      <c r="AK34" s="5">
        <v>17266.490000000002</v>
      </c>
      <c r="AL34" s="5">
        <v>17887.900000000001</v>
      </c>
      <c r="AM34" s="5">
        <v>18495.240000000002</v>
      </c>
      <c r="AN34" s="5">
        <v>19082.23</v>
      </c>
      <c r="AO34" s="5">
        <v>19640.740000000002</v>
      </c>
      <c r="AP34" s="5">
        <v>20156.12</v>
      </c>
      <c r="AQ34" s="5">
        <v>20613.16</v>
      </c>
      <c r="AR34" s="5">
        <v>20994.66</v>
      </c>
      <c r="AS34" s="5">
        <v>21285.759999999998</v>
      </c>
      <c r="AT34" s="5">
        <v>21468.17</v>
      </c>
      <c r="AU34" s="5">
        <v>21523.94</v>
      </c>
      <c r="AV34" s="5">
        <v>21439.31</v>
      </c>
      <c r="AW34" s="5">
        <v>21205.72</v>
      </c>
      <c r="AX34" s="5">
        <v>20812.93</v>
      </c>
      <c r="AY34" s="5">
        <v>20251.97</v>
      </c>
      <c r="AZ34" s="5">
        <v>19478.8</v>
      </c>
      <c r="BA34" s="5">
        <v>18484.64</v>
      </c>
      <c r="BB34" s="5">
        <v>17272.68</v>
      </c>
      <c r="BC34" s="5">
        <v>15858.47</v>
      </c>
      <c r="BD34" s="5">
        <v>14275.63</v>
      </c>
      <c r="BE34" s="5">
        <v>12577.11</v>
      </c>
      <c r="BF34" s="5">
        <v>10828.31</v>
      </c>
      <c r="BG34" s="5">
        <v>9096.3700000000008</v>
      </c>
      <c r="BH34" s="5">
        <v>7442.79</v>
      </c>
      <c r="BI34" s="5">
        <v>5919.97</v>
      </c>
      <c r="BJ34" s="5">
        <v>4567.88</v>
      </c>
      <c r="BK34" s="5">
        <v>3439.36</v>
      </c>
      <c r="BL34" s="5">
        <v>2503.2399999999998</v>
      </c>
      <c r="BM34" s="5">
        <v>1781.67</v>
      </c>
      <c r="BN34" s="5">
        <v>1202.1600000000001</v>
      </c>
      <c r="BO34" s="5">
        <v>764.57</v>
      </c>
      <c r="BP34" s="5">
        <v>439.4</v>
      </c>
      <c r="BQ34" s="5">
        <v>222.18</v>
      </c>
      <c r="BR34" s="5">
        <v>97.21</v>
      </c>
      <c r="BS34" s="5">
        <v>36.43</v>
      </c>
      <c r="BT34" s="5">
        <v>11.13</v>
      </c>
      <c r="BU34" s="5">
        <v>2.5499999999999998</v>
      </c>
      <c r="BV34" s="5">
        <v>0.37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0.98536999999999997</v>
      </c>
      <c r="EG34" s="3">
        <v>0.96927890790000004</v>
      </c>
      <c r="EH34" s="3">
        <v>0.95181250197964196</v>
      </c>
      <c r="EI34" s="3">
        <v>0.93282384256514805</v>
      </c>
      <c r="EJ34" s="3">
        <v>0.91225507683658658</v>
      </c>
      <c r="EK34" s="3">
        <v>0.89000517551254221</v>
      </c>
      <c r="EL34" s="3">
        <v>0.86574363442807034</v>
      </c>
      <c r="EM34" s="3">
        <v>0.83921724946919429</v>
      </c>
      <c r="EN34" s="3">
        <v>0.81018872481005488</v>
      </c>
      <c r="EO34" s="3">
        <v>0.7785994664297109</v>
      </c>
      <c r="EP34" s="3">
        <v>0.74433330391213937</v>
      </c>
      <c r="EQ34" s="3">
        <v>0.70736226870682339</v>
      </c>
      <c r="ER34" s="3">
        <v>0.66784901237686023</v>
      </c>
      <c r="ES34" s="3">
        <v>0.62613516306380157</v>
      </c>
      <c r="ET34" s="3">
        <v>0.58249980354988518</v>
      </c>
      <c r="EU34" s="3">
        <v>0.53725121881013016</v>
      </c>
      <c r="EV34" s="3">
        <v>0.48980119116481952</v>
      </c>
      <c r="EW34" s="3">
        <v>0.44057127344084351</v>
      </c>
      <c r="EX34" s="3">
        <v>0.39022278831202389</v>
      </c>
      <c r="EY34" s="3">
        <v>0.33959528375642195</v>
      </c>
      <c r="EZ34" s="3">
        <v>0.28976307181800459</v>
      </c>
      <c r="FA34" s="3">
        <v>0.24197824364449746</v>
      </c>
      <c r="FB34" s="3">
        <v>0.19747118529096502</v>
      </c>
      <c r="FC34" s="3">
        <v>0.15723840599978381</v>
      </c>
      <c r="FD34" s="3">
        <v>0.12194781815719234</v>
      </c>
      <c r="FE34" s="3">
        <v>9.1940118543252028E-2</v>
      </c>
      <c r="FF34" s="3">
        <v>6.7243163900163661E-2</v>
      </c>
      <c r="FG34" s="3">
        <v>4.7990773643907796E-2</v>
      </c>
      <c r="FH34" s="3">
        <v>3.3107874921459113E-2</v>
      </c>
      <c r="FI34" s="3">
        <v>2.2335896737013177E-2</v>
      </c>
      <c r="FJ34" s="3">
        <v>1.4285146117124147E-2</v>
      </c>
      <c r="FK34" s="3">
        <v>8.611657485247122E-3</v>
      </c>
      <c r="FL34" s="3">
        <v>4.6911142985135174E-3</v>
      </c>
      <c r="FM34" s="3">
        <v>2.2484041721345439E-3</v>
      </c>
      <c r="FN34" s="3">
        <v>9.3248066230935945E-4</v>
      </c>
      <c r="FO34" s="3">
        <v>3.3120780644566136E-4</v>
      </c>
      <c r="FP34" s="3">
        <v>9.5917780746663524E-5</v>
      </c>
      <c r="FQ34" s="3">
        <v>2.0845811289672386E-5</v>
      </c>
      <c r="FR34" s="3">
        <v>2.8708851308136801E-6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16"/>
        <v>34</v>
      </c>
      <c r="HC34">
        <f t="shared" si="219"/>
        <v>2.8854357499850991E-2</v>
      </c>
      <c r="HD34">
        <f>IF(H34&gt;=$F$3,IF(HB34&lt;50,HC34*VLOOKUP(H34,Ret!$A$2:$AZ$27,HB34+2),HC34),0)</f>
        <v>8.6563072499552963E-3</v>
      </c>
      <c r="HE34">
        <f>IF(H34&lt;$F$3,HC34*VLOOKUP(H34,Withd!$A$2:$AZ$57,HB34+2),0)</f>
        <v>0</v>
      </c>
      <c r="HF34">
        <f>IF(HC34=HD34,0,HC34*VLOOKUP(H34,Mort!$A$2:$E$115,IF(C$5="M",2,3)))</f>
        <v>1.5119683329921919E-4</v>
      </c>
      <c r="HH34">
        <f t="shared" ref="HH34:HI34" si="243">HH33+1</f>
        <v>61</v>
      </c>
      <c r="HI34">
        <f t="shared" si="243"/>
        <v>25</v>
      </c>
      <c r="HJ34">
        <f t="shared" si="226"/>
        <v>0.21989555092575197</v>
      </c>
      <c r="HK34">
        <f>IF(HH34&gt;=$F$3,IF(HI34&lt;50,HJ34*VLOOKUP(HH34,Ret!$A$2:$AZ$27,HI34+2),HJ34),0)</f>
        <v>3.276443708793704E-2</v>
      </c>
      <c r="HL34">
        <f>IF(HH34&lt;$F$3,HJ34*VLOOKUP(HH34,Withd!$A$2:$AZ$57,HI34+2),0)</f>
        <v>0</v>
      </c>
      <c r="HM34">
        <f>IF(HJ34=HK34,0,HJ34*VLOOKUP(HH34,Mort!$A$2:$E$115,IF(C$5="M",2,3)))</f>
        <v>7.2125740703646649E-4</v>
      </c>
      <c r="HN34">
        <f>HN33/(1+Assumptions!$C$9)</f>
        <v>0.57153087588824503</v>
      </c>
      <c r="HO34">
        <f>HO33*(1+Assumptions!$C$10)</f>
        <v>1.615663467004588</v>
      </c>
      <c r="HQ34">
        <f>HQ33/(1.01+Assumptions!$C$9)</f>
        <v>0.49497214610939705</v>
      </c>
      <c r="HR34">
        <f>HR33/(0.99+Assumptions!$C$9)</f>
        <v>0.66085058702255728</v>
      </c>
    </row>
    <row r="35" spans="2:226" x14ac:dyDescent="0.25">
      <c r="B35">
        <f t="shared" si="212"/>
        <v>2050</v>
      </c>
      <c r="C35">
        <f t="shared" si="212"/>
        <v>77</v>
      </c>
      <c r="D35">
        <f>D34*(1-VLOOKUP(C34,Mort!$A$2:$E$111,IF(C$5="M",4,5)))</f>
        <v>0.76328744333826948</v>
      </c>
      <c r="E35" s="3">
        <f>IF(C35&lt;65,Assumptions!$C$6,Assumptions!$C$7)*(1+Assumptions!$C$8)^(B35-$J$3)</f>
        <v>22068.113953050739</v>
      </c>
      <c r="F35" s="3">
        <f t="shared" si="213"/>
        <v>16844.310000000001</v>
      </c>
      <c r="H35">
        <f t="shared" si="218"/>
        <v>71</v>
      </c>
      <c r="I35" s="5">
        <v>119570.47034786067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17522.849999999999</v>
      </c>
      <c r="AL35" s="5">
        <v>18153.48</v>
      </c>
      <c r="AM35" s="5">
        <v>18769.84</v>
      </c>
      <c r="AN35" s="5">
        <v>19365.54</v>
      </c>
      <c r="AO35" s="5">
        <v>19932.349999999999</v>
      </c>
      <c r="AP35" s="5">
        <v>20455.38</v>
      </c>
      <c r="AQ35" s="5">
        <v>20919.21</v>
      </c>
      <c r="AR35" s="5">
        <v>21306.37</v>
      </c>
      <c r="AS35" s="5">
        <v>21601.79</v>
      </c>
      <c r="AT35" s="5">
        <v>21786.91</v>
      </c>
      <c r="AU35" s="5">
        <v>21843.52</v>
      </c>
      <c r="AV35" s="5">
        <v>21757.62</v>
      </c>
      <c r="AW35" s="5">
        <v>21520.560000000001</v>
      </c>
      <c r="AX35" s="5">
        <v>21121.94</v>
      </c>
      <c r="AY35" s="5">
        <v>20552.650000000001</v>
      </c>
      <c r="AZ35" s="5">
        <v>19768</v>
      </c>
      <c r="BA35" s="5">
        <v>18759.080000000002</v>
      </c>
      <c r="BB35" s="5">
        <v>17529.13</v>
      </c>
      <c r="BC35" s="5">
        <v>16093.92</v>
      </c>
      <c r="BD35" s="5">
        <v>14487.58</v>
      </c>
      <c r="BE35" s="5">
        <v>12763.85</v>
      </c>
      <c r="BF35" s="5">
        <v>10989.08</v>
      </c>
      <c r="BG35" s="5">
        <v>9231.43</v>
      </c>
      <c r="BH35" s="5">
        <v>7553.3</v>
      </c>
      <c r="BI35" s="5">
        <v>6007.86</v>
      </c>
      <c r="BJ35" s="5">
        <v>4635.7</v>
      </c>
      <c r="BK35" s="5">
        <v>3490.42</v>
      </c>
      <c r="BL35" s="5">
        <v>2540.41</v>
      </c>
      <c r="BM35" s="5">
        <v>1808.12</v>
      </c>
      <c r="BN35" s="5">
        <v>1220.01</v>
      </c>
      <c r="BO35" s="5">
        <v>775.92</v>
      </c>
      <c r="BP35" s="5">
        <v>445.92</v>
      </c>
      <c r="BQ35" s="5">
        <v>225.48</v>
      </c>
      <c r="BR35" s="5">
        <v>98.66</v>
      </c>
      <c r="BS35" s="5">
        <v>36.97</v>
      </c>
      <c r="BT35" s="5">
        <v>11.3</v>
      </c>
      <c r="BU35" s="5">
        <v>2.59</v>
      </c>
      <c r="BV35" s="5">
        <v>0.38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0.98367000000000004</v>
      </c>
      <c r="EH35" s="3">
        <v>0.96594426659999999</v>
      </c>
      <c r="EI35" s="3">
        <v>0.94667367848132999</v>
      </c>
      <c r="EJ35" s="3">
        <v>0.92579952387081665</v>
      </c>
      <c r="EK35" s="3">
        <v>0.90321927348360742</v>
      </c>
      <c r="EL35" s="3">
        <v>0.87859751608844427</v>
      </c>
      <c r="EM35" s="3">
        <v>0.85167728819549438</v>
      </c>
      <c r="EN35" s="3">
        <v>0.82221777079681224</v>
      </c>
      <c r="EO35" s="3">
        <v>0.79015949991344459</v>
      </c>
      <c r="EP35" s="3">
        <v>0.75538458032225386</v>
      </c>
      <c r="EQ35" s="3">
        <v>0.71786462821764752</v>
      </c>
      <c r="ER35" s="3">
        <v>0.67776471008540973</v>
      </c>
      <c r="ES35" s="3">
        <v>0.6354315262934751</v>
      </c>
      <c r="ET35" s="3">
        <v>0.59114830322608281</v>
      </c>
      <c r="EU35" s="3">
        <v>0.54522790303148072</v>
      </c>
      <c r="EV35" s="3">
        <v>0.49707337463574036</v>
      </c>
      <c r="EW35" s="3">
        <v>0.44711252975110211</v>
      </c>
      <c r="EX35" s="3">
        <v>0.39601650985114611</v>
      </c>
      <c r="EY35" s="3">
        <v>0.34463732786305845</v>
      </c>
      <c r="EZ35" s="3">
        <v>0.29406524637243325</v>
      </c>
      <c r="FA35" s="3">
        <v>0.24557094659315529</v>
      </c>
      <c r="FB35" s="3">
        <v>0.20040308238627622</v>
      </c>
      <c r="FC35" s="3">
        <v>0.1595729583808963</v>
      </c>
      <c r="FD35" s="3">
        <v>0.12375840360188795</v>
      </c>
      <c r="FE35" s="3">
        <v>9.3305173227571384E-2</v>
      </c>
      <c r="FF35" s="3">
        <v>6.8241537595181145E-2</v>
      </c>
      <c r="FG35" s="3">
        <v>4.8703302966304825E-2</v>
      </c>
      <c r="FH35" s="3">
        <v>3.3599434650394375E-2</v>
      </c>
      <c r="FI35" s="3">
        <v>2.2667522592542063E-2</v>
      </c>
      <c r="FJ35" s="3">
        <v>1.4497240749286202E-2</v>
      </c>
      <c r="FK35" s="3">
        <v>8.739516613299695E-3</v>
      </c>
      <c r="FL35" s="3">
        <v>4.7607642799288759E-3</v>
      </c>
      <c r="FM35" s="3">
        <v>2.2817867117271109E-3</v>
      </c>
      <c r="FN35" s="3">
        <v>9.4632540295458477E-4</v>
      </c>
      <c r="FO35" s="3">
        <v>3.3612531987543896E-4</v>
      </c>
      <c r="FP35" s="3">
        <v>9.7341892635927118E-5</v>
      </c>
      <c r="FQ35" s="3">
        <v>2.1155313526566044E-5</v>
      </c>
      <c r="FR35" s="3">
        <v>2.9135097788786745E-6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16"/>
        <v>35</v>
      </c>
      <c r="HC35">
        <f t="shared" si="219"/>
        <v>2.0046853416596476E-2</v>
      </c>
      <c r="HD35">
        <f>IF(H35&gt;=$F$3,IF(HB35&lt;50,HC35*VLOOKUP(H35,Ret!$A$2:$AZ$27,HB35+2),HC35),0)</f>
        <v>5.1319944746486979E-3</v>
      </c>
      <c r="HE35">
        <f>IF(H35&lt;$F$3,HC35*VLOOKUP(H35,Withd!$A$2:$AZ$57,HB35+2),0)</f>
        <v>0</v>
      </c>
      <c r="HF35">
        <f>IF(HC35=HD35,0,HC35*VLOOKUP(H35,Mort!$A$2:$E$115,IF(C$5="M",2,3)))</f>
        <v>1.1166097353044238E-4</v>
      </c>
      <c r="HH35">
        <f t="shared" ref="HH35:HI35" si="244">HH34+1</f>
        <v>62</v>
      </c>
      <c r="HI35">
        <f t="shared" si="244"/>
        <v>26</v>
      </c>
      <c r="HJ35">
        <f t="shared" si="226"/>
        <v>0.18640985643077848</v>
      </c>
      <c r="HK35">
        <f>IF(HH35&gt;=$F$3,IF(HI35&lt;50,HJ35*VLOOKUP(HH35,Ret!$A$2:$AZ$27,HI35+2),HJ35),0)</f>
        <v>4.7534513389848515E-2</v>
      </c>
      <c r="HL35">
        <f>IF(HH35&lt;$F$3,HJ35*VLOOKUP(HH35,Withd!$A$2:$AZ$57,HI35+2),0)</f>
        <v>0</v>
      </c>
      <c r="HM35">
        <f>IF(HJ35=HK35,0,HJ35*VLOOKUP(HH35,Mort!$A$2:$E$115,IF(C$5="M",2,3)))</f>
        <v>6.4684220181480132E-4</v>
      </c>
      <c r="HN35">
        <f>HN34/(1+Assumptions!$C$9)</f>
        <v>0.55060778023915702</v>
      </c>
      <c r="HO35">
        <f>HO34*(1+Assumptions!$C$10)</f>
        <v>1.6681725296822369</v>
      </c>
      <c r="HQ35">
        <f>HQ34/(1.01+Assumptions!$C$9)</f>
        <v>0.47230166613492081</v>
      </c>
      <c r="HR35">
        <f>HR34/(0.99+Assumptions!$C$9)</f>
        <v>0.64285076558614518</v>
      </c>
    </row>
    <row r="36" spans="2:226" x14ac:dyDescent="0.25">
      <c r="B36">
        <f t="shared" si="212"/>
        <v>2051</v>
      </c>
      <c r="C36">
        <f t="shared" si="212"/>
        <v>78</v>
      </c>
      <c r="D36">
        <f>D35*(1-VLOOKUP(C35,Mort!$A$2:$E$111,IF(C$5="M",4,5)))</f>
        <v>0.74248022763286825</v>
      </c>
      <c r="E36" s="3">
        <f>IF(C36&lt;65,Assumptions!$C$6,Assumptions!$C$7)*(1+Assumptions!$C$8)^(B36-$J$3)</f>
        <v>23281.86022046853</v>
      </c>
      <c r="F36" s="3">
        <f t="shared" si="213"/>
        <v>17286.32</v>
      </c>
      <c r="H36">
        <f t="shared" si="218"/>
        <v>72</v>
      </c>
      <c r="I36" s="5">
        <v>115046.35378789675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18454.849999999999</v>
      </c>
      <c r="AM36" s="5">
        <v>19081.439999999999</v>
      </c>
      <c r="AN36" s="5">
        <v>19687.03</v>
      </c>
      <c r="AO36" s="5">
        <v>20263.240000000002</v>
      </c>
      <c r="AP36" s="5">
        <v>20794.97</v>
      </c>
      <c r="AQ36" s="5">
        <v>21266.49</v>
      </c>
      <c r="AR36" s="5">
        <v>21660.080000000002</v>
      </c>
      <c r="AS36" s="5">
        <v>21960.41</v>
      </c>
      <c r="AT36" s="5">
        <v>22148.6</v>
      </c>
      <c r="AU36" s="5">
        <v>22206.14</v>
      </c>
      <c r="AV36" s="5">
        <v>22118.82</v>
      </c>
      <c r="AW36" s="5">
        <v>21877.83</v>
      </c>
      <c r="AX36" s="5">
        <v>21472.59</v>
      </c>
      <c r="AY36" s="5">
        <v>20893.849999999999</v>
      </c>
      <c r="AZ36" s="5">
        <v>20096.169999999998</v>
      </c>
      <c r="BA36" s="5">
        <v>19070.5</v>
      </c>
      <c r="BB36" s="5">
        <v>17820.14</v>
      </c>
      <c r="BC36" s="5">
        <v>16361.1</v>
      </c>
      <c r="BD36" s="5">
        <v>14728.09</v>
      </c>
      <c r="BE36" s="5">
        <v>12975.74</v>
      </c>
      <c r="BF36" s="5">
        <v>11171.51</v>
      </c>
      <c r="BG36" s="5">
        <v>9384.68</v>
      </c>
      <c r="BH36" s="5">
        <v>7678.69</v>
      </c>
      <c r="BI36" s="5">
        <v>6107.6</v>
      </c>
      <c r="BJ36" s="5">
        <v>4712.66</v>
      </c>
      <c r="BK36" s="5">
        <v>3548.37</v>
      </c>
      <c r="BL36" s="5">
        <v>2582.58</v>
      </c>
      <c r="BM36" s="5">
        <v>1838.14</v>
      </c>
      <c r="BN36" s="5">
        <v>1240.26</v>
      </c>
      <c r="BO36" s="5">
        <v>788.8</v>
      </c>
      <c r="BP36" s="5">
        <v>453.32</v>
      </c>
      <c r="BQ36" s="5">
        <v>229.22</v>
      </c>
      <c r="BR36" s="5">
        <v>100.29</v>
      </c>
      <c r="BS36" s="5">
        <v>37.58</v>
      </c>
      <c r="BT36" s="5">
        <v>11.48</v>
      </c>
      <c r="BU36" s="5">
        <v>2.63</v>
      </c>
      <c r="BV36" s="5">
        <v>0.38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0.98197999999999996</v>
      </c>
      <c r="EI36" s="3">
        <v>0.96238949899999993</v>
      </c>
      <c r="EJ36" s="3">
        <v>0.94116881054704993</v>
      </c>
      <c r="EK36" s="3">
        <v>0.91821370325780738</v>
      </c>
      <c r="EL36" s="3">
        <v>0.89318319770699961</v>
      </c>
      <c r="EM36" s="3">
        <v>0.86581606452925719</v>
      </c>
      <c r="EN36" s="3">
        <v>0.83586748685719015</v>
      </c>
      <c r="EO36" s="3">
        <v>0.80327701354462833</v>
      </c>
      <c r="EP36" s="3">
        <v>0.76792479217852927</v>
      </c>
      <c r="EQ36" s="3">
        <v>0.72978196775102178</v>
      </c>
      <c r="ER36" s="3">
        <v>0.68901634703244974</v>
      </c>
      <c r="ES36" s="3">
        <v>0.64598038599680296</v>
      </c>
      <c r="ET36" s="3">
        <v>0.60096201289668572</v>
      </c>
      <c r="EU36" s="3">
        <v>0.55427928373487123</v>
      </c>
      <c r="EV36" s="3">
        <v>0.50532533739540741</v>
      </c>
      <c r="EW36" s="3">
        <v>0.45453508773379503</v>
      </c>
      <c r="EX36" s="3">
        <v>0.40259081790757689</v>
      </c>
      <c r="EY36" s="3">
        <v>0.35035868519224789</v>
      </c>
      <c r="EZ36" s="3">
        <v>0.29894705172713743</v>
      </c>
      <c r="FA36" s="3">
        <v>0.2496476934268152</v>
      </c>
      <c r="FB36" s="3">
        <v>0.20372999317482107</v>
      </c>
      <c r="FC36" s="3">
        <v>0.16222204436538301</v>
      </c>
      <c r="FD36" s="3">
        <v>0.12581292872801644</v>
      </c>
      <c r="FE36" s="3">
        <v>9.4854141355913441E-2</v>
      </c>
      <c r="FF36" s="3">
        <v>6.9374421904887962E-2</v>
      </c>
      <c r="FG36" s="3">
        <v>4.9511831169299483E-2</v>
      </c>
      <c r="FH36" s="3">
        <v>3.4157222087076333E-2</v>
      </c>
      <c r="FI36" s="3">
        <v>2.304382830882518E-2</v>
      </c>
      <c r="FJ36" s="3">
        <v>1.4737910833192232E-2</v>
      </c>
      <c r="FK36" s="3">
        <v>8.8846021666816061E-3</v>
      </c>
      <c r="FL36" s="3">
        <v>4.8397981842781381E-3</v>
      </c>
      <c r="FM36" s="3">
        <v>2.3196668717426687E-3</v>
      </c>
      <c r="FN36" s="3">
        <v>9.6203544171783709E-4</v>
      </c>
      <c r="FO36" s="3">
        <v>3.4170536854375854E-4</v>
      </c>
      <c r="FP36" s="3">
        <v>9.8957874730272463E-5</v>
      </c>
      <c r="FQ36" s="3">
        <v>2.1506514915130117E-5</v>
      </c>
      <c r="FR36" s="3">
        <v>2.9618772341117187E-6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16"/>
        <v>36</v>
      </c>
      <c r="HC36">
        <f t="shared" si="219"/>
        <v>1.4803197968417336E-2</v>
      </c>
      <c r="HD36">
        <f>IF(H36&gt;=$F$3,IF(HB36&lt;50,HC36*VLOOKUP(H36,Ret!$A$2:$AZ$27,HB36+2),HC36),0)</f>
        <v>4.2041082230305235E-3</v>
      </c>
      <c r="HE36">
        <f>IF(H36&lt;$F$3,HC36*VLOOKUP(H36,Withd!$A$2:$AZ$57,HB36+2),0)</f>
        <v>0</v>
      </c>
      <c r="HF36">
        <f>IF(HC36=HD36,0,HC36*VLOOKUP(H36,Mort!$A$2:$E$115,IF(C$5="M",2,3)))</f>
        <v>8.7486899993346459E-5</v>
      </c>
      <c r="HH36">
        <f t="shared" ref="HH36:HI36" si="245">HH35+1</f>
        <v>63</v>
      </c>
      <c r="HI36">
        <f t="shared" si="245"/>
        <v>27</v>
      </c>
      <c r="HJ36">
        <f t="shared" si="226"/>
        <v>0.13822850083911517</v>
      </c>
      <c r="HK36">
        <f>IF(HH36&gt;=$F$3,IF(HI36&lt;50,HJ36*VLOOKUP(HH36,Ret!$A$2:$AZ$27,HI36+2),HJ36),0)</f>
        <v>3.7459923727400216E-2</v>
      </c>
      <c r="HL36">
        <f>IF(HH36&lt;$F$3,HJ36*VLOOKUP(HH36,Withd!$A$2:$AZ$57,HI36+2),0)</f>
        <v>0</v>
      </c>
      <c r="HM36">
        <f>IF(HJ36=HK36,0,HJ36*VLOOKUP(HH36,Mort!$A$2:$E$115,IF(C$5="M",2,3)))</f>
        <v>5.0591631307116158E-4</v>
      </c>
      <c r="HN36">
        <f>HN35/(1+Assumptions!$C$9)</f>
        <v>0.53045065533637481</v>
      </c>
      <c r="HO36">
        <f>HO35*(1+Assumptions!$C$10)</f>
        <v>1.7223881368969096</v>
      </c>
      <c r="HQ36">
        <f>HQ35/(1.01+Assumptions!$C$9)</f>
        <v>0.4506695287546954</v>
      </c>
      <c r="HR36">
        <f>HR35/(0.99+Assumptions!$C$9)</f>
        <v>0.62534121165967427</v>
      </c>
    </row>
    <row r="37" spans="2:226" x14ac:dyDescent="0.25">
      <c r="B37">
        <f t="shared" si="212"/>
        <v>2052</v>
      </c>
      <c r="C37">
        <f t="shared" si="212"/>
        <v>79</v>
      </c>
      <c r="D37">
        <f>D36*(1-VLOOKUP(C36,Mort!$A$2:$E$111,IF(C$5="M",4,5)))</f>
        <v>0.71973063345819721</v>
      </c>
      <c r="E37" s="3">
        <f>IF(C37&lt;65,Assumptions!$C$6,Assumptions!$C$7)*(1+Assumptions!$C$8)^(B37-$J$3)</f>
        <v>24562.362532594299</v>
      </c>
      <c r="F37" s="3">
        <f t="shared" si="213"/>
        <v>17678.28</v>
      </c>
      <c r="H37">
        <f t="shared" si="218"/>
        <v>73</v>
      </c>
      <c r="I37" s="5">
        <v>110530.42842027468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19431.599999999999</v>
      </c>
      <c r="AN37" s="5">
        <v>20048.3</v>
      </c>
      <c r="AO37" s="5">
        <v>20635.09</v>
      </c>
      <c r="AP37" s="5">
        <v>21176.57</v>
      </c>
      <c r="AQ37" s="5">
        <v>21656.74</v>
      </c>
      <c r="AR37" s="5">
        <v>22057.56</v>
      </c>
      <c r="AS37" s="5">
        <v>22363.4</v>
      </c>
      <c r="AT37" s="5">
        <v>22555.040000000001</v>
      </c>
      <c r="AU37" s="5">
        <v>22613.64</v>
      </c>
      <c r="AV37" s="5">
        <v>22524.720000000001</v>
      </c>
      <c r="AW37" s="5">
        <v>22279.3</v>
      </c>
      <c r="AX37" s="5">
        <v>21866.62</v>
      </c>
      <c r="AY37" s="5">
        <v>21277.27</v>
      </c>
      <c r="AZ37" s="5">
        <v>20464.95</v>
      </c>
      <c r="BA37" s="5">
        <v>19420.46</v>
      </c>
      <c r="BB37" s="5">
        <v>18147.150000000001</v>
      </c>
      <c r="BC37" s="5">
        <v>16661.34</v>
      </c>
      <c r="BD37" s="5">
        <v>14998.36</v>
      </c>
      <c r="BE37" s="5">
        <v>13213.85</v>
      </c>
      <c r="BF37" s="5">
        <v>11376.52</v>
      </c>
      <c r="BG37" s="5">
        <v>9556.89</v>
      </c>
      <c r="BH37" s="5">
        <v>7819.6</v>
      </c>
      <c r="BI37" s="5">
        <v>6219.68</v>
      </c>
      <c r="BJ37" s="5">
        <v>4799.1400000000003</v>
      </c>
      <c r="BK37" s="5">
        <v>3613.48</v>
      </c>
      <c r="BL37" s="5">
        <v>2629.98</v>
      </c>
      <c r="BM37" s="5">
        <v>1871.87</v>
      </c>
      <c r="BN37" s="5">
        <v>1263.02</v>
      </c>
      <c r="BO37" s="5">
        <v>803.28</v>
      </c>
      <c r="BP37" s="5">
        <v>461.64</v>
      </c>
      <c r="BQ37" s="5">
        <v>233.43</v>
      </c>
      <c r="BR37" s="5">
        <v>102.14</v>
      </c>
      <c r="BS37" s="5">
        <v>38.270000000000003</v>
      </c>
      <c r="BT37" s="5">
        <v>11.69</v>
      </c>
      <c r="BU37" s="5">
        <v>2.68</v>
      </c>
      <c r="BV37" s="5">
        <v>0.39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0.98004999999999998</v>
      </c>
      <c r="EJ37" s="3">
        <v>0.95843989749999992</v>
      </c>
      <c r="EK37" s="3">
        <v>0.93506354839997485</v>
      </c>
      <c r="EL37" s="3">
        <v>0.90957371607059156</v>
      </c>
      <c r="EM37" s="3">
        <v>0.88170437741018859</v>
      </c>
      <c r="EN37" s="3">
        <v>0.85120622299557014</v>
      </c>
      <c r="EO37" s="3">
        <v>0.81801769236097288</v>
      </c>
      <c r="EP37" s="3">
        <v>0.78201673372016645</v>
      </c>
      <c r="EQ37" s="3">
        <v>0.74317396255628576</v>
      </c>
      <c r="ER37" s="3">
        <v>0.70166026500789158</v>
      </c>
      <c r="ES37" s="3">
        <v>0.65783456485549874</v>
      </c>
      <c r="ET37" s="3">
        <v>0.61199007403071903</v>
      </c>
      <c r="EU37" s="3">
        <v>0.56445068508001284</v>
      </c>
      <c r="EV37" s="3">
        <v>0.51459840057374617</v>
      </c>
      <c r="EW37" s="3">
        <v>0.46287611533207895</v>
      </c>
      <c r="EX37" s="3">
        <v>0.40997863287192893</v>
      </c>
      <c r="EY37" s="3">
        <v>0.35678800504312486</v>
      </c>
      <c r="EZ37" s="3">
        <v>0.30443293318309672</v>
      </c>
      <c r="FA37" s="3">
        <v>0.25422889817187222</v>
      </c>
      <c r="FB37" s="3">
        <v>0.20746857693111975</v>
      </c>
      <c r="FC37" s="3">
        <v>0.1651989290671734</v>
      </c>
      <c r="FD37" s="3">
        <v>0.12812168142733701</v>
      </c>
      <c r="FE37" s="3">
        <v>9.6594779278512191E-2</v>
      </c>
      <c r="FF37" s="3">
        <v>7.0647489668718241E-2</v>
      </c>
      <c r="FG37" s="3">
        <v>5.0420406901667519E-2</v>
      </c>
      <c r="FH37" s="3">
        <v>3.4784030313322389E-2</v>
      </c>
      <c r="FI37" s="3">
        <v>2.3466698210579819E-2</v>
      </c>
      <c r="FJ37" s="3">
        <v>1.5008361507558429E-2</v>
      </c>
      <c r="FK37" s="3">
        <v>9.0476406512165243E-3</v>
      </c>
      <c r="FL37" s="3">
        <v>4.9286117683436893E-3</v>
      </c>
      <c r="FM37" s="3">
        <v>2.3622343344494468E-3</v>
      </c>
      <c r="FN37" s="3">
        <v>9.7968944552621917E-4</v>
      </c>
      <c r="FO37" s="3">
        <v>3.4797589415645779E-4</v>
      </c>
      <c r="FP37" s="3">
        <v>1.0077381894771016E-4</v>
      </c>
      <c r="FQ37" s="3">
        <v>2.1901174071905852E-5</v>
      </c>
      <c r="FR37" s="3">
        <v>3.0162296931828728E-6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16"/>
        <v>37</v>
      </c>
      <c r="HC37">
        <f t="shared" si="219"/>
        <v>1.0511602845393467E-2</v>
      </c>
      <c r="HD37">
        <f>IF(H37&gt;=$F$3,IF(HB37&lt;50,HC37*VLOOKUP(H37,Ret!$A$2:$AZ$27,HB37+2),HC37),0)</f>
        <v>2.3125526259865628E-3</v>
      </c>
      <c r="HE37">
        <f>IF(H37&lt;$F$3,HC37*VLOOKUP(H37,Withd!$A$2:$AZ$57,HB37+2),0)</f>
        <v>0</v>
      </c>
      <c r="HF37">
        <f>IF(HC37=HD37,0,HC37*VLOOKUP(H37,Mort!$A$2:$E$115,IF(C$5="M",2,3)))</f>
        <v>6.6012865869070973E-5</v>
      </c>
      <c r="HH37">
        <f t="shared" ref="HH37:HI37" si="246">HH36+1</f>
        <v>64</v>
      </c>
      <c r="HI37">
        <f t="shared" si="246"/>
        <v>28</v>
      </c>
      <c r="HJ37">
        <f t="shared" si="226"/>
        <v>0.10026266079864379</v>
      </c>
      <c r="HK37">
        <f>IF(HH37&gt;=$F$3,IF(HI37&lt;50,HJ37*VLOOKUP(HH37,Ret!$A$2:$AZ$27,HI37+2),HJ37),0)</f>
        <v>2.5968029146848742E-2</v>
      </c>
      <c r="HL37">
        <f>IF(HH37&lt;$F$3,HJ37*VLOOKUP(HH37,Withd!$A$2:$AZ$57,HI37+2),0)</f>
        <v>0</v>
      </c>
      <c r="HM37">
        <f>IF(HJ37=HK37,0,HJ37*VLOOKUP(HH37,Mort!$A$2:$E$115,IF(C$5="M",2,3)))</f>
        <v>3.8400599085880574E-4</v>
      </c>
      <c r="HN37">
        <f>HN36/(1+Assumptions!$C$9)</f>
        <v>0.51103145986163279</v>
      </c>
      <c r="HO37">
        <f>HO36*(1+Assumptions!$C$10)</f>
        <v>1.7783657513460591</v>
      </c>
      <c r="HQ37">
        <f>HQ36/(1.01+Assumptions!$C$9)</f>
        <v>0.43002817629264828</v>
      </c>
      <c r="HR37">
        <f>HR36/(0.99+Assumptions!$C$9)</f>
        <v>0.60830857165337959</v>
      </c>
    </row>
    <row r="38" spans="2:226" x14ac:dyDescent="0.25">
      <c r="B38">
        <f t="shared" si="212"/>
        <v>2053</v>
      </c>
      <c r="C38">
        <f t="shared" si="212"/>
        <v>80</v>
      </c>
      <c r="D38">
        <f>D37*(1-VLOOKUP(C37,Mort!$A$2:$E$111,IF(C$5="M",4,5)))</f>
        <v>0.69483515084687819</v>
      </c>
      <c r="E38" s="3">
        <f>IF(C38&lt;65,Assumptions!$C$6,Assumptions!$C$7)*(1+Assumptions!$C$8)^(B38-$J$3)</f>
        <v>25913.292471886984</v>
      </c>
      <c r="F38" s="3">
        <f t="shared" si="213"/>
        <v>18005.47</v>
      </c>
      <c r="H38">
        <f t="shared" si="218"/>
        <v>74</v>
      </c>
      <c r="I38" s="5">
        <v>106031.48132487402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20456.41</v>
      </c>
      <c r="AO38" s="5">
        <v>21055.14</v>
      </c>
      <c r="AP38" s="5">
        <v>21607.64</v>
      </c>
      <c r="AQ38" s="5">
        <v>22097.59</v>
      </c>
      <c r="AR38" s="5">
        <v>22506.560000000001</v>
      </c>
      <c r="AS38" s="5">
        <v>22818.63</v>
      </c>
      <c r="AT38" s="5">
        <v>23014.17</v>
      </c>
      <c r="AU38" s="5">
        <v>23073.96</v>
      </c>
      <c r="AV38" s="5">
        <v>22983.23</v>
      </c>
      <c r="AW38" s="5">
        <v>22732.82</v>
      </c>
      <c r="AX38" s="5">
        <v>22311.74</v>
      </c>
      <c r="AY38" s="5">
        <v>21710.39</v>
      </c>
      <c r="AZ38" s="5">
        <v>20881.54</v>
      </c>
      <c r="BA38" s="5">
        <v>19815.78</v>
      </c>
      <c r="BB38" s="5">
        <v>18516.55</v>
      </c>
      <c r="BC38" s="5">
        <v>17000.5</v>
      </c>
      <c r="BD38" s="5">
        <v>15303.67</v>
      </c>
      <c r="BE38" s="5">
        <v>13482.84</v>
      </c>
      <c r="BF38" s="5">
        <v>11608.1</v>
      </c>
      <c r="BG38" s="5">
        <v>9751.43</v>
      </c>
      <c r="BH38" s="5">
        <v>7978.78</v>
      </c>
      <c r="BI38" s="5">
        <v>6346.29</v>
      </c>
      <c r="BJ38" s="5">
        <v>4896.83</v>
      </c>
      <c r="BK38" s="5">
        <v>3687.04</v>
      </c>
      <c r="BL38" s="5">
        <v>2683.51</v>
      </c>
      <c r="BM38" s="5">
        <v>1909.98</v>
      </c>
      <c r="BN38" s="5">
        <v>1288.73</v>
      </c>
      <c r="BO38" s="5">
        <v>819.63</v>
      </c>
      <c r="BP38" s="5">
        <v>471.04</v>
      </c>
      <c r="BQ38" s="5">
        <v>238.18</v>
      </c>
      <c r="BR38" s="5">
        <v>104.21</v>
      </c>
      <c r="BS38" s="5">
        <v>39.049999999999997</v>
      </c>
      <c r="BT38" s="5">
        <v>11.93</v>
      </c>
      <c r="BU38" s="5">
        <v>2.74</v>
      </c>
      <c r="BV38" s="5">
        <v>0.4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0.97794999999999999</v>
      </c>
      <c r="EK38" s="3">
        <v>0.95409779949999995</v>
      </c>
      <c r="EL38" s="3">
        <v>0.92808909348562996</v>
      </c>
      <c r="EM38" s="3">
        <v>0.89965244366123021</v>
      </c>
      <c r="EN38" s="3">
        <v>0.86853346563498823</v>
      </c>
      <c r="EO38" s="3">
        <v>0.83466934580988006</v>
      </c>
      <c r="EP38" s="3">
        <v>0.79793554790078725</v>
      </c>
      <c r="EQ38" s="3">
        <v>0.75830208923655518</v>
      </c>
      <c r="ER38" s="3">
        <v>0.71594333453180115</v>
      </c>
      <c r="ES38" s="3">
        <v>0.67122551385694484</v>
      </c>
      <c r="ET38" s="3">
        <v>0.62444780779625431</v>
      </c>
      <c r="EU38" s="3">
        <v>0.57594070208664128</v>
      </c>
      <c r="EV38" s="3">
        <v>0.52507361927834917</v>
      </c>
      <c r="EW38" s="3">
        <v>0.47229846980468232</v>
      </c>
      <c r="EX38" s="3">
        <v>0.41832420067540321</v>
      </c>
      <c r="EY38" s="3">
        <v>0.36405081887977642</v>
      </c>
      <c r="EZ38" s="3">
        <v>0.31063000171735805</v>
      </c>
      <c r="FA38" s="3">
        <v>0.25940400813414854</v>
      </c>
      <c r="FB38" s="3">
        <v>0.21169182891803459</v>
      </c>
      <c r="FC38" s="3">
        <v>0.16856173569427421</v>
      </c>
      <c r="FD38" s="3">
        <v>0.13072973973505131</v>
      </c>
      <c r="FE38" s="3">
        <v>9.8561072678447229E-2</v>
      </c>
      <c r="FF38" s="3">
        <v>7.2085597335562732E-2</v>
      </c>
      <c r="FG38" s="3">
        <v>5.144676996241776E-2</v>
      </c>
      <c r="FH38" s="3">
        <v>3.5492097661672765E-2</v>
      </c>
      <c r="FI38" s="3">
        <v>2.3944388766470915E-2</v>
      </c>
      <c r="FJ38" s="3">
        <v>1.5313873279484139E-2</v>
      </c>
      <c r="FK38" s="3">
        <v>9.2318153678042185E-3</v>
      </c>
      <c r="FL38" s="3">
        <v>5.02893910345767E-3</v>
      </c>
      <c r="FM38" s="3">
        <v>2.4103202228962267E-3</v>
      </c>
      <c r="FN38" s="3">
        <v>9.9963210604175228E-4</v>
      </c>
      <c r="FO38" s="3">
        <v>3.5505932774497002E-4</v>
      </c>
      <c r="FP38" s="3">
        <v>1.028251813149433E-4</v>
      </c>
      <c r="FQ38" s="3">
        <v>2.2346996655176631E-5</v>
      </c>
      <c r="FR38" s="3">
        <v>3.0776283793509246E-6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16"/>
        <v>38</v>
      </c>
      <c r="HC38">
        <f t="shared" si="219"/>
        <v>8.1330373535378336E-3</v>
      </c>
      <c r="HD38">
        <f>IF(H38&gt;=$F$3,IF(HB38&lt;50,HC38*VLOOKUP(H38,Ret!$A$2:$AZ$27,HB38+2),HC38),0)</f>
        <v>2.0251263010309206E-3</v>
      </c>
      <c r="HE38">
        <f>IF(H38&lt;$F$3,HC38*VLOOKUP(H38,Withd!$A$2:$AZ$57,HB38+2),0)</f>
        <v>0</v>
      </c>
      <c r="HF38">
        <f>IF(HC38=HD38,0,HC38*VLOOKUP(H38,Mort!$A$2:$E$115,IF(C$5="M",2,3)))</f>
        <v>5.4410019895168103E-5</v>
      </c>
      <c r="HH38">
        <f t="shared" ref="HH38:HI38" si="247">HH37+1</f>
        <v>65</v>
      </c>
      <c r="HI38">
        <f t="shared" si="247"/>
        <v>29</v>
      </c>
      <c r="HJ38">
        <f t="shared" si="226"/>
        <v>7.3910625660936244E-2</v>
      </c>
      <c r="HK38">
        <f>IF(HH38&gt;=$F$3,IF(HI38&lt;50,HJ38*VLOOKUP(HH38,Ret!$A$2:$AZ$27,HI38+2),HJ38),0)</f>
        <v>2.5868718981327685E-2</v>
      </c>
      <c r="HL38">
        <f>IF(HH38&lt;$F$3,HJ38*VLOOKUP(HH38,Withd!$A$2:$AZ$57,HI38+2),0)</f>
        <v>0</v>
      </c>
      <c r="HM38">
        <f>IF(HJ38=HK38,0,HJ38*VLOOKUP(HH38,Mort!$A$2:$E$115,IF(C$5="M",2,3)))</f>
        <v>2.9564250264374497E-4</v>
      </c>
      <c r="HN38">
        <f>HN37/(1+Assumptions!$C$9)</f>
        <v>0.49232317905744966</v>
      </c>
      <c r="HO38">
        <f>HO37*(1+Assumptions!$C$10)</f>
        <v>1.836162638264806</v>
      </c>
      <c r="HQ38">
        <f>HQ37/(1.01+Assumptions!$C$9)</f>
        <v>0.41033222928687813</v>
      </c>
      <c r="HR38">
        <f>HR37/(0.99+Assumptions!$C$9)</f>
        <v>0.59173985569394905</v>
      </c>
    </row>
    <row r="39" spans="2:226" x14ac:dyDescent="0.25">
      <c r="B39">
        <f t="shared" si="212"/>
        <v>2054</v>
      </c>
      <c r="C39">
        <f t="shared" si="212"/>
        <v>81</v>
      </c>
      <c r="D39">
        <f>D38*(1-VLOOKUP(C38,Mort!$A$2:$E$111,IF(C$5="M",4,5)))</f>
        <v>0.66774352831535844</v>
      </c>
      <c r="E39" s="3">
        <f>IF(C39&lt;65,Assumptions!$C$6,Assumptions!$C$7)*(1+Assumptions!$C$8)^(B39-$J$3)</f>
        <v>27338.523557840763</v>
      </c>
      <c r="F39" s="3">
        <f t="shared" si="213"/>
        <v>18255.12</v>
      </c>
      <c r="H39">
        <f t="shared" si="218"/>
        <v>75</v>
      </c>
      <c r="I39" s="5">
        <v>101548.01817391683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21529.87</v>
      </c>
      <c r="AP39" s="5">
        <v>22094.83</v>
      </c>
      <c r="AQ39" s="5">
        <v>22595.83</v>
      </c>
      <c r="AR39" s="5">
        <v>23014.02</v>
      </c>
      <c r="AS39" s="5">
        <v>23333.119999999999</v>
      </c>
      <c r="AT39" s="5">
        <v>23533.07</v>
      </c>
      <c r="AU39" s="5">
        <v>23594.22</v>
      </c>
      <c r="AV39" s="5">
        <v>23501.439999999999</v>
      </c>
      <c r="AW39" s="5">
        <v>23245.38</v>
      </c>
      <c r="AX39" s="5">
        <v>22814.81</v>
      </c>
      <c r="AY39" s="5">
        <v>22199.9</v>
      </c>
      <c r="AZ39" s="5">
        <v>21352.36</v>
      </c>
      <c r="BA39" s="5">
        <v>20262.57</v>
      </c>
      <c r="BB39" s="5">
        <v>18934.05</v>
      </c>
      <c r="BC39" s="5">
        <v>17383.810000000001</v>
      </c>
      <c r="BD39" s="5">
        <v>15648.72</v>
      </c>
      <c r="BE39" s="5">
        <v>13786.84</v>
      </c>
      <c r="BF39" s="5">
        <v>11869.83</v>
      </c>
      <c r="BG39" s="5">
        <v>9971.2999999999993</v>
      </c>
      <c r="BH39" s="5">
        <v>8158.68</v>
      </c>
      <c r="BI39" s="5">
        <v>6489.38</v>
      </c>
      <c r="BJ39" s="5">
        <v>5007.24</v>
      </c>
      <c r="BK39" s="5">
        <v>3770.17</v>
      </c>
      <c r="BL39" s="5">
        <v>2744.02</v>
      </c>
      <c r="BM39" s="5">
        <v>1953.04</v>
      </c>
      <c r="BN39" s="5">
        <v>1317.79</v>
      </c>
      <c r="BO39" s="5">
        <v>838.11</v>
      </c>
      <c r="BP39" s="5">
        <v>481.66</v>
      </c>
      <c r="BQ39" s="5">
        <v>243.55</v>
      </c>
      <c r="BR39" s="5">
        <v>106.56</v>
      </c>
      <c r="BS39" s="5">
        <v>39.93</v>
      </c>
      <c r="BT39" s="5">
        <v>12.2</v>
      </c>
      <c r="BU39" s="5">
        <v>2.8</v>
      </c>
      <c r="BV39" s="5">
        <v>0.41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0.97560999999999998</v>
      </c>
      <c r="EL39" s="3">
        <v>0.94901487140000007</v>
      </c>
      <c r="EM39" s="3">
        <v>0.91993705574030404</v>
      </c>
      <c r="EN39" s="3">
        <v>0.88811643298224696</v>
      </c>
      <c r="EO39" s="3">
        <v>0.85348877326026917</v>
      </c>
      <c r="EP39" s="3">
        <v>0.81592673234908475</v>
      </c>
      <c r="EQ39" s="3">
        <v>0.7753996515533057</v>
      </c>
      <c r="ER39" s="3">
        <v>0.73208582701753799</v>
      </c>
      <c r="ES39" s="3">
        <v>0.68635974626202256</v>
      </c>
      <c r="ET39" s="3">
        <v>0.63852733554502217</v>
      </c>
      <c r="EU39" s="3">
        <v>0.58892653211988488</v>
      </c>
      <c r="EV39" s="3">
        <v>0.53691254080305673</v>
      </c>
      <c r="EW39" s="3">
        <v>0.4829474613269415</v>
      </c>
      <c r="EX39" s="3">
        <v>0.42775622544649861</v>
      </c>
      <c r="EY39" s="3">
        <v>0.3722591327570699</v>
      </c>
      <c r="EZ39" s="3">
        <v>0.31763382761629749</v>
      </c>
      <c r="FA39" s="3">
        <v>0.26525283310409387</v>
      </c>
      <c r="FB39" s="3">
        <v>0.21646487951125787</v>
      </c>
      <c r="FC39" s="3">
        <v>0.17236232495963419</v>
      </c>
      <c r="FD39" s="3">
        <v>0.13367732474569391</v>
      </c>
      <c r="FE39" s="3">
        <v>0.10078334544552101</v>
      </c>
      <c r="FF39" s="3">
        <v>7.3710923191945138E-2</v>
      </c>
      <c r="FG39" s="3">
        <v>5.260674877285932E-2</v>
      </c>
      <c r="FH39" s="3">
        <v>3.6292343843420193E-2</v>
      </c>
      <c r="FI39" s="3">
        <v>2.4484266850524999E-2</v>
      </c>
      <c r="FJ39" s="3">
        <v>1.5659157706921768E-2</v>
      </c>
      <c r="FK39" s="3">
        <v>9.4399666320407194E-3</v>
      </c>
      <c r="FL39" s="3">
        <v>5.1423274231378619E-3</v>
      </c>
      <c r="FM39" s="3">
        <v>2.4646661106357457E-3</v>
      </c>
      <c r="FN39" s="3">
        <v>1.0221709760639629E-3</v>
      </c>
      <c r="FO39" s="3">
        <v>3.6306490898815901E-4</v>
      </c>
      <c r="FP39" s="3">
        <v>1.0514359764297084E-4</v>
      </c>
      <c r="FQ39" s="3">
        <v>2.2850858075746857E-5</v>
      </c>
      <c r="FR39" s="3">
        <v>3.1470201741918562E-6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16"/>
        <v>39</v>
      </c>
      <c r="HC39">
        <f t="shared" si="219"/>
        <v>6.0535010326117442E-3</v>
      </c>
      <c r="HD39">
        <f>IF(H39&gt;=$F$3,IF(HB39&lt;50,HC39*VLOOKUP(H39,Ret!$A$2:$AZ$27,HB39+2),HC39),0)</f>
        <v>6.0535010326117442E-3</v>
      </c>
      <c r="HE39">
        <f>IF(H39&lt;$F$3,HC39*VLOOKUP(H39,Withd!$A$2:$AZ$57,HB39+2),0)</f>
        <v>0</v>
      </c>
      <c r="HF39">
        <f>IF(HC39=HD39,0,HC39*VLOOKUP(H39,Mort!$A$2:$E$115,IF(C$5="M",2,3)))</f>
        <v>0</v>
      </c>
      <c r="HH39">
        <f t="shared" ref="HH39:HI39" si="248">HH38+1</f>
        <v>66</v>
      </c>
      <c r="HI39">
        <f t="shared" si="248"/>
        <v>30</v>
      </c>
      <c r="HJ39">
        <f t="shared" si="226"/>
        <v>4.7746264176964814E-2</v>
      </c>
      <c r="HK39">
        <f>IF(HH39&gt;=$F$3,IF(HI39&lt;50,HJ39*VLOOKUP(HH39,Ret!$A$2:$AZ$27,HI39+2),HJ39),0)</f>
        <v>1.28914913277805E-2</v>
      </c>
      <c r="HL39">
        <f>IF(HH39&lt;$F$3,HJ39*VLOOKUP(HH39,Withd!$A$2:$AZ$57,HI39+2),0)</f>
        <v>0</v>
      </c>
      <c r="HM39">
        <f>IF(HJ39=HK39,0,HJ39*VLOOKUP(HH39,Mort!$A$2:$E$115,IF(C$5="M",2,3)))</f>
        <v>2.0196669746856119E-4</v>
      </c>
      <c r="HN39">
        <f>HN38/(1+Assumptions!$C$9)</f>
        <v>0.47429978714590526</v>
      </c>
      <c r="HO39">
        <f>HO38*(1+Assumptions!$C$10)</f>
        <v>1.8958379240084122</v>
      </c>
      <c r="HQ39">
        <f>HQ38/(1.01+Assumptions!$C$9)</f>
        <v>0.39153838672412034</v>
      </c>
      <c r="HR39">
        <f>HR38/(0.99+Assumptions!$C$9)</f>
        <v>0.57562242771784922</v>
      </c>
    </row>
    <row r="40" spans="2:226" x14ac:dyDescent="0.25">
      <c r="B40">
        <f t="shared" si="212"/>
        <v>2055</v>
      </c>
      <c r="C40">
        <f t="shared" si="212"/>
        <v>82</v>
      </c>
      <c r="D40">
        <f>D39*(1-VLOOKUP(C39,Mort!$A$2:$E$111,IF(C$5="M",4,5)))</f>
        <v>0.63835613563419946</v>
      </c>
      <c r="E40" s="3">
        <f>IF(C40&lt;65,Assumptions!$C$6,Assumptions!$C$7)*(1+Assumptions!$C$8)^(B40-$J$3)</f>
        <v>28842.142353522009</v>
      </c>
      <c r="F40" s="3">
        <f t="shared" si="213"/>
        <v>18411.560000000001</v>
      </c>
      <c r="H40">
        <f t="shared" si="218"/>
        <v>76</v>
      </c>
      <c r="I40" s="5">
        <v>97083.18637882809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22647.200000000001</v>
      </c>
      <c r="AQ40" s="5">
        <v>23160.720000000001</v>
      </c>
      <c r="AR40" s="5">
        <v>23589.37</v>
      </c>
      <c r="AS40" s="5">
        <v>23916.45</v>
      </c>
      <c r="AT40" s="5">
        <v>24121.4</v>
      </c>
      <c r="AU40" s="5">
        <v>24184.07</v>
      </c>
      <c r="AV40" s="5">
        <v>24088.97</v>
      </c>
      <c r="AW40" s="5">
        <v>23826.51</v>
      </c>
      <c r="AX40" s="5">
        <v>23385.17</v>
      </c>
      <c r="AY40" s="5">
        <v>22754.89</v>
      </c>
      <c r="AZ40" s="5">
        <v>21886.16</v>
      </c>
      <c r="BA40" s="5">
        <v>20769.13</v>
      </c>
      <c r="BB40" s="5">
        <v>19407.400000000001</v>
      </c>
      <c r="BC40" s="5">
        <v>17818.400000000001</v>
      </c>
      <c r="BD40" s="5">
        <v>16039.94</v>
      </c>
      <c r="BE40" s="5">
        <v>14131.5</v>
      </c>
      <c r="BF40" s="5">
        <v>12166.57</v>
      </c>
      <c r="BG40" s="5">
        <v>10220.58</v>
      </c>
      <c r="BH40" s="5">
        <v>8362.64</v>
      </c>
      <c r="BI40" s="5">
        <v>6651.61</v>
      </c>
      <c r="BJ40" s="5">
        <v>5132.42</v>
      </c>
      <c r="BK40" s="5">
        <v>3864.42</v>
      </c>
      <c r="BL40" s="5">
        <v>2812.62</v>
      </c>
      <c r="BM40" s="5">
        <v>2001.87</v>
      </c>
      <c r="BN40" s="5">
        <v>1350.73</v>
      </c>
      <c r="BO40" s="5">
        <v>859.06</v>
      </c>
      <c r="BP40" s="5">
        <v>493.7</v>
      </c>
      <c r="BQ40" s="5">
        <v>249.64</v>
      </c>
      <c r="BR40" s="5">
        <v>109.23</v>
      </c>
      <c r="BS40" s="5">
        <v>40.93</v>
      </c>
      <c r="BT40" s="5">
        <v>12.51</v>
      </c>
      <c r="BU40" s="5">
        <v>2.87</v>
      </c>
      <c r="BV40" s="5">
        <v>0.42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0.97274000000000005</v>
      </c>
      <c r="EM40" s="3">
        <v>0.94293524640000004</v>
      </c>
      <c r="EN40" s="3">
        <v>0.91031911622702399</v>
      </c>
      <c r="EO40" s="3">
        <v>0.87482577388533234</v>
      </c>
      <c r="EP40" s="3">
        <v>0.83632469157663891</v>
      </c>
      <c r="EQ40" s="3">
        <v>0.79478444414602722</v>
      </c>
      <c r="ER40" s="3">
        <v>0.7503877850960301</v>
      </c>
      <c r="ES40" s="3">
        <v>0.70351856403893209</v>
      </c>
      <c r="ET40" s="3">
        <v>0.65449035531105892</v>
      </c>
      <c r="EU40" s="3">
        <v>0.60364954451049591</v>
      </c>
      <c r="EV40" s="3">
        <v>0.55033521673932895</v>
      </c>
      <c r="EW40" s="3">
        <v>0.49502102410485899</v>
      </c>
      <c r="EX40" s="3">
        <v>0.43845002147015566</v>
      </c>
      <c r="EY40" s="3">
        <v>0.38156551568461766</v>
      </c>
      <c r="EZ40" s="3">
        <v>0.32557459191305688</v>
      </c>
      <c r="FA40" s="3">
        <v>0.27188408596067465</v>
      </c>
      <c r="FB40" s="3">
        <v>0.22187644602992776</v>
      </c>
      <c r="FC40" s="3">
        <v>0.17667133891579026</v>
      </c>
      <c r="FD40" s="3">
        <v>0.13701922360953031</v>
      </c>
      <c r="FE40" s="3">
        <v>0.10330290325593318</v>
      </c>
      <c r="FF40" s="3">
        <v>7.55536773833244E-2</v>
      </c>
      <c r="FG40" s="3">
        <v>5.3921904011704783E-2</v>
      </c>
      <c r="FH40" s="3">
        <v>3.7199643139594896E-2</v>
      </c>
      <c r="FI40" s="3">
        <v>2.5096367247696302E-2</v>
      </c>
      <c r="FJ40" s="3">
        <v>1.6050632636936648E-2</v>
      </c>
      <c r="FK40" s="3">
        <v>9.6759633788508891E-3</v>
      </c>
      <c r="FL40" s="3">
        <v>5.2708842909952331E-3</v>
      </c>
      <c r="FM40" s="3">
        <v>2.5262821318311054E-3</v>
      </c>
      <c r="FN40" s="3">
        <v>1.0477249885343144E-3</v>
      </c>
      <c r="FO40" s="3">
        <v>3.7214143867750311E-4</v>
      </c>
      <c r="FP40" s="3">
        <v>1.0777216064100489E-4</v>
      </c>
      <c r="FQ40" s="3">
        <v>2.3422123672109595E-5</v>
      </c>
      <c r="FR40" s="3">
        <v>3.2256948721229323E-6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16"/>
        <v>40</v>
      </c>
      <c r="HC40">
        <f t="shared" si="219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IF(HC40=HD40,0,HC40*VLOOKUP(H40,Mort!$A$2:$E$115,IF(C$5="M",2,3)))</f>
        <v>0</v>
      </c>
      <c r="HH40">
        <f t="shared" ref="HH40:HI40" si="249">HH39+1</f>
        <v>67</v>
      </c>
      <c r="HI40">
        <f t="shared" si="249"/>
        <v>31</v>
      </c>
      <c r="HJ40">
        <f t="shared" si="226"/>
        <v>3.4652806151715752E-2</v>
      </c>
      <c r="HK40">
        <f>IF(HH40&gt;=$F$3,IF(HI40&lt;50,HJ40*VLOOKUP(HH40,Ret!$A$2:$AZ$27,HI40+2),HJ40),0)</f>
        <v>1.198987092849365E-2</v>
      </c>
      <c r="HL40">
        <f>IF(HH40&lt;$F$3,HJ40*VLOOKUP(HH40,Withd!$A$2:$AZ$57,HI40+2),0)</f>
        <v>0</v>
      </c>
      <c r="HM40">
        <f>IF(HJ40=HK40,0,HJ40*VLOOKUP(HH40,Mort!$A$2:$E$115,IF(C$5="M",2,3)))</f>
        <v>1.5385845931361795E-4</v>
      </c>
      <c r="HN40">
        <f>HN39/(1+Assumptions!$C$9)</f>
        <v>0.4569362111232228</v>
      </c>
      <c r="HO40">
        <f>HO39*(1+Assumptions!$C$10)</f>
        <v>1.9574526565386856</v>
      </c>
      <c r="HQ40">
        <f>HQ39/(1.01+Assumptions!$C$9)</f>
        <v>0.37360533084362624</v>
      </c>
      <c r="HR40">
        <f>HR39/(0.99+Assumptions!$C$9)</f>
        <v>0.55994399583448362</v>
      </c>
    </row>
    <row r="41" spans="2:226" x14ac:dyDescent="0.25">
      <c r="B41">
        <f t="shared" si="212"/>
        <v>2056</v>
      </c>
      <c r="C41">
        <f t="shared" si="212"/>
        <v>83</v>
      </c>
      <c r="D41">
        <f>D40*(1-VLOOKUP(C40,Mort!$A$2:$E$111,IF(C$5="M",4,5)))</f>
        <v>0.60664898637724873</v>
      </c>
      <c r="E41" s="3">
        <f>IF(C41&lt;65,Assumptions!$C$6,Assumptions!$C$7)*(1+Assumptions!$C$8)^(B41-$J$3)</f>
        <v>30428.460182965719</v>
      </c>
      <c r="F41" s="3">
        <f t="shared" si="213"/>
        <v>18459.39</v>
      </c>
      <c r="H41">
        <f t="shared" si="218"/>
        <v>77</v>
      </c>
      <c r="I41" s="5">
        <v>92664.62233442704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23809.77</v>
      </c>
      <c r="AR41" s="5">
        <v>24250.43</v>
      </c>
      <c r="AS41" s="5">
        <v>24586.68</v>
      </c>
      <c r="AT41" s="5">
        <v>24797.37</v>
      </c>
      <c r="AU41" s="5">
        <v>24861.8</v>
      </c>
      <c r="AV41" s="5">
        <v>24764.04</v>
      </c>
      <c r="AW41" s="5">
        <v>24494.22</v>
      </c>
      <c r="AX41" s="5">
        <v>24040.52</v>
      </c>
      <c r="AY41" s="5">
        <v>23392.57</v>
      </c>
      <c r="AZ41" s="5">
        <v>22499.5</v>
      </c>
      <c r="BA41" s="5">
        <v>21351.17</v>
      </c>
      <c r="BB41" s="5">
        <v>19951.27</v>
      </c>
      <c r="BC41" s="5">
        <v>18317.740000000002</v>
      </c>
      <c r="BD41" s="5">
        <v>16489.439999999999</v>
      </c>
      <c r="BE41" s="5">
        <v>14527.52</v>
      </c>
      <c r="BF41" s="5">
        <v>12507.53</v>
      </c>
      <c r="BG41" s="5">
        <v>10507</v>
      </c>
      <c r="BH41" s="5">
        <v>8597</v>
      </c>
      <c r="BI41" s="5">
        <v>6838.02</v>
      </c>
      <c r="BJ41" s="5">
        <v>5276.25</v>
      </c>
      <c r="BK41" s="5">
        <v>3972.72</v>
      </c>
      <c r="BL41" s="5">
        <v>2891.44</v>
      </c>
      <c r="BM41" s="5">
        <v>2057.9699999999998</v>
      </c>
      <c r="BN41" s="5">
        <v>1388.58</v>
      </c>
      <c r="BO41" s="5">
        <v>883.13</v>
      </c>
      <c r="BP41" s="5">
        <v>507.54</v>
      </c>
      <c r="BQ41" s="5">
        <v>256.64</v>
      </c>
      <c r="BR41" s="5">
        <v>112.29</v>
      </c>
      <c r="BS41" s="5">
        <v>42.08</v>
      </c>
      <c r="BT41" s="5">
        <v>12.86</v>
      </c>
      <c r="BU41" s="5">
        <v>2.95</v>
      </c>
      <c r="BV41" s="5">
        <v>0.43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0.96936</v>
      </c>
      <c r="EN41" s="3">
        <v>0.93582983759999994</v>
      </c>
      <c r="EO41" s="3">
        <v>0.89934183223197595</v>
      </c>
      <c r="EP41" s="3">
        <v>0.85976179819544674</v>
      </c>
      <c r="EQ41" s="3">
        <v>0.81705742967907891</v>
      </c>
      <c r="ER41" s="3">
        <v>0.77141660165720549</v>
      </c>
      <c r="ES41" s="3">
        <v>0.72323392071769643</v>
      </c>
      <c r="ET41" s="3">
        <v>0.6728317487828801</v>
      </c>
      <c r="EU41" s="3">
        <v>0.62056617853742602</v>
      </c>
      <c r="EV41" s="3">
        <v>0.56575777364900059</v>
      </c>
      <c r="EW41" s="3">
        <v>0.5088934598195396</v>
      </c>
      <c r="EX41" s="3">
        <v>0.45073711523136256</v>
      </c>
      <c r="EY41" s="3">
        <v>0.39225848190124557</v>
      </c>
      <c r="EZ41" s="3">
        <v>0.33469847226705679</v>
      </c>
      <c r="FA41" s="3">
        <v>0.27950334720549647</v>
      </c>
      <c r="FB41" s="3">
        <v>0.2280942965539895</v>
      </c>
      <c r="FC41" s="3">
        <v>0.18162236457407968</v>
      </c>
      <c r="FD41" s="3">
        <v>0.14085904106907324</v>
      </c>
      <c r="FE41" s="3">
        <v>0.10619785683320639</v>
      </c>
      <c r="FF41" s="3">
        <v>7.7670988530670476E-2</v>
      </c>
      <c r="FG41" s="3">
        <v>5.5433007804454204E-2</v>
      </c>
      <c r="FH41" s="3">
        <v>3.8242123424136867E-2</v>
      </c>
      <c r="FI41" s="3">
        <v>2.5799666146859697E-2</v>
      </c>
      <c r="FJ41" s="3">
        <v>1.650043448088559E-2</v>
      </c>
      <c r="FK41" s="3">
        <v>9.9471219224570688E-3</v>
      </c>
      <c r="FL41" s="3">
        <v>5.4185951960392638E-3</v>
      </c>
      <c r="FM41" s="3">
        <v>2.5970784915096586E-3</v>
      </c>
      <c r="FN41" s="3">
        <v>1.0770863627838007E-3</v>
      </c>
      <c r="FO41" s="3">
        <v>3.8257030519717818E-4</v>
      </c>
      <c r="FP41" s="3">
        <v>1.1079236038510279E-4</v>
      </c>
      <c r="FQ41" s="3">
        <v>2.407850368249439E-5</v>
      </c>
      <c r="FR41" s="3">
        <v>3.3160915271531264E-6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16"/>
        <v>41</v>
      </c>
      <c r="HC41">
        <f t="shared" si="219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IF(HC41=HD41,0,HC41*VLOOKUP(H41,Mort!$A$2:$E$115,IF(C$5="M",2,3)))</f>
        <v>0</v>
      </c>
      <c r="HH41">
        <f t="shared" ref="HH41:HI41" si="250">HH40+1</f>
        <v>68</v>
      </c>
      <c r="HI41">
        <f t="shared" si="250"/>
        <v>32</v>
      </c>
      <c r="HJ41">
        <f t="shared" si="226"/>
        <v>2.2509076763908484E-2</v>
      </c>
      <c r="HK41">
        <f>IF(HH41&gt;=$F$3,IF(HI41&lt;50,HJ41*VLOOKUP(HH41,Ret!$A$2:$AZ$27,HI41+2),HJ41),0)</f>
        <v>5.7848327283244808E-3</v>
      </c>
      <c r="HL41">
        <f>IF(HH41&lt;$F$3,HJ41*VLOOKUP(HH41,Withd!$A$2:$AZ$57,HI41+2),0)</f>
        <v>0</v>
      </c>
      <c r="HM41">
        <f>IF(HJ41=HK41,0,HJ41*VLOOKUP(HH41,Mort!$A$2:$E$115,IF(C$5="M",2,3)))</f>
        <v>1.0466720695217444E-4</v>
      </c>
      <c r="HN41">
        <f>HN40/(1+Assumptions!$C$9)</f>
        <v>0.44020829587979071</v>
      </c>
      <c r="HO41">
        <f>HO40*(1+Assumptions!$C$10)</f>
        <v>2.0210698678761929</v>
      </c>
      <c r="HQ41">
        <f>HQ40/(1.01+Assumptions!$C$9)</f>
        <v>0.35649363630117004</v>
      </c>
      <c r="HR41">
        <f>HR40/(0.99+Assumptions!$C$9)</f>
        <v>0.54469260295183231</v>
      </c>
    </row>
    <row r="42" spans="2:226" x14ac:dyDescent="0.25">
      <c r="B42">
        <f t="shared" si="212"/>
        <v>2057</v>
      </c>
      <c r="C42">
        <f t="shared" si="212"/>
        <v>84</v>
      </c>
      <c r="D42">
        <f>D41*(1-VLOOKUP(C41,Mort!$A$2:$E$111,IF(C$5="M",4,5)))</f>
        <v>0.57276157399821559</v>
      </c>
      <c r="E42" s="3">
        <f>IF(C42&lt;65,Assumptions!$C$6,Assumptions!$C$7)*(1+Assumptions!$C$8)^(B42-$J$3)</f>
        <v>32102.025493028828</v>
      </c>
      <c r="F42" s="3">
        <f t="shared" si="213"/>
        <v>18386.810000000001</v>
      </c>
      <c r="H42">
        <f t="shared" si="218"/>
        <v>78</v>
      </c>
      <c r="I42" s="5">
        <v>88312.164854253002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25016.95</v>
      </c>
      <c r="AS42" s="5">
        <v>25363.83</v>
      </c>
      <c r="AT42" s="5">
        <v>25581.18</v>
      </c>
      <c r="AU42" s="5">
        <v>25647.64</v>
      </c>
      <c r="AV42" s="5">
        <v>25546.79</v>
      </c>
      <c r="AW42" s="5">
        <v>25268.45</v>
      </c>
      <c r="AX42" s="5">
        <v>24800.400000000001</v>
      </c>
      <c r="AY42" s="5">
        <v>24131.97</v>
      </c>
      <c r="AZ42" s="5">
        <v>23210.67</v>
      </c>
      <c r="BA42" s="5">
        <v>22026.04</v>
      </c>
      <c r="BB42" s="5">
        <v>20581.900000000001</v>
      </c>
      <c r="BC42" s="5">
        <v>18896.740000000002</v>
      </c>
      <c r="BD42" s="5">
        <v>17010.64</v>
      </c>
      <c r="BE42" s="5">
        <v>14986.72</v>
      </c>
      <c r="BF42" s="5">
        <v>12902.87</v>
      </c>
      <c r="BG42" s="5">
        <v>10839.11</v>
      </c>
      <c r="BH42" s="5">
        <v>8868.73</v>
      </c>
      <c r="BI42" s="5">
        <v>7054.16</v>
      </c>
      <c r="BJ42" s="5">
        <v>5443.03</v>
      </c>
      <c r="BK42" s="5">
        <v>4098.29</v>
      </c>
      <c r="BL42" s="5">
        <v>2982.83</v>
      </c>
      <c r="BM42" s="5">
        <v>2123.02</v>
      </c>
      <c r="BN42" s="5">
        <v>1432.47</v>
      </c>
      <c r="BO42" s="5">
        <v>911.05</v>
      </c>
      <c r="BP42" s="5">
        <v>523.58000000000004</v>
      </c>
      <c r="BQ42" s="5">
        <v>264.75</v>
      </c>
      <c r="BR42" s="5">
        <v>115.84</v>
      </c>
      <c r="BS42" s="5">
        <v>43.41</v>
      </c>
      <c r="BT42" s="5">
        <v>13.26</v>
      </c>
      <c r="BU42" s="5">
        <v>3.04</v>
      </c>
      <c r="BV42" s="5">
        <v>0.44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0.96540999999999999</v>
      </c>
      <c r="EO42" s="3">
        <v>0.92776866410000003</v>
      </c>
      <c r="EP42" s="3">
        <v>0.88693756519295908</v>
      </c>
      <c r="EQ42" s="3">
        <v>0.8428833763298248</v>
      </c>
      <c r="ER42" s="3">
        <v>0.79579991092804081</v>
      </c>
      <c r="ES42" s="3">
        <v>0.74609424849147543</v>
      </c>
      <c r="ET42" s="3">
        <v>0.69409894031410446</v>
      </c>
      <c r="EU42" s="3">
        <v>0.64018133463050486</v>
      </c>
      <c r="EV42" s="3">
        <v>0.58364051915593873</v>
      </c>
      <c r="EW42" s="3">
        <v>0.52497881057557538</v>
      </c>
      <c r="EX42" s="3">
        <v>0.46498423210299861</v>
      </c>
      <c r="EY42" s="3">
        <v>0.40465717782995558</v>
      </c>
      <c r="EZ42" s="3">
        <v>0.3452777835551879</v>
      </c>
      <c r="FA42" s="3">
        <v>0.28833802426910188</v>
      </c>
      <c r="FB42" s="3">
        <v>0.23530401146528596</v>
      </c>
      <c r="FC42" s="3">
        <v>0.18736317216934859</v>
      </c>
      <c r="FD42" s="3">
        <v>0.14531138180765998</v>
      </c>
      <c r="FE42" s="3">
        <v>0.10955461008624909</v>
      </c>
      <c r="FF42" s="3">
        <v>8.0126050724880854E-2</v>
      </c>
      <c r="FG42" s="3">
        <v>5.7185161141840211E-2</v>
      </c>
      <c r="FH42" s="3">
        <v>3.9450898968532731E-2</v>
      </c>
      <c r="FI42" s="3">
        <v>2.6615154480130923E-2</v>
      </c>
      <c r="FJ42" s="3">
        <v>1.7021988199312534E-2</v>
      </c>
      <c r="FK42" s="3">
        <v>1.0261535366073568E-2</v>
      </c>
      <c r="FL42" s="3">
        <v>5.5898687753149151E-3</v>
      </c>
      <c r="FM42" s="3">
        <v>2.6791682053206858E-3</v>
      </c>
      <c r="FN42" s="3">
        <v>1.1111314297926481E-3</v>
      </c>
      <c r="FO42" s="3">
        <v>3.946627725480507E-4</v>
      </c>
      <c r="FP42" s="3">
        <v>1.1429433892991547E-4</v>
      </c>
      <c r="FQ42" s="3">
        <v>2.4839588679638531E-5</v>
      </c>
      <c r="FR42" s="3">
        <v>3.4209081529598171E-6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16"/>
        <v>42</v>
      </c>
      <c r="HC42">
        <f t="shared" si="219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IF(HC42=HD42,0,HC42*VLOOKUP(H42,Mort!$A$2:$E$115,IF(C$5="M",2,3)))</f>
        <v>0</v>
      </c>
      <c r="HH42">
        <f t="shared" ref="HH42:HI42" si="251">HH41+1</f>
        <v>69</v>
      </c>
      <c r="HI42">
        <f t="shared" si="251"/>
        <v>33</v>
      </c>
      <c r="HJ42">
        <f t="shared" si="226"/>
        <v>1.661957682863183E-2</v>
      </c>
      <c r="HK42">
        <f>IF(HH42&gt;=$F$3,IF(HI42&lt;50,HJ42*VLOOKUP(HH42,Ret!$A$2:$AZ$27,HI42+2),HJ42),0)</f>
        <v>4.6368619351882809E-3</v>
      </c>
      <c r="HL42">
        <f>IF(HH42&lt;$F$3,HJ42*VLOOKUP(HH42,Withd!$A$2:$AZ$57,HI42+2),0)</f>
        <v>0</v>
      </c>
      <c r="HM42">
        <f>IF(HJ42=HK42,0,HJ42*VLOOKUP(HH42,Mort!$A$2:$E$115,IF(C$5="M",2,3)))</f>
        <v>8.2100709533441241E-5</v>
      </c>
      <c r="HN42">
        <f>HN41/(1+Assumptions!$C$9)</f>
        <v>0.42409277059710088</v>
      </c>
      <c r="HO42">
        <f>HO41*(1+Assumptions!$C$10)</f>
        <v>2.0867546385821689</v>
      </c>
      <c r="HQ42">
        <f>HQ41/(1.01+Assumptions!$C$9)</f>
        <v>0.34016568349348286</v>
      </c>
      <c r="HR42">
        <f>HR41/(0.99+Assumptions!$C$9)</f>
        <v>0.52985661765742442</v>
      </c>
    </row>
    <row r="43" spans="2:226" x14ac:dyDescent="0.25">
      <c r="B43">
        <f t="shared" si="212"/>
        <v>2058</v>
      </c>
      <c r="C43">
        <f t="shared" si="212"/>
        <v>85</v>
      </c>
      <c r="D43">
        <f>D42*(1-VLOOKUP(C42,Mort!$A$2:$E$111,IF(C$5="M",4,5)))</f>
        <v>0.53698688608628709</v>
      </c>
      <c r="E43" s="3">
        <f>IF(C43&lt;65,Assumptions!$C$6,Assumptions!$C$7)*(1+Assumptions!$C$8)^(B43-$J$3)</f>
        <v>33867.636895145413</v>
      </c>
      <c r="F43" s="3">
        <f t="shared" si="213"/>
        <v>18186.48</v>
      </c>
      <c r="H43">
        <f t="shared" si="218"/>
        <v>79</v>
      </c>
      <c r="I43" s="5">
        <v>84045.353877825051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26272.59</v>
      </c>
      <c r="AT43" s="5">
        <v>26497.74</v>
      </c>
      <c r="AU43" s="5">
        <v>26566.58</v>
      </c>
      <c r="AV43" s="5">
        <v>26462.11</v>
      </c>
      <c r="AW43" s="5">
        <v>26173.8</v>
      </c>
      <c r="AX43" s="5">
        <v>25688.98</v>
      </c>
      <c r="AY43" s="5">
        <v>24996.61</v>
      </c>
      <c r="AZ43" s="5">
        <v>24042.29</v>
      </c>
      <c r="BA43" s="5">
        <v>22815.22</v>
      </c>
      <c r="BB43" s="5">
        <v>21319.33</v>
      </c>
      <c r="BC43" s="5">
        <v>19573.8</v>
      </c>
      <c r="BD43" s="5">
        <v>17620.12</v>
      </c>
      <c r="BE43" s="5">
        <v>15523.68</v>
      </c>
      <c r="BF43" s="5">
        <v>13365.17</v>
      </c>
      <c r="BG43" s="5">
        <v>11227.47</v>
      </c>
      <c r="BH43" s="5">
        <v>9186.49</v>
      </c>
      <c r="BI43" s="5">
        <v>7306.9</v>
      </c>
      <c r="BJ43" s="5">
        <v>5638.05</v>
      </c>
      <c r="BK43" s="5">
        <v>4245.13</v>
      </c>
      <c r="BL43" s="5">
        <v>3089.7</v>
      </c>
      <c r="BM43" s="5">
        <v>2199.08</v>
      </c>
      <c r="BN43" s="5">
        <v>1483.8</v>
      </c>
      <c r="BO43" s="5">
        <v>943.69</v>
      </c>
      <c r="BP43" s="5">
        <v>542.34</v>
      </c>
      <c r="BQ43" s="5">
        <v>274.23</v>
      </c>
      <c r="BR43" s="5">
        <v>119.99</v>
      </c>
      <c r="BS43" s="5">
        <v>44.96</v>
      </c>
      <c r="BT43" s="5">
        <v>13.74</v>
      </c>
      <c r="BU43" s="5">
        <v>3.15</v>
      </c>
      <c r="BV43" s="5">
        <v>0.46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0.96101000000000003</v>
      </c>
      <c r="EP43" s="3">
        <v>0.91871594990000005</v>
      </c>
      <c r="EQ43" s="3">
        <v>0.87308332866846705</v>
      </c>
      <c r="ER43" s="3">
        <v>0.8243128939290465</v>
      </c>
      <c r="ES43" s="3">
        <v>0.77282631057423834</v>
      </c>
      <c r="ET43" s="3">
        <v>0.71896804499031963</v>
      </c>
      <c r="EU43" s="3">
        <v>0.66311860725547167</v>
      </c>
      <c r="EV43" s="3">
        <v>0.6045519718626684</v>
      </c>
      <c r="EW43" s="3">
        <v>0.54378845317075164</v>
      </c>
      <c r="EX43" s="3">
        <v>0.48164430874239811</v>
      </c>
      <c r="EY43" s="3">
        <v>0.4191557761261594</v>
      </c>
      <c r="EZ43" s="3">
        <v>0.35764885753740677</v>
      </c>
      <c r="FA43" s="3">
        <v>0.298668984440913</v>
      </c>
      <c r="FB43" s="3">
        <v>0.24373479813269586</v>
      </c>
      <c r="FC43" s="3">
        <v>0.19407627036114039</v>
      </c>
      <c r="FD43" s="3">
        <v>0.15051779224128606</v>
      </c>
      <c r="FE43" s="3">
        <v>0.1134798791044728</v>
      </c>
      <c r="FF43" s="3">
        <v>8.2996913979429307E-2</v>
      </c>
      <c r="FG43" s="3">
        <v>5.9234067537978899E-2</v>
      </c>
      <c r="FH43" s="3">
        <v>4.0864398513100884E-2</v>
      </c>
      <c r="FI43" s="3">
        <v>2.7568757812878382E-2</v>
      </c>
      <c r="FJ43" s="3">
        <v>1.7631874746804499E-2</v>
      </c>
      <c r="FK43" s="3">
        <v>1.0629199372363625E-2</v>
      </c>
      <c r="FL43" s="3">
        <v>5.7901500661013613E-3</v>
      </c>
      <c r="FM43" s="3">
        <v>2.7751610251817212E-3</v>
      </c>
      <c r="FN43" s="3">
        <v>1.1509425319736154E-3</v>
      </c>
      <c r="FO43" s="3">
        <v>4.0880327793170847E-4</v>
      </c>
      <c r="FP43" s="3">
        <v>1.1838942928902277E-4</v>
      </c>
      <c r="FQ43" s="3">
        <v>2.5729574667383321E-5</v>
      </c>
      <c r="FR43" s="3">
        <v>3.5434770231920298E-6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ref="HB43:HB60" si="252">HB42+1</f>
        <v>43</v>
      </c>
      <c r="HC43">
        <f t="shared" si="219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IF(HC43=HD43,0,HC43*VLOOKUP(H43,Mort!$A$2:$E$115,IF(C$5="M",2,3)))</f>
        <v>0</v>
      </c>
      <c r="HH43">
        <f t="shared" ref="HH43:HI43" si="253">HH42+1</f>
        <v>70</v>
      </c>
      <c r="HI43">
        <f t="shared" si="253"/>
        <v>34</v>
      </c>
      <c r="HJ43">
        <f t="shared" si="226"/>
        <v>1.190061418391011E-2</v>
      </c>
      <c r="HK43">
        <f>IF(HH43&gt;=$F$3,IF(HI43&lt;50,HJ43*VLOOKUP(HH43,Ret!$A$2:$AZ$27,HI43+2),HJ43),0)</f>
        <v>3.5701842551730326E-3</v>
      </c>
      <c r="HL43">
        <f>IF(HH43&lt;$F$3,HJ43*VLOOKUP(HH43,Withd!$A$2:$AZ$57,HI43+2),0)</f>
        <v>0</v>
      </c>
      <c r="HM43">
        <f>IF(HJ43=HK43,0,HJ43*VLOOKUP(HH43,Mort!$A$2:$E$115,IF(C$5="M",2,3)))</f>
        <v>6.2359218323688979E-5</v>
      </c>
      <c r="HN43">
        <f>HN42/(1+Assumptions!$C$9)</f>
        <v>0.40856721637485632</v>
      </c>
      <c r="HO43">
        <f>HO42*(1+Assumptions!$C$10)</f>
        <v>2.1545741643360894</v>
      </c>
      <c r="HQ43">
        <f>HQ42/(1.01+Assumptions!$C$9)</f>
        <v>0.32458557585255998</v>
      </c>
      <c r="HR43">
        <f>HR42/(0.99+Assumptions!$C$9)</f>
        <v>0.51542472534768913</v>
      </c>
    </row>
    <row r="44" spans="2:226" x14ac:dyDescent="0.25">
      <c r="B44">
        <f t="shared" si="212"/>
        <v>2059</v>
      </c>
      <c r="C44">
        <f t="shared" si="212"/>
        <v>86</v>
      </c>
      <c r="D44">
        <f>D43*(1-VLOOKUP(C43,Mort!$A$2:$E$111,IF(C$5="M",4,5)))</f>
        <v>0.4995642699949337</v>
      </c>
      <c r="E44" s="3">
        <f>IF(C44&lt;65,Assumptions!$C$6,Assumptions!$C$7)*(1+Assumptions!$C$8)^(B44-$J$3)</f>
        <v>35730.356924378415</v>
      </c>
      <c r="F44" s="3">
        <f t="shared" si="213"/>
        <v>17849.61</v>
      </c>
      <c r="H44">
        <f t="shared" si="218"/>
        <v>80</v>
      </c>
      <c r="I44" s="5">
        <v>79867.985921114581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27572.799999999999</v>
      </c>
      <c r="AU44" s="5">
        <v>27644.44</v>
      </c>
      <c r="AV44" s="5">
        <v>27535.73</v>
      </c>
      <c r="AW44" s="5">
        <v>27235.72</v>
      </c>
      <c r="AX44" s="5">
        <v>26731.24</v>
      </c>
      <c r="AY44" s="5">
        <v>26010.76</v>
      </c>
      <c r="AZ44" s="5">
        <v>25017.74</v>
      </c>
      <c r="BA44" s="5">
        <v>23740.880000000001</v>
      </c>
      <c r="BB44" s="5">
        <v>22184.3</v>
      </c>
      <c r="BC44" s="5">
        <v>20367.939999999999</v>
      </c>
      <c r="BD44" s="5">
        <v>18335.009999999998</v>
      </c>
      <c r="BE44" s="5">
        <v>16153.51</v>
      </c>
      <c r="BF44" s="5">
        <v>13907.42</v>
      </c>
      <c r="BG44" s="5">
        <v>11682.99</v>
      </c>
      <c r="BH44" s="5">
        <v>9559.2099999999991</v>
      </c>
      <c r="BI44" s="5">
        <v>7603.36</v>
      </c>
      <c r="BJ44" s="5">
        <v>5866.79</v>
      </c>
      <c r="BK44" s="5">
        <v>4417.3599999999997</v>
      </c>
      <c r="BL44" s="5">
        <v>3215.06</v>
      </c>
      <c r="BM44" s="5">
        <v>2288.3000000000002</v>
      </c>
      <c r="BN44" s="5">
        <v>1544</v>
      </c>
      <c r="BO44" s="5">
        <v>981.98</v>
      </c>
      <c r="BP44" s="5">
        <v>564.34</v>
      </c>
      <c r="BQ44" s="5">
        <v>285.36</v>
      </c>
      <c r="BR44" s="5">
        <v>124.86</v>
      </c>
      <c r="BS44" s="5">
        <v>46.79</v>
      </c>
      <c r="BT44" s="5">
        <v>14.29</v>
      </c>
      <c r="BU44" s="5">
        <v>3.28</v>
      </c>
      <c r="BV44" s="5">
        <v>0.48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0.95599000000000001</v>
      </c>
      <c r="EQ44" s="3">
        <v>0.9085059767</v>
      </c>
      <c r="ER44" s="3">
        <v>0.85775683284153803</v>
      </c>
      <c r="ES44" s="3">
        <v>0.80418134106225558</v>
      </c>
      <c r="ET44" s="3">
        <v>0.74813794340362694</v>
      </c>
      <c r="EU44" s="3">
        <v>0.69002258796003324</v>
      </c>
      <c r="EV44" s="3">
        <v>0.62907979299140315</v>
      </c>
      <c r="EW44" s="3">
        <v>0.5658509829978372</v>
      </c>
      <c r="EX44" s="3">
        <v>0.50118553266084431</v>
      </c>
      <c r="EY44" s="3">
        <v>0.43616172165342637</v>
      </c>
      <c r="EZ44" s="3">
        <v>0.37215935061800259</v>
      </c>
      <c r="FA44" s="3">
        <v>0.31078655210758777</v>
      </c>
      <c r="FB44" s="3">
        <v>0.25362358157843912</v>
      </c>
      <c r="FC44" s="3">
        <v>0.20195031306764794</v>
      </c>
      <c r="FD44" s="3">
        <v>0.15662458480274505</v>
      </c>
      <c r="FE44" s="3">
        <v>0.11808397322033357</v>
      </c>
      <c r="FF44" s="3">
        <v>8.6364256333887557E-2</v>
      </c>
      <c r="FG44" s="3">
        <v>6.1637306102932207E-2</v>
      </c>
      <c r="FH44" s="3">
        <v>4.2522344734290875E-2</v>
      </c>
      <c r="FI44" s="3">
        <v>2.8687274651541996E-2</v>
      </c>
      <c r="FJ44" s="3">
        <v>1.83472333761402E-2</v>
      </c>
      <c r="FK44" s="3">
        <v>1.1060446168472359E-2</v>
      </c>
      <c r="FL44" s="3">
        <v>6.0250674458136328E-3</v>
      </c>
      <c r="FM44" s="3">
        <v>2.8877545761040162E-3</v>
      </c>
      <c r="FN44" s="3">
        <v>1.1976384553476188E-3</v>
      </c>
      <c r="FO44" s="3">
        <v>4.2538920295492069E-4</v>
      </c>
      <c r="FP44" s="3">
        <v>1.2319271317574502E-4</v>
      </c>
      <c r="FQ44" s="3">
        <v>2.6773472354484668E-5</v>
      </c>
      <c r="FR44" s="3">
        <v>3.6872426126596274E-6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52"/>
        <v>44</v>
      </c>
      <c r="HC44">
        <f t="shared" si="219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IF(HC44=HD44,0,HC44*VLOOKUP(H44,Mort!$A$2:$E$115,IF(C$5="M",2,3)))</f>
        <v>0</v>
      </c>
      <c r="HH44">
        <f t="shared" ref="HH44:HI44" si="254">HH43+1</f>
        <v>71</v>
      </c>
      <c r="HI44">
        <f t="shared" si="254"/>
        <v>35</v>
      </c>
      <c r="HJ44">
        <f t="shared" si="226"/>
        <v>8.2680707104133885E-3</v>
      </c>
      <c r="HK44">
        <f>IF(HH44&gt;=$F$3,IF(HI44&lt;50,HJ44*VLOOKUP(HH44,Ret!$A$2:$AZ$27,HI44+2),HJ44),0)</f>
        <v>2.1166261018658273E-3</v>
      </c>
      <c r="HL44">
        <f>IF(HH44&lt;$F$3,HJ44*VLOOKUP(HH44,Withd!$A$2:$AZ$57,HI44+2),0)</f>
        <v>0</v>
      </c>
      <c r="HM44">
        <f>IF(HJ44=HK44,0,HJ44*VLOOKUP(HH44,Mort!$A$2:$E$115,IF(C$5="M",2,3)))</f>
        <v>4.6053153857002579E-5</v>
      </c>
      <c r="HN44">
        <f>HN43/(1+Assumptions!$C$9)</f>
        <v>0.39361003504321418</v>
      </c>
      <c r="HO44">
        <f>HO43*(1+Assumptions!$C$10)</f>
        <v>2.2245978246770122</v>
      </c>
      <c r="HQ44">
        <f>HQ43/(1.01+Assumptions!$C$9)</f>
        <v>0.30971906092801521</v>
      </c>
      <c r="HR44">
        <f>HR43/(0.99+Assumptions!$C$9)</f>
        <v>0.50138591959891943</v>
      </c>
    </row>
    <row r="45" spans="2:226" x14ac:dyDescent="0.25">
      <c r="B45">
        <f t="shared" si="212"/>
        <v>2060</v>
      </c>
      <c r="C45">
        <f t="shared" si="212"/>
        <v>87</v>
      </c>
      <c r="D45">
        <f>D44*(1-VLOOKUP(C44,Mort!$A$2:$E$111,IF(C$5="M",4,5)))</f>
        <v>0.46075811750172724</v>
      </c>
      <c r="E45" s="3">
        <f>IF(C45&lt;65,Assumptions!$C$6,Assumptions!$C$7)*(1+Assumptions!$C$8)^(B45-$J$3)</f>
        <v>37695.526555219221</v>
      </c>
      <c r="F45" s="3">
        <f t="shared" si="213"/>
        <v>17368.52</v>
      </c>
      <c r="H45">
        <f t="shared" si="218"/>
        <v>81</v>
      </c>
      <c r="I45" s="5">
        <v>75792.786908120645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28917.08</v>
      </c>
      <c r="AV45" s="5">
        <v>28803.37</v>
      </c>
      <c r="AW45" s="5">
        <v>28489.55</v>
      </c>
      <c r="AX45" s="5">
        <v>27961.84</v>
      </c>
      <c r="AY45" s="5">
        <v>27208.2</v>
      </c>
      <c r="AZ45" s="5">
        <v>26169.45</v>
      </c>
      <c r="BA45" s="5">
        <v>24833.82</v>
      </c>
      <c r="BB45" s="5">
        <v>23205.58</v>
      </c>
      <c r="BC45" s="5">
        <v>21305.599999999999</v>
      </c>
      <c r="BD45" s="5">
        <v>19179.080000000002</v>
      </c>
      <c r="BE45" s="5">
        <v>16897.150000000001</v>
      </c>
      <c r="BF45" s="5">
        <v>14547.67</v>
      </c>
      <c r="BG45" s="5">
        <v>12220.83</v>
      </c>
      <c r="BH45" s="5">
        <v>9999.2800000000007</v>
      </c>
      <c r="BI45" s="5">
        <v>7953.39</v>
      </c>
      <c r="BJ45" s="5">
        <v>6136.88</v>
      </c>
      <c r="BK45" s="5">
        <v>4620.72</v>
      </c>
      <c r="BL45" s="5">
        <v>3363.07</v>
      </c>
      <c r="BM45" s="5">
        <v>2393.65</v>
      </c>
      <c r="BN45" s="5">
        <v>1615.08</v>
      </c>
      <c r="BO45" s="5">
        <v>1027.18</v>
      </c>
      <c r="BP45" s="5">
        <v>590.32000000000005</v>
      </c>
      <c r="BQ45" s="5">
        <v>298.5</v>
      </c>
      <c r="BR45" s="5">
        <v>130.6</v>
      </c>
      <c r="BS45" s="5">
        <v>48.94</v>
      </c>
      <c r="BT45" s="5">
        <v>14.95</v>
      </c>
      <c r="BU45" s="5">
        <v>3.43</v>
      </c>
      <c r="BV45" s="5">
        <v>0.5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0.95033000000000001</v>
      </c>
      <c r="ER45" s="3">
        <v>0.89724456620000004</v>
      </c>
      <c r="ES45" s="3">
        <v>0.84120267059514808</v>
      </c>
      <c r="ET45" s="3">
        <v>0.78257925648137217</v>
      </c>
      <c r="EU45" s="3">
        <v>0.72178849983789917</v>
      </c>
      <c r="EV45" s="3">
        <v>0.65804013953221596</v>
      </c>
      <c r="EW45" s="3">
        <v>0.59190052510783298</v>
      </c>
      <c r="EX45" s="3">
        <v>0.52425813309850977</v>
      </c>
      <c r="EY45" s="3">
        <v>0.45624088291030912</v>
      </c>
      <c r="EZ45" s="3">
        <v>0.38929209575205037</v>
      </c>
      <c r="FA45" s="3">
        <v>0.32509393624157973</v>
      </c>
      <c r="FB45" s="3">
        <v>0.26529940854866596</v>
      </c>
      <c r="FC45" s="3">
        <v>0.21124730705096076</v>
      </c>
      <c r="FD45" s="3">
        <v>0.16383496145644313</v>
      </c>
      <c r="FE45" s="3">
        <v>0.12352009249085617</v>
      </c>
      <c r="FF45" s="3">
        <v>9.0340125245962383E-2</v>
      </c>
      <c r="FG45" s="3">
        <v>6.4474843986790889E-2</v>
      </c>
      <c r="FH45" s="3">
        <v>4.4479905369607303E-2</v>
      </c>
      <c r="FI45" s="3">
        <v>3.0007923358551871E-2</v>
      </c>
      <c r="FJ45" s="3">
        <v>1.9191867463195435E-2</v>
      </c>
      <c r="FK45" s="3">
        <v>1.1569625381512736E-2</v>
      </c>
      <c r="FL45" s="3">
        <v>6.3024377303252483E-3</v>
      </c>
      <c r="FM45" s="3">
        <v>3.0206953797675884E-3</v>
      </c>
      <c r="FN45" s="3">
        <v>1.252772994851012E-3</v>
      </c>
      <c r="FO45" s="3">
        <v>4.4497244004113094E-4</v>
      </c>
      <c r="FP45" s="3">
        <v>1.2886401863591152E-4</v>
      </c>
      <c r="FQ45" s="3">
        <v>2.8006017170142653E-5</v>
      </c>
      <c r="FR45" s="3">
        <v>3.856988684672045E-6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52"/>
        <v>45</v>
      </c>
      <c r="HC45">
        <f t="shared" si="219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IF(HC45=HD45,0,HC45*VLOOKUP(H45,Mort!$A$2:$E$115,IF(C$5="M",2,3)))</f>
        <v>0</v>
      </c>
      <c r="HH45">
        <f t="shared" ref="HH45:HI45" si="255">HH44+1</f>
        <v>72</v>
      </c>
      <c r="HI45">
        <f t="shared" si="255"/>
        <v>36</v>
      </c>
      <c r="HJ45">
        <f t="shared" si="226"/>
        <v>6.1053914546905586E-3</v>
      </c>
      <c r="HK45">
        <f>IF(HH45&gt;=$F$3,IF(HI45&lt;50,HJ45*VLOOKUP(HH45,Ret!$A$2:$AZ$27,HI45+2),HJ45),0)</f>
        <v>1.7339311731321184E-3</v>
      </c>
      <c r="HL45">
        <f>IF(HH45&lt;$F$3,HJ45*VLOOKUP(HH45,Withd!$A$2:$AZ$57,HI45+2),0)</f>
        <v>0</v>
      </c>
      <c r="HM45">
        <f>IF(HJ45=HK45,0,HJ45*VLOOKUP(HH45,Mort!$A$2:$E$115,IF(C$5="M",2,3)))</f>
        <v>3.60828634972212E-5</v>
      </c>
      <c r="HN45">
        <f>HN44/(1+Assumptions!$C$9)</f>
        <v>0.37920041911677665</v>
      </c>
      <c r="HO45">
        <f>HO44*(1+Assumptions!$C$10)</f>
        <v>2.2968972539790151</v>
      </c>
      <c r="HQ45">
        <f>HQ44/(1.01+Assumptions!$C$9)</f>
        <v>0.29553345508398399</v>
      </c>
      <c r="HR45">
        <f>HR44/(0.99+Assumptions!$C$9)</f>
        <v>0.48772949377326791</v>
      </c>
    </row>
    <row r="46" spans="2:226" x14ac:dyDescent="0.25">
      <c r="B46">
        <f t="shared" si="212"/>
        <v>2061</v>
      </c>
      <c r="C46">
        <f t="shared" si="212"/>
        <v>88</v>
      </c>
      <c r="D46">
        <f>D45*(1-VLOOKUP(C45,Mort!$A$2:$E$111,IF(C$5="M",4,5)))</f>
        <v>0.42006396056397471</v>
      </c>
      <c r="E46" s="3">
        <f>IF(C46&lt;65,Assumptions!$C$6,Assumptions!$C$7)*(1+Assumptions!$C$8)^(B46-$J$3)</f>
        <v>39768.780515756276</v>
      </c>
      <c r="F46" s="3">
        <f t="shared" si="213"/>
        <v>16705.43</v>
      </c>
      <c r="H46">
        <f t="shared" si="218"/>
        <v>82</v>
      </c>
      <c r="I46" s="5">
        <v>71828.273327317889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30308.81</v>
      </c>
      <c r="AW46" s="5">
        <v>29978.58</v>
      </c>
      <c r="AX46" s="5">
        <v>29423.29</v>
      </c>
      <c r="AY46" s="5">
        <v>28630.26</v>
      </c>
      <c r="AZ46" s="5">
        <v>27537.23</v>
      </c>
      <c r="BA46" s="5">
        <v>26131.78</v>
      </c>
      <c r="BB46" s="5">
        <v>24418.44</v>
      </c>
      <c r="BC46" s="5">
        <v>22419.16</v>
      </c>
      <c r="BD46" s="5">
        <v>20181.490000000002</v>
      </c>
      <c r="BE46" s="5">
        <v>17780.3</v>
      </c>
      <c r="BF46" s="5">
        <v>15308.01</v>
      </c>
      <c r="BG46" s="5">
        <v>12859.56</v>
      </c>
      <c r="BH46" s="5">
        <v>10521.9</v>
      </c>
      <c r="BI46" s="5">
        <v>8369.08</v>
      </c>
      <c r="BJ46" s="5">
        <v>6457.63</v>
      </c>
      <c r="BK46" s="5">
        <v>4862.2299999999996</v>
      </c>
      <c r="BL46" s="5">
        <v>3538.84</v>
      </c>
      <c r="BM46" s="5">
        <v>2518.75</v>
      </c>
      <c r="BN46" s="5">
        <v>1699.49</v>
      </c>
      <c r="BO46" s="5">
        <v>1080.8699999999999</v>
      </c>
      <c r="BP46" s="5">
        <v>621.17999999999995</v>
      </c>
      <c r="BQ46" s="5">
        <v>314.10000000000002</v>
      </c>
      <c r="BR46" s="5">
        <v>137.43</v>
      </c>
      <c r="BS46" s="5">
        <v>51.5</v>
      </c>
      <c r="BT46" s="5">
        <v>15.73</v>
      </c>
      <c r="BU46" s="5">
        <v>3.61</v>
      </c>
      <c r="BV46" s="5">
        <v>0.52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0.94413999999999998</v>
      </c>
      <c r="ES46" s="3">
        <v>0.88516901560000005</v>
      </c>
      <c r="ET46" s="3">
        <v>0.82348158690283602</v>
      </c>
      <c r="EU46" s="3">
        <v>0.7595135372322237</v>
      </c>
      <c r="EV46" s="3">
        <v>0.69243330162387373</v>
      </c>
      <c r="EW46" s="3">
        <v>0.62283683047765814</v>
      </c>
      <c r="EX46" s="3">
        <v>0.55165903749067136</v>
      </c>
      <c r="EY46" s="3">
        <v>0.48008679396663168</v>
      </c>
      <c r="EZ46" s="3">
        <v>0.40963885781996817</v>
      </c>
      <c r="FA46" s="3">
        <v>0.34208531377687723</v>
      </c>
      <c r="FB46" s="3">
        <v>0.2791655620138962</v>
      </c>
      <c r="FC46" s="3">
        <v>0.22228837040918498</v>
      </c>
      <c r="FD46" s="3">
        <v>0.1723979685545475</v>
      </c>
      <c r="FE46" s="3">
        <v>0.12997600043232999</v>
      </c>
      <c r="FF46" s="3">
        <v>9.5061847196197494E-2</v>
      </c>
      <c r="FG46" s="3">
        <v>6.7844689725454183E-2</v>
      </c>
      <c r="FH46" s="3">
        <v>4.6804694547796337E-2</v>
      </c>
      <c r="FI46" s="3">
        <v>3.1576319129725319E-2</v>
      </c>
      <c r="FJ46" s="3">
        <v>2.0194950662607125E-2</v>
      </c>
      <c r="FK46" s="3">
        <v>1.2174324057446079E-2</v>
      </c>
      <c r="FL46" s="3">
        <v>6.6318412870531775E-3</v>
      </c>
      <c r="FM46" s="3">
        <v>3.1785752104717176E-3</v>
      </c>
      <c r="FN46" s="3">
        <v>1.3182504970389356E-3</v>
      </c>
      <c r="FO46" s="3">
        <v>4.6822939404325952E-4</v>
      </c>
      <c r="FP46" s="3">
        <v>1.3559923251492794E-4</v>
      </c>
      <c r="FQ46" s="3">
        <v>2.9469781202469292E-5</v>
      </c>
      <c r="FR46" s="3">
        <v>4.0585782672040693E-6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52"/>
        <v>46</v>
      </c>
      <c r="HC46">
        <f t="shared" si="219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IF(HC46=HD46,0,HC46*VLOOKUP(H46,Mort!$A$2:$E$115,IF(C$5="M",2,3)))</f>
        <v>0</v>
      </c>
      <c r="HH46">
        <f t="shared" ref="HH46:HI46" si="256">HH45+1</f>
        <v>73</v>
      </c>
      <c r="HI46">
        <f t="shared" si="256"/>
        <v>37</v>
      </c>
      <c r="HJ46">
        <f t="shared" si="226"/>
        <v>4.335377418061219E-3</v>
      </c>
      <c r="HK46">
        <f>IF(HH46&gt;=$F$3,IF(HI46&lt;50,HJ46*VLOOKUP(HH46,Ret!$A$2:$AZ$27,HI46+2),HJ46),0)</f>
        <v>9.5378303197346818E-4</v>
      </c>
      <c r="HL46">
        <f>IF(HH46&lt;$F$3,HJ46*VLOOKUP(HH46,Withd!$A$2:$AZ$57,HI46+2),0)</f>
        <v>0</v>
      </c>
      <c r="HM46">
        <f>IF(HJ46=HK46,0,HJ46*VLOOKUP(HH46,Mort!$A$2:$E$115,IF(C$5="M",2,3)))</f>
        <v>2.7226170185424455E-5</v>
      </c>
      <c r="HN46">
        <f>HN45/(1+Assumptions!$C$9)</f>
        <v>0.36531832284853238</v>
      </c>
      <c r="HO46">
        <f>HO45*(1+Assumptions!$C$10)</f>
        <v>2.3715464147333329</v>
      </c>
      <c r="HQ46">
        <f>HQ45/(1.01+Assumptions!$C$9)</f>
        <v>0.28199757164502287</v>
      </c>
      <c r="HR46">
        <f>HR45/(0.99+Assumptions!$C$9)</f>
        <v>0.47444503285337342</v>
      </c>
    </row>
    <row r="47" spans="2:226" x14ac:dyDescent="0.25">
      <c r="B47">
        <f t="shared" si="212"/>
        <v>2062</v>
      </c>
      <c r="C47">
        <f t="shared" si="212"/>
        <v>89</v>
      </c>
      <c r="D47">
        <f>D46*(1-VLOOKUP(C46,Mort!$A$2:$E$111,IF(C$5="M",4,5)))</f>
        <v>0.37784333188768959</v>
      </c>
      <c r="E47" s="3">
        <f>IF(C47&lt;65,Assumptions!$C$6,Assumptions!$C$7)*(1+Assumptions!$C$8)^(B47-$J$3)</f>
        <v>41956.063444122869</v>
      </c>
      <c r="F47" s="3">
        <f t="shared" si="213"/>
        <v>15852.82</v>
      </c>
      <c r="H47">
        <f t="shared" si="218"/>
        <v>83</v>
      </c>
      <c r="I47" s="5">
        <v>67969.477039644276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31752.26</v>
      </c>
      <c r="AX47" s="5">
        <v>31164.12</v>
      </c>
      <c r="AY47" s="5">
        <v>30324.17</v>
      </c>
      <c r="AZ47" s="5">
        <v>29166.47</v>
      </c>
      <c r="BA47" s="5">
        <v>27677.87</v>
      </c>
      <c r="BB47" s="5">
        <v>25863.16</v>
      </c>
      <c r="BC47" s="5">
        <v>23745.59</v>
      </c>
      <c r="BD47" s="5">
        <v>21375.53</v>
      </c>
      <c r="BE47" s="5">
        <v>18832.27</v>
      </c>
      <c r="BF47" s="5">
        <v>16213.71</v>
      </c>
      <c r="BG47" s="5">
        <v>13620.4</v>
      </c>
      <c r="BH47" s="5">
        <v>11144.43</v>
      </c>
      <c r="BI47" s="5">
        <v>8864.23</v>
      </c>
      <c r="BJ47" s="5">
        <v>6839.69</v>
      </c>
      <c r="BK47" s="5">
        <v>5149.8999999999996</v>
      </c>
      <c r="BL47" s="5">
        <v>3748.22</v>
      </c>
      <c r="BM47" s="5">
        <v>2667.78</v>
      </c>
      <c r="BN47" s="5">
        <v>1800.04</v>
      </c>
      <c r="BO47" s="5">
        <v>1144.82</v>
      </c>
      <c r="BP47" s="5">
        <v>657.93</v>
      </c>
      <c r="BQ47" s="5">
        <v>332.68</v>
      </c>
      <c r="BR47" s="5">
        <v>145.56</v>
      </c>
      <c r="BS47" s="5">
        <v>54.55</v>
      </c>
      <c r="BT47" s="5">
        <v>16.670000000000002</v>
      </c>
      <c r="BU47" s="5">
        <v>3.82</v>
      </c>
      <c r="BV47" s="5">
        <v>0.56000000000000005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0.93754000000000004</v>
      </c>
      <c r="ET47" s="3">
        <v>0.87220283740000004</v>
      </c>
      <c r="EU47" s="3">
        <v>0.80445012099076807</v>
      </c>
      <c r="EV47" s="3">
        <v>0.73340108630486345</v>
      </c>
      <c r="EW47" s="3">
        <v>0.65968694312036158</v>
      </c>
      <c r="EX47" s="3">
        <v>0.58429791926056662</v>
      </c>
      <c r="EY47" s="3">
        <v>0.50849110721570068</v>
      </c>
      <c r="EZ47" s="3">
        <v>0.43387512214286877</v>
      </c>
      <c r="FA47" s="3">
        <v>0.36232477575028826</v>
      </c>
      <c r="FB47" s="3">
        <v>0.29568237974653772</v>
      </c>
      <c r="FC47" s="3">
        <v>0.23544005169697813</v>
      </c>
      <c r="FD47" s="3">
        <v>0.18259788649410835</v>
      </c>
      <c r="FE47" s="3">
        <v>0.13766602456450311</v>
      </c>
      <c r="FF47" s="3">
        <v>0.10068617704598627</v>
      </c>
      <c r="FG47" s="3">
        <v>7.1858717695949939E-2</v>
      </c>
      <c r="FH47" s="3">
        <v>4.9573892164081951E-2</v>
      </c>
      <c r="FI47" s="3">
        <v>3.3444530609576251E-2</v>
      </c>
      <c r="FJ47" s="3">
        <v>2.1389783996660586E-2</v>
      </c>
      <c r="FK47" s="3">
        <v>1.2894617384546869E-2</v>
      </c>
      <c r="FL47" s="3">
        <v>7.0242138740580617E-3</v>
      </c>
      <c r="FM47" s="3">
        <v>3.3666354676972882E-3</v>
      </c>
      <c r="FN47" s="3">
        <v>1.3962447275180966E-3</v>
      </c>
      <c r="FO47" s="3">
        <v>4.9593216476715276E-4</v>
      </c>
      <c r="FP47" s="3">
        <v>1.4362195491656742E-4</v>
      </c>
      <c r="FQ47" s="3">
        <v>3.12133594620176E-5</v>
      </c>
      <c r="FR47" s="3">
        <v>4.2987038651090622E-6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52"/>
        <v>47</v>
      </c>
      <c r="HC47">
        <f t="shared" si="219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IF(HC47=HD47,0,HC47*VLOOKUP(H47,Mort!$A$2:$E$115,IF(C$5="M",2,3)))</f>
        <v>0</v>
      </c>
      <c r="HH47">
        <f t="shared" ref="HH47:HI47" si="257">HH46+1</f>
        <v>74</v>
      </c>
      <c r="HI47">
        <f t="shared" si="257"/>
        <v>38</v>
      </c>
      <c r="HJ47">
        <f t="shared" si="226"/>
        <v>3.3543682159023263E-3</v>
      </c>
      <c r="HK47">
        <f>IF(HH47&gt;=$F$3,IF(HI47&lt;50,HJ47*VLOOKUP(HH47,Ret!$A$2:$AZ$27,HI47+2),HJ47),0)</f>
        <v>8.3523768575967925E-4</v>
      </c>
      <c r="HL47">
        <f>IF(HH47&lt;$F$3,HJ47*VLOOKUP(HH47,Withd!$A$2:$AZ$57,HI47+2),0)</f>
        <v>0</v>
      </c>
      <c r="HM47">
        <f>IF(HJ47=HK47,0,HJ47*VLOOKUP(HH47,Mort!$A$2:$E$115,IF(C$5="M",2,3)))</f>
        <v>2.2440723364386564E-5</v>
      </c>
      <c r="HN47">
        <f>HN46/(1+Assumptions!$C$9)</f>
        <v>0.35194443434348011</v>
      </c>
      <c r="HO47">
        <f>HO46*(1+Assumptions!$C$10)</f>
        <v>2.4486216732121662</v>
      </c>
      <c r="HQ47">
        <f>HQ46/(1.01+Assumptions!$C$9)</f>
        <v>0.2690816523330371</v>
      </c>
      <c r="HR47">
        <f>HR46/(0.99+Assumptions!$C$9)</f>
        <v>0.4615224054993905</v>
      </c>
    </row>
    <row r="48" spans="2:226" x14ac:dyDescent="0.25">
      <c r="B48">
        <f t="shared" si="212"/>
        <v>2063</v>
      </c>
      <c r="C48">
        <f t="shared" si="212"/>
        <v>90</v>
      </c>
      <c r="D48">
        <f>D47*(1-VLOOKUP(C47,Mort!$A$2:$E$111,IF(C$5="M",4,5)))</f>
        <v>0.3346633959195644</v>
      </c>
      <c r="E48" s="3">
        <f>IF(C48&lt;65,Assumptions!$C$6,Assumptions!$C$7)*(1+Assumptions!$C$8)^(B48-$J$3)</f>
        <v>44263.646933549629</v>
      </c>
      <c r="F48" s="3">
        <f t="shared" si="213"/>
        <v>14813.42</v>
      </c>
      <c r="H48">
        <f t="shared" si="218"/>
        <v>84</v>
      </c>
      <c r="I48" s="5">
        <v>64198.347173518545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33240.31</v>
      </c>
      <c r="AY48" s="5">
        <v>32344.400000000001</v>
      </c>
      <c r="AZ48" s="5">
        <v>31109.57</v>
      </c>
      <c r="BA48" s="5">
        <v>29521.8</v>
      </c>
      <c r="BB48" s="5">
        <v>27586.19</v>
      </c>
      <c r="BC48" s="5">
        <v>25327.55</v>
      </c>
      <c r="BD48" s="5">
        <v>22799.59</v>
      </c>
      <c r="BE48" s="5">
        <v>20086.89</v>
      </c>
      <c r="BF48" s="5">
        <v>17293.89</v>
      </c>
      <c r="BG48" s="5">
        <v>14527.81</v>
      </c>
      <c r="BH48" s="5">
        <v>11886.88</v>
      </c>
      <c r="BI48" s="5">
        <v>9454.7800000000007</v>
      </c>
      <c r="BJ48" s="5">
        <v>7295.36</v>
      </c>
      <c r="BK48" s="5">
        <v>5492.99</v>
      </c>
      <c r="BL48" s="5">
        <v>3997.93</v>
      </c>
      <c r="BM48" s="5">
        <v>2845.51</v>
      </c>
      <c r="BN48" s="5">
        <v>1919.96</v>
      </c>
      <c r="BO48" s="5">
        <v>1221.0899999999999</v>
      </c>
      <c r="BP48" s="5">
        <v>701.76</v>
      </c>
      <c r="BQ48" s="5">
        <v>354.85</v>
      </c>
      <c r="BR48" s="5">
        <v>155.26</v>
      </c>
      <c r="BS48" s="5">
        <v>58.18</v>
      </c>
      <c r="BT48" s="5">
        <v>17.78</v>
      </c>
      <c r="BU48" s="5">
        <v>4.08</v>
      </c>
      <c r="BV48" s="5">
        <v>0.59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0.93030999999999997</v>
      </c>
      <c r="EU48" s="3">
        <v>0.85804351919999999</v>
      </c>
      <c r="EV48" s="3">
        <v>0.78226111558425604</v>
      </c>
      <c r="EW48" s="3">
        <v>0.70363605085688252</v>
      </c>
      <c r="EX48" s="3">
        <v>0.62322452296495801</v>
      </c>
      <c r="EY48" s="3">
        <v>0.54236737335548435</v>
      </c>
      <c r="EZ48" s="3">
        <v>0.46278038498930057</v>
      </c>
      <c r="FA48" s="3">
        <v>0.38646327170071504</v>
      </c>
      <c r="FB48" s="3">
        <v>0.31538108213680249</v>
      </c>
      <c r="FC48" s="3">
        <v>0.25112534046225032</v>
      </c>
      <c r="FD48" s="3">
        <v>0.19476276904890286</v>
      </c>
      <c r="FE48" s="3">
        <v>0.14683749446903932</v>
      </c>
      <c r="FF48" s="3">
        <v>0.10739400670476597</v>
      </c>
      <c r="FG48" s="3">
        <v>7.6646028645124417E-2</v>
      </c>
      <c r="FH48" s="3">
        <v>5.2876562241698434E-2</v>
      </c>
      <c r="FI48" s="3">
        <v>3.5672643950739436E-2</v>
      </c>
      <c r="FJ48" s="3">
        <v>2.2814796165134914E-2</v>
      </c>
      <c r="FK48" s="3">
        <v>1.3753671720189932E-2</v>
      </c>
      <c r="FL48" s="3">
        <v>7.4921751328562635E-3</v>
      </c>
      <c r="FM48" s="3">
        <v>3.5909246194266785E-3</v>
      </c>
      <c r="FN48" s="3">
        <v>1.4892641674148265E-3</v>
      </c>
      <c r="FO48" s="3">
        <v>5.2897173962407221E-4</v>
      </c>
      <c r="FP48" s="3">
        <v>1.5319021579513129E-4</v>
      </c>
      <c r="FQ48" s="3">
        <v>3.3292829598755888E-5</v>
      </c>
      <c r="FR48" s="3">
        <v>4.5850884923406594E-6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52"/>
        <v>48</v>
      </c>
      <c r="HC48">
        <f t="shared" si="219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IF(HC48=HD48,0,HC48*VLOOKUP(H48,Mort!$A$2:$E$115,IF(C$5="M",2,3)))</f>
        <v>0</v>
      </c>
      <c r="HH48">
        <f t="shared" ref="HH48:HI48" si="258">HH47+1</f>
        <v>75</v>
      </c>
      <c r="HI48">
        <f t="shared" si="258"/>
        <v>39</v>
      </c>
      <c r="HJ48">
        <f t="shared" si="226"/>
        <v>2.4966898067782608E-3</v>
      </c>
      <c r="HK48">
        <f>IF(HH48&gt;=$F$3,IF(HI48&lt;50,HJ48*VLOOKUP(HH48,Ret!$A$2:$AZ$27,HI48+2),HJ48),0)</f>
        <v>2.4966898067782608E-3</v>
      </c>
      <c r="HL48">
        <f>IF(HH48&lt;$F$3,HJ48*VLOOKUP(HH48,Withd!$A$2:$AZ$57,HI48+2),0)</f>
        <v>0</v>
      </c>
      <c r="HM48">
        <f>IF(HJ48=HK48,0,HJ48*VLOOKUP(HH48,Mort!$A$2:$E$115,IF(C$5="M",2,3)))</f>
        <v>0</v>
      </c>
      <c r="HN48">
        <f>HN47/(1+Assumptions!$C$9)</f>
        <v>0.33906014869314077</v>
      </c>
      <c r="HO48">
        <f>HO47*(1+Assumptions!$C$10)</f>
        <v>2.5282018775915613</v>
      </c>
      <c r="HQ48">
        <f>HQ47/(1.01+Assumptions!$C$9)</f>
        <v>0.25675730184450102</v>
      </c>
      <c r="HR48">
        <f>HR47/(0.99+Assumptions!$C$9)</f>
        <v>0.44895175632236428</v>
      </c>
    </row>
    <row r="49" spans="2:226" x14ac:dyDescent="0.25">
      <c r="B49">
        <f t="shared" si="212"/>
        <v>2064</v>
      </c>
      <c r="C49">
        <f t="shared" si="212"/>
        <v>91</v>
      </c>
      <c r="D49">
        <f>D48*(1-VLOOKUP(C48,Mort!$A$2:$E$111,IF(C$5="M",4,5)))</f>
        <v>0.29124416693296012</v>
      </c>
      <c r="E49" s="3">
        <f>IF(C49&lt;65,Assumptions!$C$6,Assumptions!$C$7)*(1+Assumptions!$C$8)^(B49-$J$3)</f>
        <v>46698.147514894852</v>
      </c>
      <c r="F49" s="3">
        <f t="shared" si="213"/>
        <v>13600.56</v>
      </c>
      <c r="H49">
        <f t="shared" si="218"/>
        <v>85</v>
      </c>
      <c r="I49" s="5">
        <v>60506.664582757723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34767.339999999997</v>
      </c>
      <c r="AZ49" s="5">
        <v>33440</v>
      </c>
      <c r="BA49" s="5">
        <v>31733.29</v>
      </c>
      <c r="BB49" s="5">
        <v>29652.69</v>
      </c>
      <c r="BC49" s="5">
        <v>27224.85</v>
      </c>
      <c r="BD49" s="5">
        <v>24507.52</v>
      </c>
      <c r="BE49" s="5">
        <v>21591.61</v>
      </c>
      <c r="BF49" s="5">
        <v>18589.38</v>
      </c>
      <c r="BG49" s="5">
        <v>15616.09</v>
      </c>
      <c r="BH49" s="5">
        <v>12777.33</v>
      </c>
      <c r="BI49" s="5">
        <v>10163.040000000001</v>
      </c>
      <c r="BJ49" s="5">
        <v>7841.86</v>
      </c>
      <c r="BK49" s="5">
        <v>5904.48</v>
      </c>
      <c r="BL49" s="5">
        <v>4297.42</v>
      </c>
      <c r="BM49" s="5">
        <v>3058.66</v>
      </c>
      <c r="BN49" s="5">
        <v>2063.79</v>
      </c>
      <c r="BO49" s="5">
        <v>1312.56</v>
      </c>
      <c r="BP49" s="5">
        <v>754.33</v>
      </c>
      <c r="BQ49" s="5">
        <v>381.43</v>
      </c>
      <c r="BR49" s="5">
        <v>166.89</v>
      </c>
      <c r="BS49" s="5">
        <v>62.54</v>
      </c>
      <c r="BT49" s="5">
        <v>19.11</v>
      </c>
      <c r="BU49" s="5">
        <v>4.38</v>
      </c>
      <c r="BV49" s="5">
        <v>0.64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0.92232000000000003</v>
      </c>
      <c r="EV49" s="3">
        <v>0.84086069760000004</v>
      </c>
      <c r="EW49" s="3">
        <v>0.75634578888422399</v>
      </c>
      <c r="EX49" s="3">
        <v>0.66991059213053483</v>
      </c>
      <c r="EY49" s="3">
        <v>0.58299639190751928</v>
      </c>
      <c r="EZ49" s="3">
        <v>0.49744750135900989</v>
      </c>
      <c r="FA49" s="3">
        <v>0.41541343390989555</v>
      </c>
      <c r="FB49" s="3">
        <v>0.33900644101084842</v>
      </c>
      <c r="FC49" s="3">
        <v>0.26993726871929813</v>
      </c>
      <c r="FD49" s="3">
        <v>0.20935254812793885</v>
      </c>
      <c r="FE49" s="3">
        <v>0.15783716661009695</v>
      </c>
      <c r="FF49" s="3">
        <v>0.11543894691529269</v>
      </c>
      <c r="FG49" s="3">
        <v>8.2387622023975232E-2</v>
      </c>
      <c r="FH49" s="3">
        <v>5.6837572681900039E-2</v>
      </c>
      <c r="FI49" s="3">
        <v>3.8344900034117044E-2</v>
      </c>
      <c r="FJ49" s="3">
        <v>2.4523864265819897E-2</v>
      </c>
      <c r="FK49" s="3">
        <v>1.4783966334006868E-2</v>
      </c>
      <c r="FL49" s="3">
        <v>8.0534178207869022E-3</v>
      </c>
      <c r="FM49" s="3">
        <v>3.8599226273249541E-3</v>
      </c>
      <c r="FN49" s="3">
        <v>1.6008257112304783E-3</v>
      </c>
      <c r="FO49" s="3">
        <v>5.6859728437195362E-4</v>
      </c>
      <c r="FP49" s="3">
        <v>1.6466577355411774E-4</v>
      </c>
      <c r="FQ49" s="3">
        <v>3.5786812566516412E-5</v>
      </c>
      <c r="FR49" s="3">
        <v>4.9285598266606386E-6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52"/>
        <v>49</v>
      </c>
      <c r="HC49">
        <f t="shared" si="219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IF(HC49=HD49,0,HC49*VLOOKUP(H49,Mort!$A$2:$E$115,IF(C$5="M",2,3)))</f>
        <v>0</v>
      </c>
      <c r="HH49">
        <f t="shared" ref="HH49:HI49" si="259">HH48+1</f>
        <v>76</v>
      </c>
      <c r="HI49">
        <f t="shared" si="259"/>
        <v>40</v>
      </c>
      <c r="HJ49">
        <f t="shared" si="226"/>
        <v>0</v>
      </c>
      <c r="HK49">
        <f>IF(HH49&gt;=$F$3,IF(HI49&lt;50,HJ49*VLOOKUP(HH49,Ret!$A$2:$AZ$27,HI49+2),HJ49),0)</f>
        <v>0</v>
      </c>
      <c r="HL49">
        <f>IF(HH49&lt;$F$3,HJ49*VLOOKUP(HH49,Withd!$A$2:$AZ$57,HI49+2),0)</f>
        <v>0</v>
      </c>
      <c r="HM49">
        <f>IF(HJ49=HK49,0,HJ49*VLOOKUP(HH49,Mort!$A$2:$E$115,IF(C$5="M",2,3)))</f>
        <v>0</v>
      </c>
      <c r="HN49">
        <f>HN48/(1+Assumptions!$C$9)</f>
        <v>0.32664754209358454</v>
      </c>
      <c r="HO49">
        <f>HO48*(1+Assumptions!$C$10)</f>
        <v>2.6103684386132868</v>
      </c>
      <c r="HQ49">
        <f>HQ48/(1.01+Assumptions!$C$9)</f>
        <v>0.24499742542414218</v>
      </c>
      <c r="HR49">
        <f>HR48/(0.99+Assumptions!$C$9)</f>
        <v>0.43672349836805863</v>
      </c>
    </row>
    <row r="50" spans="2:226" x14ac:dyDescent="0.25">
      <c r="B50">
        <f t="shared" si="212"/>
        <v>2065</v>
      </c>
      <c r="C50">
        <f t="shared" si="212"/>
        <v>92</v>
      </c>
      <c r="D50">
        <f>D49*(1-VLOOKUP(C49,Mort!$A$2:$E$111,IF(C$5="M",4,5)))</f>
        <v>0.24850699787721756</v>
      </c>
      <c r="E50" s="3">
        <f>IF(C50&lt;65,Assumptions!$C$6,Assumptions!$C$7)*(1+Assumptions!$C$8)^(B50-$J$3)</f>
        <v>49266.545628214073</v>
      </c>
      <c r="F50" s="3">
        <f t="shared" si="213"/>
        <v>12243.08</v>
      </c>
      <c r="H50">
        <f t="shared" si="218"/>
        <v>86</v>
      </c>
      <c r="I50" s="5">
        <v>56887.799882510284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36256.400000000001</v>
      </c>
      <c r="BA50" s="5">
        <v>34405.949999999997</v>
      </c>
      <c r="BB50" s="5">
        <v>32150.11</v>
      </c>
      <c r="BC50" s="5">
        <v>29517.79</v>
      </c>
      <c r="BD50" s="5">
        <v>26571.599999999999</v>
      </c>
      <c r="BE50" s="5">
        <v>23410.11</v>
      </c>
      <c r="BF50" s="5">
        <v>20155.03</v>
      </c>
      <c r="BG50" s="5">
        <v>16931.32</v>
      </c>
      <c r="BH50" s="5">
        <v>13853.47</v>
      </c>
      <c r="BI50" s="5">
        <v>11019</v>
      </c>
      <c r="BJ50" s="5">
        <v>8502.32</v>
      </c>
      <c r="BK50" s="5">
        <v>6401.76</v>
      </c>
      <c r="BL50" s="5">
        <v>4659.3500000000004</v>
      </c>
      <c r="BM50" s="5">
        <v>3316.27</v>
      </c>
      <c r="BN50" s="5">
        <v>2237.61</v>
      </c>
      <c r="BO50" s="5">
        <v>1423.11</v>
      </c>
      <c r="BP50" s="5">
        <v>817.86</v>
      </c>
      <c r="BQ50" s="5">
        <v>413.55</v>
      </c>
      <c r="BR50" s="5">
        <v>180.95</v>
      </c>
      <c r="BS50" s="5">
        <v>67.81</v>
      </c>
      <c r="BT50" s="5">
        <v>20.72</v>
      </c>
      <c r="BU50" s="5">
        <v>4.75</v>
      </c>
      <c r="BV50" s="5">
        <v>0.69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0.91168000000000005</v>
      </c>
      <c r="EW50" s="3">
        <v>0.8200470432000001</v>
      </c>
      <c r="EX50" s="3">
        <v>0.72633206710310405</v>
      </c>
      <c r="EY50" s="3">
        <v>0.6320977447171473</v>
      </c>
      <c r="EZ50" s="3">
        <v>0.53934372165735311</v>
      </c>
      <c r="FA50" s="3">
        <v>0.45040054851883904</v>
      </c>
      <c r="FB50" s="3">
        <v>0.36755837562976895</v>
      </c>
      <c r="FC50" s="3">
        <v>0.29267203217895982</v>
      </c>
      <c r="FD50" s="3">
        <v>0.2269847212767141</v>
      </c>
      <c r="FE50" s="3">
        <v>0.17113059091215305</v>
      </c>
      <c r="FF50" s="3">
        <v>0.12516149158133047</v>
      </c>
      <c r="FG50" s="3">
        <v>8.9326504926679734E-2</v>
      </c>
      <c r="FH50" s="3">
        <v>6.1624569218817822E-2</v>
      </c>
      <c r="FI50" s="3">
        <v>4.1574399377783254E-2</v>
      </c>
      <c r="FJ50" s="3">
        <v>2.658932286605506E-2</v>
      </c>
      <c r="FK50" s="3">
        <v>1.6029107396572633E-2</v>
      </c>
      <c r="FL50" s="3">
        <v>8.7316959632089755E-3</v>
      </c>
      <c r="FM50" s="3">
        <v>4.1850145582064298E-3</v>
      </c>
      <c r="FN50" s="3">
        <v>1.7356510877249529E-3</v>
      </c>
      <c r="FO50" s="3">
        <v>6.1648590984902604E-4</v>
      </c>
      <c r="FP50" s="3">
        <v>1.7853431949227793E-4</v>
      </c>
      <c r="FQ50" s="3">
        <v>3.8800863655256768E-5</v>
      </c>
      <c r="FR50" s="3">
        <v>5.3436549426019605E-6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52"/>
        <v>50</v>
      </c>
      <c r="HC50">
        <f t="shared" si="219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IF(HC50=HD50,0,HC50*VLOOKUP(H50,Mort!$A$2:$E$115,IF(C$5="M",2,3)))</f>
        <v>0</v>
      </c>
      <c r="HH50">
        <f t="shared" ref="HH50:HI50" si="260">HH49+1</f>
        <v>77</v>
      </c>
      <c r="HI50">
        <f t="shared" si="260"/>
        <v>41</v>
      </c>
      <c r="HJ50">
        <f t="shared" si="226"/>
        <v>0</v>
      </c>
      <c r="HK50">
        <f>IF(HH50&gt;=$F$3,IF(HI50&lt;50,HJ50*VLOOKUP(HH50,Ret!$A$2:$AZ$27,HI50+2),HJ50),0)</f>
        <v>0</v>
      </c>
      <c r="HL50">
        <f>IF(HH50&lt;$F$3,HJ50*VLOOKUP(HH50,Withd!$A$2:$AZ$57,HI50+2),0)</f>
        <v>0</v>
      </c>
      <c r="HM50">
        <f>IF(HJ50=HK50,0,HJ50*VLOOKUP(HH50,Mort!$A$2:$E$115,IF(C$5="M",2,3)))</f>
        <v>0</v>
      </c>
      <c r="HN50">
        <f>HN49/(1+Assumptions!$C$9)</f>
        <v>0.31468934691096778</v>
      </c>
      <c r="HO50">
        <f>HO49*(1+Assumptions!$C$10)</f>
        <v>2.6952054128682188</v>
      </c>
      <c r="HQ50">
        <f>HQ49/(1.01+Assumptions!$C$9)</f>
        <v>0.23377616929784559</v>
      </c>
      <c r="HR50">
        <f>HR49/(0.99+Assumptions!$C$9)</f>
        <v>0.42482830580550451</v>
      </c>
    </row>
    <row r="51" spans="2:226" x14ac:dyDescent="0.25">
      <c r="B51">
        <f t="shared" si="212"/>
        <v>2066</v>
      </c>
      <c r="C51">
        <f t="shared" si="212"/>
        <v>93</v>
      </c>
      <c r="D51">
        <f>D50*(1-VLOOKUP(C50,Mort!$A$2:$E$111,IF(C$5="M",4,5)))</f>
        <v>0.20752570885728561</v>
      </c>
      <c r="E51" s="3">
        <f>IF(C51&lt;65,Assumptions!$C$6,Assumptions!$C$7)*(1+Assumptions!$C$8)^(B51-$J$3)</f>
        <v>51976.205637765845</v>
      </c>
      <c r="F51" s="3">
        <f t="shared" si="213"/>
        <v>10786.4</v>
      </c>
      <c r="H51">
        <f t="shared" si="218"/>
        <v>87</v>
      </c>
      <c r="I51" s="5">
        <v>53437.87773797696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37739.06</v>
      </c>
      <c r="BB51" s="5">
        <v>35264.68</v>
      </c>
      <c r="BC51" s="5">
        <v>32377.360000000001</v>
      </c>
      <c r="BD51" s="5">
        <v>29145.759999999998</v>
      </c>
      <c r="BE51" s="5">
        <v>25677.99</v>
      </c>
      <c r="BF51" s="5">
        <v>22107.57</v>
      </c>
      <c r="BG51" s="5">
        <v>18571.560000000001</v>
      </c>
      <c r="BH51" s="5">
        <v>15195.54</v>
      </c>
      <c r="BI51" s="5">
        <v>12086.47</v>
      </c>
      <c r="BJ51" s="5">
        <v>9325.99</v>
      </c>
      <c r="BK51" s="5">
        <v>7021.94</v>
      </c>
      <c r="BL51" s="5">
        <v>5110.7299999999996</v>
      </c>
      <c r="BM51" s="5">
        <v>3637.54</v>
      </c>
      <c r="BN51" s="5">
        <v>2454.38</v>
      </c>
      <c r="BO51" s="5">
        <v>1560.98</v>
      </c>
      <c r="BP51" s="5">
        <v>897.09</v>
      </c>
      <c r="BQ51" s="5">
        <v>453.62</v>
      </c>
      <c r="BR51" s="5">
        <v>198.48</v>
      </c>
      <c r="BS51" s="5">
        <v>74.37</v>
      </c>
      <c r="BT51" s="5">
        <v>22.72</v>
      </c>
      <c r="BU51" s="5">
        <v>5.21</v>
      </c>
      <c r="BV51" s="5">
        <v>0.76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0.89949000000000001</v>
      </c>
      <c r="EX51" s="3">
        <v>0.79669628279999993</v>
      </c>
      <c r="EY51" s="3">
        <v>0.69333290706952799</v>
      </c>
      <c r="EZ51" s="3">
        <v>0.59159323628614546</v>
      </c>
      <c r="FA51" s="3">
        <v>0.49403359569019722</v>
      </c>
      <c r="FB51" s="3">
        <v>0.40316599643489925</v>
      </c>
      <c r="FC51" s="3">
        <v>0.32102495632125289</v>
      </c>
      <c r="FD51" s="3">
        <v>0.2489741151245109</v>
      </c>
      <c r="FE51" s="3">
        <v>0.18770905461582249</v>
      </c>
      <c r="FF51" s="3">
        <v>0.13728664836492024</v>
      </c>
      <c r="FG51" s="3">
        <v>9.7980108071559921E-2</v>
      </c>
      <c r="FH51" s="3">
        <v>6.7594516956407766E-2</v>
      </c>
      <c r="FI51" s="3">
        <v>4.5601964919470939E-2</v>
      </c>
      <c r="FJ51" s="3">
        <v>2.9165192683896835E-2</v>
      </c>
      <c r="FK51" s="3">
        <v>1.7581944757560367E-2</v>
      </c>
      <c r="FL51" s="3">
        <v>9.5775885872334352E-3</v>
      </c>
      <c r="FM51" s="3">
        <v>4.5904424339751129E-3</v>
      </c>
      <c r="FN51" s="3">
        <v>1.9037941906424989E-3</v>
      </c>
      <c r="FO51" s="3">
        <v>6.7620865857430921E-4</v>
      </c>
      <c r="FP51" s="3">
        <v>1.9583002752311993E-4</v>
      </c>
      <c r="FQ51" s="3">
        <v>4.2559739881599662E-5</v>
      </c>
      <c r="FR51" s="3">
        <v>5.8613273764939035E-6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52"/>
        <v>51</v>
      </c>
      <c r="HC51">
        <f t="shared" si="219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IF(HC51=HD51,0,HC51*VLOOKUP(H51,Mort!$A$2:$E$115,IF(C$5="M",2,3)))</f>
        <v>0</v>
      </c>
      <c r="HH51">
        <f t="shared" ref="HH51:HI51" si="261">HH50+1</f>
        <v>78</v>
      </c>
      <c r="HI51">
        <f t="shared" si="261"/>
        <v>42</v>
      </c>
      <c r="HJ51">
        <f t="shared" si="226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IF(HJ51=HK51,0,HJ51*VLOOKUP(HH51,Mort!$A$2:$E$115,IF(C$5="M",2,3)))</f>
        <v>0</v>
      </c>
      <c r="HN51">
        <f>HN50/(1+Assumptions!$C$9)</f>
        <v>0.3031689276598919</v>
      </c>
      <c r="HO51">
        <f>HO50*(1+Assumptions!$C$10)</f>
        <v>2.7827995887864359</v>
      </c>
      <c r="HQ51">
        <f>HQ50/(1.01+Assumptions!$C$9)</f>
        <v>0.22306886383382213</v>
      </c>
      <c r="HR51">
        <f>HR50/(0.99+Assumptions!$C$9)</f>
        <v>0.41325710681469308</v>
      </c>
    </row>
    <row r="52" spans="2:226" x14ac:dyDescent="0.25">
      <c r="B52">
        <f t="shared" si="212"/>
        <v>2067</v>
      </c>
      <c r="C52">
        <f t="shared" si="212"/>
        <v>94</v>
      </c>
      <c r="D52">
        <f>D51*(1-VLOOKUP(C51,Mort!$A$2:$E$111,IF(C$5="M",4,5)))</f>
        <v>0.16935550522716505</v>
      </c>
      <c r="E52" s="3">
        <f>IF(C52&lt;65,Assumptions!$C$6,Assumptions!$C$7)*(1+Assumptions!$C$8)^(B52-$J$3)</f>
        <v>54834.896947842957</v>
      </c>
      <c r="F52" s="3">
        <f t="shared" si="213"/>
        <v>9286.59</v>
      </c>
      <c r="H52">
        <f t="shared" si="218"/>
        <v>88</v>
      </c>
      <c r="I52" s="5">
        <v>50177.903997280293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39205.199999999997</v>
      </c>
      <c r="BC52" s="5">
        <v>35995.24</v>
      </c>
      <c r="BD52" s="5">
        <v>32402.53</v>
      </c>
      <c r="BE52" s="5">
        <v>28547.279999999999</v>
      </c>
      <c r="BF52" s="5">
        <v>24577.89</v>
      </c>
      <c r="BG52" s="5">
        <v>20646.759999999998</v>
      </c>
      <c r="BH52" s="5">
        <v>16893.509999999998</v>
      </c>
      <c r="BI52" s="5">
        <v>13437.03</v>
      </c>
      <c r="BJ52" s="5">
        <v>10368.09</v>
      </c>
      <c r="BK52" s="5">
        <v>7806.58</v>
      </c>
      <c r="BL52" s="5">
        <v>5681.81</v>
      </c>
      <c r="BM52" s="5">
        <v>4044</v>
      </c>
      <c r="BN52" s="5">
        <v>2728.63</v>
      </c>
      <c r="BO52" s="5">
        <v>1735.4</v>
      </c>
      <c r="BP52" s="5">
        <v>997.34</v>
      </c>
      <c r="BQ52" s="5">
        <v>504.3</v>
      </c>
      <c r="BR52" s="5">
        <v>220.65</v>
      </c>
      <c r="BS52" s="5">
        <v>82.68</v>
      </c>
      <c r="BT52" s="5">
        <v>25.26</v>
      </c>
      <c r="BU52" s="5">
        <v>5.79</v>
      </c>
      <c r="BV52" s="5">
        <v>0.84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0.88571999999999995</v>
      </c>
      <c r="EY52" s="3">
        <v>0.77080668720000001</v>
      </c>
      <c r="EZ52" s="3">
        <v>0.65769851392027201</v>
      </c>
      <c r="FA52" s="3">
        <v>0.54923745198967999</v>
      </c>
      <c r="FB52" s="3">
        <v>0.44821620744521812</v>
      </c>
      <c r="FC52" s="3">
        <v>0.35689663734032934</v>
      </c>
      <c r="FD52" s="3">
        <v>0.27679475605566584</v>
      </c>
      <c r="FE52" s="3">
        <v>0.20868387043304815</v>
      </c>
      <c r="FF52" s="3">
        <v>0.15262720915732272</v>
      </c>
      <c r="FG52" s="3">
        <v>0.10892851290348965</v>
      </c>
      <c r="FH52" s="3">
        <v>7.5147602481859449E-2</v>
      </c>
      <c r="FI52" s="3">
        <v>5.0697578538361661E-2</v>
      </c>
      <c r="FJ52" s="3">
        <v>3.2424143329994583E-2</v>
      </c>
      <c r="FK52" s="3">
        <v>1.9546570565053937E-2</v>
      </c>
      <c r="FL52" s="3">
        <v>1.0647798849607482E-2</v>
      </c>
      <c r="FM52" s="3">
        <v>5.1033835106283698E-3</v>
      </c>
      <c r="FN52" s="3">
        <v>2.1165262433629041E-3</v>
      </c>
      <c r="FO52" s="3">
        <v>7.5176895638006996E-4</v>
      </c>
      <c r="FP52" s="3">
        <v>2.1771228976766823E-4</v>
      </c>
      <c r="FQ52" s="3">
        <v>4.7315411935207343E-5</v>
      </c>
      <c r="FR52" s="3">
        <v>6.5162785317167533E-6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52"/>
        <v>52</v>
      </c>
      <c r="HC52">
        <f t="shared" si="219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IF(HC52=HD52,0,HC52*VLOOKUP(H52,Mort!$A$2:$E$115,IF(C$5="M",2,3)))</f>
        <v>0</v>
      </c>
      <c r="HH52">
        <f t="shared" ref="HH52:HI52" si="262">HH51+1</f>
        <v>79</v>
      </c>
      <c r="HI52">
        <f t="shared" si="262"/>
        <v>43</v>
      </c>
      <c r="HJ52">
        <f t="shared" si="226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IF(HJ52=HK52,0,HJ52*VLOOKUP(HH52,Mort!$A$2:$E$115,IF(C$5="M",2,3)))</f>
        <v>0</v>
      </c>
      <c r="HN52">
        <f>HN51/(1+Assumptions!$C$9)</f>
        <v>0.29207025786116753</v>
      </c>
      <c r="HO52">
        <f>HO51*(1+Assumptions!$C$10)</f>
        <v>2.873240575421995</v>
      </c>
      <c r="HQ52">
        <f>HQ51/(1.01+Assumptions!$C$9)</f>
        <v>0.21285196930708217</v>
      </c>
      <c r="HR52">
        <f>HR51/(0.99+Assumptions!$C$9)</f>
        <v>0.40200107666798934</v>
      </c>
    </row>
    <row r="53" spans="2:226" x14ac:dyDescent="0.25">
      <c r="B53">
        <f t="shared" si="212"/>
        <v>2068</v>
      </c>
      <c r="C53">
        <f t="shared" si="212"/>
        <v>95</v>
      </c>
      <c r="D53">
        <f>D52*(1-VLOOKUP(C52,Mort!$A$2:$E$111,IF(C$5="M",4,5)))</f>
        <v>0.13485101459218243</v>
      </c>
      <c r="E53" s="3">
        <f>IF(C53&lt;65,Assumptions!$C$6,Assumptions!$C$7)*(1+Assumptions!$C$8)^(B53-$J$3)</f>
        <v>57850.816279974322</v>
      </c>
      <c r="F53" s="3">
        <f t="shared" si="213"/>
        <v>7801.24</v>
      </c>
      <c r="H53">
        <f t="shared" si="218"/>
        <v>89</v>
      </c>
      <c r="I53" s="5">
        <v>47123.884738861161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40639.53</v>
      </c>
      <c r="BD53" s="5">
        <v>36583.269999999997</v>
      </c>
      <c r="BE53" s="5">
        <v>32230.59</v>
      </c>
      <c r="BF53" s="5">
        <v>27749.05</v>
      </c>
      <c r="BG53" s="5">
        <v>23310.71</v>
      </c>
      <c r="BH53" s="5">
        <v>19073.189999999999</v>
      </c>
      <c r="BI53" s="5">
        <v>15170.74</v>
      </c>
      <c r="BJ53" s="5">
        <v>11705.83</v>
      </c>
      <c r="BK53" s="5">
        <v>8813.83</v>
      </c>
      <c r="BL53" s="5">
        <v>6414.91</v>
      </c>
      <c r="BM53" s="5">
        <v>4565.78</v>
      </c>
      <c r="BN53" s="5">
        <v>3080.7</v>
      </c>
      <c r="BO53" s="5">
        <v>1959.31</v>
      </c>
      <c r="BP53" s="5">
        <v>1126.02</v>
      </c>
      <c r="BQ53" s="5">
        <v>569.37</v>
      </c>
      <c r="BR53" s="5">
        <v>249.12</v>
      </c>
      <c r="BS53" s="5">
        <v>93.35</v>
      </c>
      <c r="BT53" s="5">
        <v>28.52</v>
      </c>
      <c r="BU53" s="5">
        <v>6.54</v>
      </c>
      <c r="BV53" s="5">
        <v>0.95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0.87026000000000003</v>
      </c>
      <c r="EZ53" s="3">
        <v>0.74255804759999999</v>
      </c>
      <c r="FA53" s="3">
        <v>0.62010279997028395</v>
      </c>
      <c r="FB53" s="3">
        <v>0.50604729197174958</v>
      </c>
      <c r="FC53" s="3">
        <v>0.40294521670542532</v>
      </c>
      <c r="FD53" s="3">
        <v>0.31250819226805965</v>
      </c>
      <c r="FE53" s="3">
        <v>0.2356093013966582</v>
      </c>
      <c r="FF53" s="3">
        <v>0.17231993085548786</v>
      </c>
      <c r="FG53" s="3">
        <v>0.12298301145225311</v>
      </c>
      <c r="FH53" s="3">
        <v>8.4843519940680387E-2</v>
      </c>
      <c r="FI53" s="3">
        <v>5.7238832292780616E-2</v>
      </c>
      <c r="FJ53" s="3">
        <v>3.6607667581170775E-2</v>
      </c>
      <c r="FK53" s="3">
        <v>2.2068566324632992E-2</v>
      </c>
      <c r="FL53" s="3">
        <v>1.2021630819680575E-2</v>
      </c>
      <c r="FM53" s="3">
        <v>5.7618474355647029E-3</v>
      </c>
      <c r="FN53" s="3">
        <v>2.3896109869517494E-3</v>
      </c>
      <c r="FO53" s="3">
        <v>8.4876592645539192E-4</v>
      </c>
      <c r="FP53" s="3">
        <v>2.4580261230148148E-4</v>
      </c>
      <c r="FQ53" s="3">
        <v>5.3420281731480972E-5</v>
      </c>
      <c r="FR53" s="3">
        <v>7.357041200059557E-6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52"/>
        <v>53</v>
      </c>
      <c r="HC53">
        <f t="shared" si="219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IF(HC53=HD53,0,HC53*VLOOKUP(H53,Mort!$A$2:$E$115,IF(C$5="M",2,3)))</f>
        <v>0</v>
      </c>
      <c r="HH53">
        <f t="shared" ref="HH53:HI53" si="263">HH52+1</f>
        <v>80</v>
      </c>
      <c r="HI53">
        <f t="shared" si="263"/>
        <v>44</v>
      </c>
      <c r="HJ53">
        <f t="shared" si="226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IF(HJ53=HK53,0,HJ53*VLOOKUP(HH53,Mort!$A$2:$E$115,IF(C$5="M",2,3)))</f>
        <v>0</v>
      </c>
      <c r="HN53">
        <f>HN52/(1+Assumptions!$C$9)</f>
        <v>0.28137789774678951</v>
      </c>
      <c r="HO53">
        <f>HO52*(1+Assumptions!$C$10)</f>
        <v>2.9666208941232095</v>
      </c>
      <c r="HQ53">
        <f>HQ52/(1.01+Assumptions!$C$9)</f>
        <v>0.20310302414797915</v>
      </c>
      <c r="HR53">
        <f>HR52/(0.99+Assumptions!$C$9)</f>
        <v>0.39105163099998963</v>
      </c>
    </row>
    <row r="54" spans="2:226" x14ac:dyDescent="0.25">
      <c r="B54">
        <f t="shared" si="212"/>
        <v>2069</v>
      </c>
      <c r="C54">
        <f t="shared" si="212"/>
        <v>96</v>
      </c>
      <c r="D54">
        <f>D53*(1-VLOOKUP(C53,Mort!$A$2:$E$111,IF(C$5="M",4,5)))</f>
        <v>0.10458505287711301</v>
      </c>
      <c r="E54" s="3">
        <f>IF(C54&lt;65,Assumptions!$C$6,Assumptions!$C$7)*(1+Assumptions!$C$8)^(B54-$J$3)</f>
        <v>61032.611175372906</v>
      </c>
      <c r="F54" s="3">
        <f t="shared" si="213"/>
        <v>6383.1</v>
      </c>
      <c r="H54">
        <f t="shared" si="218"/>
        <v>90</v>
      </c>
      <c r="I54" s="5">
        <v>44292.886770559438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42037.17</v>
      </c>
      <c r="BE54" s="5">
        <v>37035.589999999997</v>
      </c>
      <c r="BF54" s="5">
        <v>31885.93</v>
      </c>
      <c r="BG54" s="5">
        <v>26785.91</v>
      </c>
      <c r="BH54" s="5">
        <v>21916.66</v>
      </c>
      <c r="BI54" s="5">
        <v>17432.43</v>
      </c>
      <c r="BJ54" s="5">
        <v>13450.96</v>
      </c>
      <c r="BK54" s="5">
        <v>10127.81</v>
      </c>
      <c r="BL54" s="5">
        <v>7371.26</v>
      </c>
      <c r="BM54" s="5">
        <v>5246.46</v>
      </c>
      <c r="BN54" s="5">
        <v>3539.97</v>
      </c>
      <c r="BO54" s="5">
        <v>2251.41</v>
      </c>
      <c r="BP54" s="5">
        <v>1293.8900000000001</v>
      </c>
      <c r="BQ54" s="5">
        <v>654.25</v>
      </c>
      <c r="BR54" s="5">
        <v>286.26</v>
      </c>
      <c r="BS54" s="5">
        <v>107.27</v>
      </c>
      <c r="BT54" s="5">
        <v>32.770000000000003</v>
      </c>
      <c r="BU54" s="5">
        <v>7.51</v>
      </c>
      <c r="BV54" s="5">
        <v>1.0900000000000001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0.85326000000000002</v>
      </c>
      <c r="FA54" s="3">
        <v>0.71254889340000005</v>
      </c>
      <c r="FB54" s="3">
        <v>0.58148977543693803</v>
      </c>
      <c r="FC54" s="3">
        <v>0.46301704858941628</v>
      </c>
      <c r="FD54" s="3">
        <v>0.35909750220400771</v>
      </c>
      <c r="FE54" s="3">
        <v>0.27073437983666754</v>
      </c>
      <c r="FF54" s="3">
        <v>0.19800971072494189</v>
      </c>
      <c r="FG54" s="3">
        <v>0.14131755044728375</v>
      </c>
      <c r="FH54" s="3">
        <v>9.7492151702572125E-2</v>
      </c>
      <c r="FI54" s="3">
        <v>6.5772105224623262E-2</v>
      </c>
      <c r="FJ54" s="3">
        <v>4.2065207617460056E-2</v>
      </c>
      <c r="FK54" s="3">
        <v>2.5358589760109622E-2</v>
      </c>
      <c r="FL54" s="3">
        <v>1.3813838185922115E-2</v>
      </c>
      <c r="FM54" s="3">
        <v>6.6208345041306104E-3</v>
      </c>
      <c r="FN54" s="3">
        <v>2.7458586938980882E-3</v>
      </c>
      <c r="FO54" s="3">
        <v>9.7530154948566197E-4</v>
      </c>
      <c r="FP54" s="3">
        <v>2.8244732873104766E-4</v>
      </c>
      <c r="FQ54" s="3">
        <v>6.1384277953118591E-5</v>
      </c>
      <c r="FR54" s="3">
        <v>8.4538427597034897E-6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52"/>
        <v>54</v>
      </c>
      <c r="HC54">
        <f t="shared" si="219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IF(HC54=HD54,0,HC54*VLOOKUP(H54,Mort!$A$2:$E$115,IF(C$5="M",2,3)))</f>
        <v>0</v>
      </c>
      <c r="HH54">
        <f t="shared" ref="HH54:HI54" si="264">HH53+1</f>
        <v>81</v>
      </c>
      <c r="HI54">
        <f t="shared" si="264"/>
        <v>45</v>
      </c>
      <c r="HJ54">
        <f t="shared" si="226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IF(HJ54=HK54,0,HJ54*VLOOKUP(HH54,Mort!$A$2:$E$115,IF(C$5="M",2,3)))</f>
        <v>0</v>
      </c>
      <c r="HN54">
        <f>HN53/(1+Assumptions!$C$9)</f>
        <v>0.27107697278110743</v>
      </c>
      <c r="HO54">
        <f>HO53*(1+Assumptions!$C$10)</f>
        <v>3.0630360731822139</v>
      </c>
      <c r="HQ54">
        <f>HQ53/(1.01+Assumptions!$C$9)</f>
        <v>0.19380059556104881</v>
      </c>
      <c r="HR54">
        <f>HR53/(0.99+Assumptions!$C$9)</f>
        <v>0.38040041926069029</v>
      </c>
    </row>
    <row r="55" spans="2:226" x14ac:dyDescent="0.25">
      <c r="B55">
        <f t="shared" si="212"/>
        <v>2070</v>
      </c>
      <c r="C55">
        <f t="shared" si="212"/>
        <v>97</v>
      </c>
      <c r="D55">
        <f>D54*(1-VLOOKUP(C54,Mort!$A$2:$E$111,IF(C$5="M",4,5)))</f>
        <v>7.8849808915641806E-2</v>
      </c>
      <c r="E55" s="3">
        <f>IF(C55&lt;65,Assumptions!$C$6,Assumptions!$C$7)*(1+Assumptions!$C$8)^(B55-$J$3)</f>
        <v>64389.404790018416</v>
      </c>
      <c r="F55" s="3">
        <f t="shared" si="213"/>
        <v>5077.09</v>
      </c>
      <c r="H55">
        <f t="shared" si="218"/>
        <v>91</v>
      </c>
      <c r="I55" s="5">
        <v>41692.859249365196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43404.81</v>
      </c>
      <c r="BF55" s="5">
        <v>37369.54</v>
      </c>
      <c r="BG55" s="5">
        <v>31392.44</v>
      </c>
      <c r="BH55" s="5">
        <v>25685.79</v>
      </c>
      <c r="BI55" s="5">
        <v>20430.38</v>
      </c>
      <c r="BJ55" s="5">
        <v>15764.2</v>
      </c>
      <c r="BK55" s="5">
        <v>11869.54</v>
      </c>
      <c r="BL55" s="5">
        <v>8638.93</v>
      </c>
      <c r="BM55" s="5">
        <v>6148.72</v>
      </c>
      <c r="BN55" s="5">
        <v>4148.76</v>
      </c>
      <c r="BO55" s="5">
        <v>2638.6</v>
      </c>
      <c r="BP55" s="5">
        <v>1516.4</v>
      </c>
      <c r="BQ55" s="5">
        <v>766.77</v>
      </c>
      <c r="BR55" s="5">
        <v>335.49</v>
      </c>
      <c r="BS55" s="5">
        <v>125.72</v>
      </c>
      <c r="BT55" s="5">
        <v>38.409999999999997</v>
      </c>
      <c r="BU55" s="5">
        <v>8.81</v>
      </c>
      <c r="BV55" s="5">
        <v>1.28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0.83509</v>
      </c>
      <c r="FB55" s="3">
        <v>0.68149189629999996</v>
      </c>
      <c r="FC55" s="3">
        <v>0.54264473734783791</v>
      </c>
      <c r="FD55" s="3">
        <v>0.42085355249748918</v>
      </c>
      <c r="FE55" s="3">
        <v>0.31729411883443204</v>
      </c>
      <c r="FF55" s="3">
        <v>0.23206257263312688</v>
      </c>
      <c r="FG55" s="3">
        <v>0.1656207374625363</v>
      </c>
      <c r="FH55" s="3">
        <v>0.11425843436065455</v>
      </c>
      <c r="FI55" s="3">
        <v>7.7083310157071996E-2</v>
      </c>
      <c r="FJ55" s="3">
        <v>4.929940184405697E-2</v>
      </c>
      <c r="FK55" s="3">
        <v>2.9719651407671306E-2</v>
      </c>
      <c r="FL55" s="3">
        <v>1.6189482907814867E-2</v>
      </c>
      <c r="FM55" s="3">
        <v>7.7594572628865875E-3</v>
      </c>
      <c r="FN55" s="3">
        <v>3.2180797106369547E-3</v>
      </c>
      <c r="FO55" s="3">
        <v>1.1430297324211398E-3</v>
      </c>
      <c r="FP55" s="3">
        <v>3.3102141050916206E-4</v>
      </c>
      <c r="FQ55" s="3">
        <v>7.1940883145956206E-5</v>
      </c>
      <c r="FR55" s="3">
        <v>9.9076984268610861E-6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52"/>
        <v>55</v>
      </c>
      <c r="HC55">
        <f t="shared" si="219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IF(HC55=HD55,0,HC55*VLOOKUP(H55,Mort!$A$2:$E$115,IF(C$5="M",2,3)))</f>
        <v>0</v>
      </c>
      <c r="HH55">
        <f t="shared" ref="HH55:HI55" si="265">HH54+1</f>
        <v>82</v>
      </c>
      <c r="HI55">
        <f t="shared" si="265"/>
        <v>46</v>
      </c>
      <c r="HJ55">
        <f t="shared" si="226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IF(HJ55=HK55,0,HJ55*VLOOKUP(HH55,Mort!$A$2:$E$115,IF(C$5="M",2,3)))</f>
        <v>0</v>
      </c>
      <c r="HN55">
        <f>HN54/(1+Assumptions!$C$9)</f>
        <v>0.2611531529683116</v>
      </c>
      <c r="HO55">
        <f>HO54*(1+Assumptions!$C$10)</f>
        <v>3.1625847455606357</v>
      </c>
      <c r="HQ55">
        <f>HQ54/(1.01+Assumptions!$C$9)</f>
        <v>0.18492423240558092</v>
      </c>
      <c r="HR55">
        <f>HR54/(0.99+Assumptions!$C$9)</f>
        <v>0.37003931834697501</v>
      </c>
    </row>
    <row r="56" spans="2:226" x14ac:dyDescent="0.25">
      <c r="B56">
        <f t="shared" si="212"/>
        <v>2071</v>
      </c>
      <c r="C56">
        <f t="shared" si="212"/>
        <v>98</v>
      </c>
      <c r="D56">
        <f>D55*(1-VLOOKUP(C55,Mort!$A$2:$E$111,IF(C$5="M",4,5)))</f>
        <v>5.7669173244722101E-2</v>
      </c>
      <c r="E56" s="3">
        <f>IF(C56&lt;65,Assumptions!$C$6,Assumptions!$C$7)*(1+Assumptions!$C$8)^(B56-$J$3)</f>
        <v>67930.822053469426</v>
      </c>
      <c r="F56" s="3">
        <f t="shared" si="213"/>
        <v>3917.51</v>
      </c>
      <c r="H56">
        <f t="shared" si="218"/>
        <v>92</v>
      </c>
      <c r="I56" s="5">
        <v>39315.570537987682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44749.11</v>
      </c>
      <c r="BG56" s="5">
        <v>37591.69</v>
      </c>
      <c r="BH56" s="5">
        <v>30758.11</v>
      </c>
      <c r="BI56" s="5">
        <v>24464.880000000001</v>
      </c>
      <c r="BJ56" s="5">
        <v>18877.25</v>
      </c>
      <c r="BK56" s="5">
        <v>14213.49</v>
      </c>
      <c r="BL56" s="5">
        <v>10344.91</v>
      </c>
      <c r="BM56" s="5">
        <v>7362.94</v>
      </c>
      <c r="BN56" s="5">
        <v>4968.04</v>
      </c>
      <c r="BO56" s="5">
        <v>3159.65</v>
      </c>
      <c r="BP56" s="5">
        <v>1815.86</v>
      </c>
      <c r="BQ56" s="5">
        <v>918.19</v>
      </c>
      <c r="BR56" s="5">
        <v>401.74</v>
      </c>
      <c r="BS56" s="5">
        <v>150.54</v>
      </c>
      <c r="BT56" s="5">
        <v>46</v>
      </c>
      <c r="BU56" s="5">
        <v>10.55</v>
      </c>
      <c r="BV56" s="5">
        <v>1.53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0.81606999999999996</v>
      </c>
      <c r="FC56" s="3">
        <v>0.64980389819999995</v>
      </c>
      <c r="FD56" s="3">
        <v>0.50396191128799195</v>
      </c>
      <c r="FE56" s="3">
        <v>0.37995200377735577</v>
      </c>
      <c r="FF56" s="3">
        <v>0.27788929652268246</v>
      </c>
      <c r="FG56" s="3">
        <v>0.19832681203527322</v>
      </c>
      <c r="FH56" s="3">
        <v>0.13682170108689429</v>
      </c>
      <c r="FI56" s="3">
        <v>9.2305392421262358E-2</v>
      </c>
      <c r="FJ56" s="3">
        <v>5.9034836776942552E-2</v>
      </c>
      <c r="FK56" s="3">
        <v>3.5588561002612054E-2</v>
      </c>
      <c r="FL56" s="3">
        <v>1.9386512720562889E-2</v>
      </c>
      <c r="FM56" s="3">
        <v>9.2917616818385864E-3</v>
      </c>
      <c r="FN56" s="3">
        <v>3.8535723223089174E-3</v>
      </c>
      <c r="FO56" s="3">
        <v>1.3687503531609043E-3</v>
      </c>
      <c r="FP56" s="3">
        <v>3.9639010227539783E-4</v>
      </c>
      <c r="FQ56" s="3">
        <v>8.6147460927512223E-5</v>
      </c>
      <c r="FR56" s="3">
        <v>1.1864228318936979E-5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52"/>
        <v>56</v>
      </c>
      <c r="HC56">
        <f t="shared" si="219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IF(HC56=HD56,0,HC56*VLOOKUP(H56,Mort!$A$2:$E$115,IF(C$5="M",2,3)))</f>
        <v>0</v>
      </c>
      <c r="HH56">
        <f t="shared" ref="HH56:HI56" si="266">HH55+1</f>
        <v>83</v>
      </c>
      <c r="HI56">
        <f t="shared" si="266"/>
        <v>47</v>
      </c>
      <c r="HJ56">
        <f t="shared" si="226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IF(HJ56=HK56,0,HJ56*VLOOKUP(HH56,Mort!$A$2:$E$115,IF(C$5="M",2,3)))</f>
        <v>0</v>
      </c>
      <c r="HN56">
        <f>HN55/(1+Assumptions!$C$9)</f>
        <v>0.25159263291744854</v>
      </c>
      <c r="HO56">
        <f>HO55*(1+Assumptions!$C$10)</f>
        <v>3.2653687497913562</v>
      </c>
      <c r="HQ56">
        <f>HQ55/(1.01+Assumptions!$C$9)</f>
        <v>0.17645442023433294</v>
      </c>
      <c r="HR56">
        <f>HR55/(0.99+Assumptions!$C$9)</f>
        <v>0.35996042640756321</v>
      </c>
    </row>
    <row r="57" spans="2:226" x14ac:dyDescent="0.25">
      <c r="B57">
        <f t="shared" si="212"/>
        <v>2072</v>
      </c>
      <c r="C57">
        <f t="shared" si="212"/>
        <v>99</v>
      </c>
      <c r="D57">
        <f>D56*(1-VLOOKUP(C56,Mort!$A$2:$E$111,IF(C$5="M",4,5)))</f>
        <v>4.1157912253025709E-2</v>
      </c>
      <c r="E57" s="3">
        <f>IF(C57&lt;65,Assumptions!$C$6,Assumptions!$C$7)*(1+Assumptions!$C$8)^(B57-$J$3)</f>
        <v>71667.017266410243</v>
      </c>
      <c r="F57" s="3">
        <f t="shared" si="213"/>
        <v>2949.66</v>
      </c>
      <c r="H57">
        <f t="shared" si="218"/>
        <v>93</v>
      </c>
      <c r="I57" s="5">
        <v>37140.970842537005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46064.29</v>
      </c>
      <c r="BH57" s="5">
        <v>37690.53</v>
      </c>
      <c r="BI57" s="5">
        <v>29978.9</v>
      </c>
      <c r="BJ57" s="5">
        <v>23131.9</v>
      </c>
      <c r="BK57" s="5">
        <v>17417</v>
      </c>
      <c r="BL57" s="5">
        <v>12676.5</v>
      </c>
      <c r="BM57" s="5">
        <v>9022.44</v>
      </c>
      <c r="BN57" s="5">
        <v>6087.76</v>
      </c>
      <c r="BO57" s="5">
        <v>3871.79</v>
      </c>
      <c r="BP57" s="5">
        <v>2225.12</v>
      </c>
      <c r="BQ57" s="5">
        <v>1125.1400000000001</v>
      </c>
      <c r="BR57" s="5">
        <v>492.29</v>
      </c>
      <c r="BS57" s="5">
        <v>184.47</v>
      </c>
      <c r="BT57" s="5">
        <v>56.36</v>
      </c>
      <c r="BU57" s="5">
        <v>12.92</v>
      </c>
      <c r="BV57" s="5">
        <v>1.88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0.79625999999999997</v>
      </c>
      <c r="FD57" s="3">
        <v>0.61754740559999999</v>
      </c>
      <c r="FE57" s="3">
        <v>0.46558751550400801</v>
      </c>
      <c r="FF57" s="3">
        <v>0.34052139708932133</v>
      </c>
      <c r="FG57" s="3">
        <v>0.24302671588867772</v>
      </c>
      <c r="FH57" s="3">
        <v>0.16765927075728099</v>
      </c>
      <c r="FI57" s="3">
        <v>0.11310965042369205</v>
      </c>
      <c r="FJ57" s="3">
        <v>7.2340408024976488E-2</v>
      </c>
      <c r="FK57" s="3">
        <v>4.3609691573776831E-2</v>
      </c>
      <c r="FL57" s="3">
        <v>2.375594338789919E-2</v>
      </c>
      <c r="FM57" s="3">
        <v>1.1385986106386203E-2</v>
      </c>
      <c r="FN57" s="3">
        <v>4.7221100179015499E-3</v>
      </c>
      <c r="FO57" s="3">
        <v>1.6772462572584516E-3</v>
      </c>
      <c r="FP57" s="3">
        <v>4.8573051610204752E-4</v>
      </c>
      <c r="FQ57" s="3">
        <v>1.05563813064458E-4</v>
      </c>
      <c r="FR57" s="3">
        <v>1.453824833523715E-5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52"/>
        <v>57</v>
      </c>
      <c r="HC57">
        <f t="shared" si="219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IF(HC57=HD57,0,HC57*VLOOKUP(H57,Mort!$A$2:$E$115,IF(C$5="M",2,3)))</f>
        <v>0</v>
      </c>
      <c r="HH57">
        <f t="shared" ref="HH57:HI57" si="267">HH56+1</f>
        <v>84</v>
      </c>
      <c r="HI57">
        <f t="shared" si="267"/>
        <v>48</v>
      </c>
      <c r="HJ57">
        <f t="shared" si="226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IF(HJ57=HK57,0,HJ57*VLOOKUP(HH57,Mort!$A$2:$E$115,IF(C$5="M",2,3)))</f>
        <v>0</v>
      </c>
      <c r="HN57">
        <f>HN56/(1+Assumptions!$C$9)</f>
        <v>0.24238211263723367</v>
      </c>
      <c r="HO57">
        <f>HO56*(1+Assumptions!$C$10)</f>
        <v>3.3714932341595754</v>
      </c>
      <c r="HQ57">
        <f>HQ56/(1.01+Assumptions!$C$9)</f>
        <v>0.16837253839153907</v>
      </c>
      <c r="HR57">
        <f>HR56/(0.99+Assumptions!$C$9)</f>
        <v>0.3501560568166957</v>
      </c>
    </row>
    <row r="58" spans="2:226" x14ac:dyDescent="0.25">
      <c r="B58">
        <f t="shared" si="212"/>
        <v>2073</v>
      </c>
      <c r="C58">
        <f t="shared" si="212"/>
        <v>100</v>
      </c>
      <c r="D58">
        <f>D57*(1-VLOOKUP(C57,Mort!$A$2:$E$111,IF(C$5="M",4,5)))</f>
        <v>2.8394020505117377E-2</v>
      </c>
      <c r="E58" s="3">
        <f>IF(C58&lt;65,Assumptions!$C$6,Assumptions!$C$7)*(1+Assumptions!$C$8)^(B58-$J$3)</f>
        <v>75608.7032160628</v>
      </c>
      <c r="F58" s="3">
        <f t="shared" si="213"/>
        <v>2146.84</v>
      </c>
      <c r="H58">
        <f t="shared" si="218"/>
        <v>94</v>
      </c>
      <c r="I58" s="5">
        <v>35148.741481375822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47334.45</v>
      </c>
      <c r="BI58" s="5">
        <v>37649.64</v>
      </c>
      <c r="BJ58" s="5">
        <v>29050.68</v>
      </c>
      <c r="BK58" s="5">
        <v>21873.51</v>
      </c>
      <c r="BL58" s="5">
        <v>15920.05</v>
      </c>
      <c r="BM58" s="5">
        <v>11331.02</v>
      </c>
      <c r="BN58" s="5">
        <v>7645.44</v>
      </c>
      <c r="BO58" s="5">
        <v>4862.47</v>
      </c>
      <c r="BP58" s="5">
        <v>2794.47</v>
      </c>
      <c r="BQ58" s="5">
        <v>1413.02</v>
      </c>
      <c r="BR58" s="5">
        <v>618.26</v>
      </c>
      <c r="BS58" s="5">
        <v>231.68</v>
      </c>
      <c r="BT58" s="5">
        <v>70.78</v>
      </c>
      <c r="BU58" s="5">
        <v>16.23</v>
      </c>
      <c r="BV58" s="5">
        <v>2.36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0.77556000000000003</v>
      </c>
      <c r="FE58" s="3">
        <v>0.5847179508</v>
      </c>
      <c r="FF58" s="3">
        <v>0.42765101485610396</v>
      </c>
      <c r="FG58" s="3">
        <v>0.30521025279265279</v>
      </c>
      <c r="FH58" s="3">
        <v>0.21055844919659533</v>
      </c>
      <c r="FI58" s="3">
        <v>0.14205115216599107</v>
      </c>
      <c r="FJ58" s="3">
        <v>9.0850234879281247E-2</v>
      </c>
      <c r="FK58" s="3">
        <v>5.476815559462591E-2</v>
      </c>
      <c r="FL58" s="3">
        <v>2.9834405078616517E-2</v>
      </c>
      <c r="FM58" s="3">
        <v>1.429933201013011E-2</v>
      </c>
      <c r="FN58" s="3">
        <v>5.930361964561261E-3</v>
      </c>
      <c r="FO58" s="3">
        <v>2.1064052661925142E-3</v>
      </c>
      <c r="FP58" s="3">
        <v>6.1001496508935205E-4</v>
      </c>
      <c r="FQ58" s="3">
        <v>1.325745523628689E-4</v>
      </c>
      <c r="FR58" s="3">
        <v>1.8258167351414299E-5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52"/>
        <v>58</v>
      </c>
      <c r="HC58">
        <f t="shared" si="219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IF(HC58=HD58,0,HC58*VLOOKUP(H58,Mort!$A$2:$E$115,IF(C$5="M",2,3)))</f>
        <v>0</v>
      </c>
      <c r="HH58">
        <f t="shared" ref="HH58:HI58" si="268">HH57+1</f>
        <v>85</v>
      </c>
      <c r="HI58">
        <f t="shared" si="268"/>
        <v>49</v>
      </c>
      <c r="HJ58">
        <f t="shared" si="226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IF(HJ58=HK58,0,HJ58*VLOOKUP(HH58,Mort!$A$2:$E$115,IF(C$5="M",2,3)))</f>
        <v>0</v>
      </c>
      <c r="HN58">
        <f>HN57/(1+Assumptions!$C$9)</f>
        <v>0.23350877903394379</v>
      </c>
      <c r="HO58">
        <f>HO57*(1+Assumptions!$C$10)</f>
        <v>3.4810667642697615</v>
      </c>
      <c r="HQ58">
        <f>HQ57/(1.01+Assumptions!$C$9)</f>
        <v>0.16066081907589605</v>
      </c>
      <c r="HR58">
        <f>HR57/(0.99+Assumptions!$C$9)</f>
        <v>0.34061873231196077</v>
      </c>
    </row>
    <row r="59" spans="2:226" x14ac:dyDescent="0.25">
      <c r="B59">
        <f t="shared" si="212"/>
        <v>2074</v>
      </c>
      <c r="C59">
        <f t="shared" si="212"/>
        <v>101</v>
      </c>
      <c r="D59">
        <f>D58*(1-VLOOKUP(C58,Mort!$A$2:$E$111,IF(C$5="M",4,5)))</f>
        <v>1.9155741993572388E-2</v>
      </c>
      <c r="E59" s="3">
        <f>IF(C59&lt;65,Assumptions!$C$6,Assumptions!$C$7)*(1+Assumptions!$C$8)^(B59-$J$3)</f>
        <v>79767.181892946246</v>
      </c>
      <c r="F59" s="3">
        <f t="shared" si="213"/>
        <v>1528</v>
      </c>
      <c r="H59">
        <f t="shared" si="218"/>
        <v>95</v>
      </c>
      <c r="I59" s="5">
        <v>33324.817968370677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48545.1</v>
      </c>
      <c r="BJ59" s="5">
        <v>37457.69</v>
      </c>
      <c r="BK59" s="5">
        <v>28203.5</v>
      </c>
      <c r="BL59" s="5">
        <v>20527.169999999998</v>
      </c>
      <c r="BM59" s="5">
        <v>14610.11</v>
      </c>
      <c r="BN59" s="5">
        <v>9857.9699999999993</v>
      </c>
      <c r="BO59" s="5">
        <v>6269.63</v>
      </c>
      <c r="BP59" s="5">
        <v>3603.16</v>
      </c>
      <c r="BQ59" s="5">
        <v>1821.94</v>
      </c>
      <c r="BR59" s="5">
        <v>797.17</v>
      </c>
      <c r="BS59" s="5">
        <v>298.72000000000003</v>
      </c>
      <c r="BT59" s="5">
        <v>91.27</v>
      </c>
      <c r="BU59" s="5">
        <v>20.93</v>
      </c>
      <c r="BV59" s="5">
        <v>3.04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0.75392999999999999</v>
      </c>
      <c r="FF59" s="3">
        <v>0.55140932339999993</v>
      </c>
      <c r="FG59" s="3">
        <v>0.39353532001734592</v>
      </c>
      <c r="FH59" s="3">
        <v>0.27149214657356663</v>
      </c>
      <c r="FI59" s="3">
        <v>0.18315946176439099</v>
      </c>
      <c r="FJ59" s="3">
        <v>0.11714146536603391</v>
      </c>
      <c r="FK59" s="3">
        <v>7.0617560981259889E-2</v>
      </c>
      <c r="FL59" s="3">
        <v>3.846821016893151E-2</v>
      </c>
      <c r="FM59" s="3">
        <v>1.8437428451867185E-2</v>
      </c>
      <c r="FN59" s="3">
        <v>7.6465547018428779E-3</v>
      </c>
      <c r="FO59" s="3">
        <v>2.7159797645475718E-3</v>
      </c>
      <c r="FP59" s="3">
        <v>7.8654773981297668E-4</v>
      </c>
      <c r="FQ59" s="3">
        <v>1.7094042029355423E-4</v>
      </c>
      <c r="FR59" s="3">
        <v>2.3541914682828283E-5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52"/>
        <v>59</v>
      </c>
      <c r="HC59">
        <f t="shared" si="219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IF(HC59=HD59,0,HC59*VLOOKUP(H59,Mort!$A$2:$E$115,IF(C$5="M",2,3)))</f>
        <v>0</v>
      </c>
      <c r="HH59">
        <f t="shared" ref="HH59:HI59" si="269">HH58+1</f>
        <v>86</v>
      </c>
      <c r="HI59">
        <f t="shared" si="269"/>
        <v>50</v>
      </c>
      <c r="HJ59">
        <f t="shared" si="226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IF(HJ59=HK59,0,HJ59*VLOOKUP(HH59,Mort!$A$2:$E$115,IF(C$5="M",2,3)))</f>
        <v>0</v>
      </c>
      <c r="HN59">
        <f>HN58/(1+Assumptions!$C$9)</f>
        <v>0.22496028808665106</v>
      </c>
      <c r="HO59">
        <f>HO58*(1+Assumptions!$C$10)</f>
        <v>3.5942014341085287</v>
      </c>
      <c r="HQ59">
        <f>HQ58/(1.01+Assumptions!$C$9)</f>
        <v>0.15330230827852676</v>
      </c>
      <c r="HR59">
        <f>HR58/(0.99+Assumptions!$C$9)</f>
        <v>0.33134117929179063</v>
      </c>
    </row>
    <row r="60" spans="2:226" x14ac:dyDescent="0.25">
      <c r="B60">
        <f t="shared" si="212"/>
        <v>2075</v>
      </c>
      <c r="C60">
        <f t="shared" si="212"/>
        <v>102</v>
      </c>
      <c r="D60">
        <f>D59*(1-VLOOKUP(C59,Mort!$A$2:$E$111,IF(C$5="M",4,5)))</f>
        <v>1.2251246349409156E-2</v>
      </c>
      <c r="E60" s="3">
        <f>IF(C60&lt;65,Assumptions!$C$6,Assumptions!$C$7)*(1+Assumptions!$C$8)^(B60-$J$3)</f>
        <v>84154.37689705829</v>
      </c>
      <c r="F60" s="3">
        <f t="shared" si="213"/>
        <v>1031</v>
      </c>
      <c r="H60">
        <f t="shared" si="218"/>
        <v>96</v>
      </c>
      <c r="I60" s="5">
        <v>31659.578131006256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49683.24</v>
      </c>
      <c r="BK60" s="5">
        <v>37408.65</v>
      </c>
      <c r="BL60" s="5">
        <v>27226.89</v>
      </c>
      <c r="BM60" s="5">
        <v>19378.61</v>
      </c>
      <c r="BN60" s="5">
        <v>13075.44</v>
      </c>
      <c r="BO60" s="5">
        <v>8315.93</v>
      </c>
      <c r="BP60" s="5">
        <v>4779.17</v>
      </c>
      <c r="BQ60" s="5">
        <v>2416.59</v>
      </c>
      <c r="BR60" s="5">
        <v>1057.3599999999999</v>
      </c>
      <c r="BS60" s="5">
        <v>396.22</v>
      </c>
      <c r="BT60" s="5">
        <v>121.06</v>
      </c>
      <c r="BU60" s="5">
        <v>27.76</v>
      </c>
      <c r="BV60" s="5">
        <v>4.03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0.73137999999999992</v>
      </c>
      <c r="FG60" s="3">
        <v>0.52197859219999987</v>
      </c>
      <c r="FH60" s="3">
        <v>0.36010259118693594</v>
      </c>
      <c r="FI60" s="3">
        <v>0.24293961211835446</v>
      </c>
      <c r="FJ60" s="3">
        <v>0.15537445832641478</v>
      </c>
      <c r="FK60" s="3">
        <v>9.3665938457495893E-2</v>
      </c>
      <c r="FL60" s="3">
        <v>5.102358331533631E-2</v>
      </c>
      <c r="FM60" s="3">
        <v>2.445509324720754E-2</v>
      </c>
      <c r="FN60" s="3">
        <v>1.0142260822414383E-2</v>
      </c>
      <c r="FO60" s="3">
        <v>3.602429621513365E-3</v>
      </c>
      <c r="FP60" s="3">
        <v>1.0432636183902704E-3</v>
      </c>
      <c r="FQ60" s="3">
        <v>2.2673248218475751E-4</v>
      </c>
      <c r="FR60" s="3">
        <v>3.1225597446484795E-5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52"/>
        <v>60</v>
      </c>
      <c r="HC60">
        <f t="shared" si="219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IF(HC60=HD60,0,HC60*VLOOKUP(H60,Mort!$A$2:$E$115,IF(C$5="M",2,3)))</f>
        <v>0</v>
      </c>
      <c r="HH60">
        <f t="shared" ref="HH60:HI60" si="270">HH59+1</f>
        <v>87</v>
      </c>
      <c r="HI60">
        <f t="shared" si="270"/>
        <v>51</v>
      </c>
      <c r="HJ60">
        <f t="shared" si="226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IF(HJ60=HK60,0,HJ60*VLOOKUP(HH60,Mort!$A$2:$E$115,IF(C$5="M",2,3)))</f>
        <v>0</v>
      </c>
      <c r="HN60">
        <f>HN59/(1+Assumptions!$C$9)</f>
        <v>0.21672474767500102</v>
      </c>
      <c r="HO60">
        <f>HO59*(1+Assumptions!$C$10)</f>
        <v>3.7110129807170558</v>
      </c>
      <c r="HQ60">
        <f>HQ59/(1.01+Assumptions!$C$9)</f>
        <v>0.14628082851004462</v>
      </c>
      <c r="HR60">
        <f>HR59/(0.99+Assumptions!$C$9)</f>
        <v>0.32231632226827883</v>
      </c>
    </row>
    <row r="61" spans="2:226" x14ac:dyDescent="0.25">
      <c r="B61">
        <f t="shared" si="212"/>
        <v>2076</v>
      </c>
      <c r="C61">
        <f t="shared" si="212"/>
        <v>103</v>
      </c>
      <c r="D61">
        <f>D60*(1-VLOOKUP(C60,Mort!$A$2:$E$111,IF(C$5="M",4,5)))</f>
        <v>7.3855413492778165E-3</v>
      </c>
      <c r="E61" s="3">
        <f>IF(C61&lt;65,Assumptions!$C$6,Assumptions!$C$7)*(1+Assumptions!$C$8)^(B61-$J$3)</f>
        <v>88782.867626396503</v>
      </c>
      <c r="F61" s="3">
        <f t="shared" si="213"/>
        <v>655.71</v>
      </c>
    </row>
    <row r="62" spans="2:226" x14ac:dyDescent="0.25">
      <c r="B62">
        <f t="shared" si="212"/>
        <v>2077</v>
      </c>
      <c r="C62">
        <f t="shared" si="212"/>
        <v>104</v>
      </c>
      <c r="D62">
        <f>D61*(1-VLOOKUP(C61,Mort!$A$2:$E$111,IF(C$5="M",4,5)))</f>
        <v>4.0231997946055982E-3</v>
      </c>
      <c r="E62" s="3">
        <f>IF(C62&lt;65,Assumptions!$C$6,Assumptions!$C$7)*(1+Assumptions!$C$8)^(B62-$J$3)</f>
        <v>93665.925345848314</v>
      </c>
      <c r="F62" s="3">
        <f t="shared" si="213"/>
        <v>376.84</v>
      </c>
    </row>
    <row r="63" spans="2:226" x14ac:dyDescent="0.25">
      <c r="B63">
        <f t="shared" si="212"/>
        <v>2078</v>
      </c>
      <c r="C63">
        <f t="shared" si="212"/>
        <v>105</v>
      </c>
      <c r="D63">
        <f>D62*(1-VLOOKUP(C62,Mort!$A$2:$E$111,IF(C$5="M",4,5)))</f>
        <v>1.9282794295565171E-3</v>
      </c>
      <c r="E63" s="3">
        <f>IF(C63&lt;65,Assumptions!$C$6,Assumptions!$C$7)*(1+Assumptions!$C$8)^(B63-$J$3)</f>
        <v>98817.55123986995</v>
      </c>
      <c r="F63" s="3">
        <f t="shared" si="213"/>
        <v>190.55</v>
      </c>
    </row>
    <row r="64" spans="2:226" x14ac:dyDescent="0.25">
      <c r="B64">
        <f t="shared" si="212"/>
        <v>2079</v>
      </c>
      <c r="C64">
        <f t="shared" si="212"/>
        <v>106</v>
      </c>
      <c r="D64">
        <f>D63*(1-VLOOKUP(C63,Mort!$A$2:$E$111,IF(C$5="M",4,5)))</f>
        <v>7.997153278199744E-4</v>
      </c>
      <c r="E64" s="3">
        <f>IF(C64&lt;65,Assumptions!$C$6,Assumptions!$C$7)*(1+Assumptions!$C$8)^(B64-$J$3)</f>
        <v>104252.51655806279</v>
      </c>
      <c r="F64" s="3">
        <f t="shared" si="213"/>
        <v>83.37</v>
      </c>
    </row>
    <row r="65" spans="2:6" x14ac:dyDescent="0.25">
      <c r="B65">
        <f t="shared" si="212"/>
        <v>2080</v>
      </c>
      <c r="C65">
        <f t="shared" si="212"/>
        <v>107</v>
      </c>
      <c r="D65">
        <f>D64*(1-VLOOKUP(C64,Mort!$A$2:$E$111,IF(C$5="M",4,5)))</f>
        <v>2.8405088728837672E-4</v>
      </c>
      <c r="E65" s="3">
        <f>IF(C65&lt;65,Assumptions!$C$6,Assumptions!$C$7)*(1+Assumptions!$C$8)^(B65-$J$3)</f>
        <v>109986.40496875624</v>
      </c>
      <c r="F65" s="3">
        <f t="shared" si="213"/>
        <v>31.24</v>
      </c>
    </row>
    <row r="66" spans="2:6" x14ac:dyDescent="0.25">
      <c r="B66">
        <f t="shared" si="212"/>
        <v>2081</v>
      </c>
      <c r="C66">
        <f t="shared" si="212"/>
        <v>108</v>
      </c>
      <c r="D66">
        <f>D65*(1-VLOOKUP(C65,Mort!$A$2:$E$111,IF(C$5="M",4,5)))</f>
        <v>8.2261136958713892E-5</v>
      </c>
      <c r="E66" s="3">
        <f>IF(C66&lt;65,Assumptions!$C$6,Assumptions!$C$7)*(1+Assumptions!$C$8)^(B66-$J$3)</f>
        <v>116035.65724203784</v>
      </c>
      <c r="F66" s="3">
        <f t="shared" si="213"/>
        <v>9.5500000000000007</v>
      </c>
    </row>
    <row r="67" spans="2:6" x14ac:dyDescent="0.25">
      <c r="B67">
        <f t="shared" si="212"/>
        <v>2082</v>
      </c>
      <c r="C67">
        <f t="shared" si="212"/>
        <v>109</v>
      </c>
      <c r="D67">
        <f>D66*(1-VLOOKUP(C66,Mort!$A$2:$E$111,IF(C$5="M",4,5)))</f>
        <v>1.787781289523729E-5</v>
      </c>
      <c r="E67" s="3">
        <f>IF(C67&lt;65,Assumptions!$C$6,Assumptions!$C$7)*(1+Assumptions!$C$8)^(B67-$J$3)</f>
        <v>122417.61839034989</v>
      </c>
      <c r="F67" s="3">
        <f t="shared" si="213"/>
        <v>2.19</v>
      </c>
    </row>
    <row r="68" spans="2:6" x14ac:dyDescent="0.25">
      <c r="B68">
        <f t="shared" si="212"/>
        <v>2083</v>
      </c>
      <c r="C68">
        <f t="shared" si="212"/>
        <v>110</v>
      </c>
      <c r="D68">
        <f>D67*(1-VLOOKUP(C67,Mort!$A$2:$E$111,IF(C$5="M",4,5)))</f>
        <v>2.4621323919320788E-6</v>
      </c>
      <c r="E68" s="3">
        <f>IF(C68&lt;65,Assumptions!$C$6,Assumptions!$C$7)*(1+Assumptions!$C$8)^(B68-$J$3)</f>
        <v>129150.58740181915</v>
      </c>
      <c r="F68" s="3">
        <f t="shared" si="213"/>
        <v>0.32</v>
      </c>
    </row>
    <row r="69" spans="2:6" x14ac:dyDescent="0.25">
      <c r="B69">
        <f t="shared" si="212"/>
        <v>2084</v>
      </c>
      <c r="C69">
        <f t="shared" si="212"/>
        <v>111</v>
      </c>
      <c r="D69">
        <f>D68*(1-VLOOKUP(C68,Mort!$A$2:$E$111,IF(C$5="M",4,5)))</f>
        <v>0</v>
      </c>
      <c r="E69" s="3">
        <f>IF(C69&lt;65,Assumptions!$C$6,Assumptions!$C$7)*(1+Assumptions!$C$8)^(B69-$J$3)</f>
        <v>136253.8697089192</v>
      </c>
      <c r="F69" s="3">
        <f t="shared" si="213"/>
        <v>0</v>
      </c>
    </row>
    <row r="70" spans="2:6" x14ac:dyDescent="0.25">
      <c r="B70">
        <f t="shared" si="212"/>
        <v>2085</v>
      </c>
      <c r="C70">
        <f t="shared" si="212"/>
        <v>112</v>
      </c>
      <c r="D70">
        <f>D69*(1-VLOOKUP(C69,Mort!$A$2:$E$111,IF(C$5="M",4,5)))</f>
        <v>0</v>
      </c>
      <c r="E70" s="3">
        <f>IF(C70&lt;65,Assumptions!$C$6,Assumptions!$C$7)*(1+Assumptions!$C$8)^(B70-$J$3)</f>
        <v>143747.83254290977</v>
      </c>
      <c r="F70" s="3">
        <f t="shared" si="213"/>
        <v>0</v>
      </c>
    </row>
    <row r="71" spans="2:6" x14ac:dyDescent="0.25">
      <c r="B71">
        <f t="shared" si="212"/>
        <v>2086</v>
      </c>
      <c r="C71">
        <f t="shared" si="212"/>
        <v>113</v>
      </c>
      <c r="D71">
        <f>D70*(1-VLOOKUP(C70,Mort!$A$2:$E$111,IF(C$5="M",4,5)))</f>
        <v>0</v>
      </c>
      <c r="E71" s="3">
        <f>IF(C71&lt;65,Assumptions!$C$6,Assumptions!$C$7)*(1+Assumptions!$C$8)^(B71-$J$3)</f>
        <v>151653.96333276975</v>
      </c>
      <c r="F71" s="3">
        <f t="shared" si="213"/>
        <v>0</v>
      </c>
    </row>
    <row r="72" spans="2:6" x14ac:dyDescent="0.25">
      <c r="B72">
        <f t="shared" si="212"/>
        <v>2087</v>
      </c>
      <c r="C72">
        <f t="shared" si="212"/>
        <v>114</v>
      </c>
      <c r="D72">
        <f>D71*(1-VLOOKUP(C71,Mort!$A$2:$E$111,IF(C$5="M",4,5)))</f>
        <v>0</v>
      </c>
      <c r="E72" s="3">
        <f>IF(C72&lt;65,Assumptions!$C$6,Assumptions!$C$7)*(1+Assumptions!$C$8)^(B72-$J$3)</f>
        <v>159994.93131607212</v>
      </c>
      <c r="F72" s="3">
        <f t="shared" si="213"/>
        <v>0</v>
      </c>
    </row>
    <row r="73" spans="2:6" x14ac:dyDescent="0.25">
      <c r="B73">
        <f t="shared" si="212"/>
        <v>2088</v>
      </c>
      <c r="C73">
        <f t="shared" si="212"/>
        <v>115</v>
      </c>
      <c r="D73">
        <f>D72*(1-VLOOKUP(C72,Mort!$A$2:$E$111,IF(C$5="M",4,5)))</f>
        <v>0</v>
      </c>
      <c r="E73" s="3">
        <f>IF(C73&lt;65,Assumptions!$C$6,Assumptions!$C$7)*(1+Assumptions!$C$8)^(B73-$J$3)</f>
        <v>168794.65253845608</v>
      </c>
      <c r="F73" s="3">
        <f t="shared" si="213"/>
        <v>0</v>
      </c>
    </row>
    <row r="74" spans="2:6" x14ac:dyDescent="0.25">
      <c r="B74">
        <f t="shared" si="212"/>
        <v>2089</v>
      </c>
      <c r="C74">
        <f t="shared" si="212"/>
        <v>116</v>
      </c>
      <c r="D74">
        <f>D73*(1-VLOOKUP(C73,Mort!$A$2:$E$111,IF(C$5="M",4,5)))</f>
        <v>0</v>
      </c>
      <c r="E74" s="3">
        <f>IF(C74&lt;65,Assumptions!$C$6,Assumptions!$C$7)*(1+Assumptions!$C$8)^(B74-$J$3)</f>
        <v>178078.35842807117</v>
      </c>
      <c r="F74" s="3">
        <f t="shared" ref="F74:F108" si="271">ROUND(D74*E74, 2)</f>
        <v>0</v>
      </c>
    </row>
    <row r="75" spans="2:6" x14ac:dyDescent="0.25">
      <c r="B75">
        <f t="shared" ref="B75:C108" si="272">B74+1</f>
        <v>2090</v>
      </c>
      <c r="C75">
        <f t="shared" si="272"/>
        <v>117</v>
      </c>
      <c r="D75">
        <f>D74*(1-VLOOKUP(C74,Mort!$A$2:$E$111,IF(C$5="M",4,5)))</f>
        <v>0</v>
      </c>
      <c r="E75" s="3">
        <f>IF(C75&lt;65,Assumptions!$C$6,Assumptions!$C$7)*(1+Assumptions!$C$8)^(B75-$J$3)</f>
        <v>187872.66814161502</v>
      </c>
      <c r="F75" s="3">
        <f t="shared" si="271"/>
        <v>0</v>
      </c>
    </row>
    <row r="76" spans="2:6" x14ac:dyDescent="0.25">
      <c r="B76">
        <f t="shared" si="272"/>
        <v>2091</v>
      </c>
      <c r="C76">
        <f t="shared" si="272"/>
        <v>118</v>
      </c>
      <c r="D76">
        <f>D75*(1-VLOOKUP(C75,Mort!$A$2:$E$111,IF(C$5="M",4,5)))</f>
        <v>0</v>
      </c>
      <c r="E76" s="3">
        <f>IF(C76&lt;65,Assumptions!$C$6,Assumptions!$C$7)*(1+Assumptions!$C$8)^(B76-$J$3)</f>
        <v>198205.66488940388</v>
      </c>
      <c r="F76" s="3">
        <f t="shared" si="271"/>
        <v>0</v>
      </c>
    </row>
    <row r="77" spans="2:6" x14ac:dyDescent="0.25">
      <c r="B77">
        <f t="shared" si="272"/>
        <v>2092</v>
      </c>
      <c r="C77">
        <f t="shared" si="272"/>
        <v>119</v>
      </c>
      <c r="D77">
        <f>D76*(1-VLOOKUP(C76,Mort!$A$2:$E$111,IF(C$5="M",4,5)))</f>
        <v>0</v>
      </c>
      <c r="E77" s="3">
        <f>IF(C77&lt;65,Assumptions!$C$6,Assumptions!$C$7)*(1+Assumptions!$C$8)^(B77-$J$3)</f>
        <v>209106.97645832106</v>
      </c>
      <c r="F77" s="3">
        <f t="shared" si="271"/>
        <v>0</v>
      </c>
    </row>
    <row r="78" spans="2:6" x14ac:dyDescent="0.25">
      <c r="B78">
        <f t="shared" si="272"/>
        <v>2093</v>
      </c>
      <c r="C78">
        <f t="shared" si="272"/>
        <v>120</v>
      </c>
      <c r="D78">
        <f>D77*(1-VLOOKUP(C77,Mort!$A$2:$E$111,IF(C$5="M",4,5)))</f>
        <v>0</v>
      </c>
      <c r="E78" s="3">
        <f>IF(C78&lt;65,Assumptions!$C$6,Assumptions!$C$7)*(1+Assumptions!$C$8)^(B78-$J$3)</f>
        <v>220607.86016352873</v>
      </c>
      <c r="F78" s="3">
        <f t="shared" si="271"/>
        <v>0</v>
      </c>
    </row>
    <row r="79" spans="2:6" x14ac:dyDescent="0.25">
      <c r="B79">
        <f t="shared" si="272"/>
        <v>2094</v>
      </c>
      <c r="C79">
        <f t="shared" si="272"/>
        <v>121</v>
      </c>
      <c r="D79">
        <f>D78*(1-VLOOKUP(C78,Mort!$A$2:$E$111,IF(C$5="M",4,5)))</f>
        <v>0</v>
      </c>
      <c r="E79" s="3">
        <f>IF(C79&lt;65,Assumptions!$C$6,Assumptions!$C$7)*(1+Assumptions!$C$8)^(B79-$J$3)</f>
        <v>232741.29247252279</v>
      </c>
      <c r="F79" s="3">
        <f t="shared" si="271"/>
        <v>0</v>
      </c>
    </row>
    <row r="80" spans="2:6" x14ac:dyDescent="0.25">
      <c r="B80">
        <f t="shared" si="272"/>
        <v>2095</v>
      </c>
      <c r="C80">
        <f t="shared" si="272"/>
        <v>122</v>
      </c>
      <c r="D80">
        <f>D79*(1-VLOOKUP(C79,Mort!$A$2:$E$111,IF(C$5="M",4,5)))</f>
        <v>0</v>
      </c>
      <c r="E80" s="3">
        <f>IF(C80&lt;65,Assumptions!$C$6,Assumptions!$C$7)*(1+Assumptions!$C$8)^(B80-$J$3)</f>
        <v>245542.06355851155</v>
      </c>
      <c r="F80" s="3">
        <f t="shared" si="271"/>
        <v>0</v>
      </c>
    </row>
    <row r="81" spans="2:6" x14ac:dyDescent="0.25">
      <c r="B81">
        <f t="shared" si="272"/>
        <v>2096</v>
      </c>
      <c r="C81">
        <f t="shared" si="272"/>
        <v>123</v>
      </c>
      <c r="D81">
        <f>D80*(1-VLOOKUP(C80,Mort!$A$2:$E$111,IF(C$5="M",4,5)))</f>
        <v>0</v>
      </c>
      <c r="E81" s="3">
        <f>IF(C81&lt;65,Assumptions!$C$6,Assumptions!$C$7)*(1+Assumptions!$C$8)^(B81-$J$3)</f>
        <v>259046.87705422964</v>
      </c>
      <c r="F81" s="3">
        <f t="shared" si="271"/>
        <v>0</v>
      </c>
    </row>
    <row r="82" spans="2:6" x14ac:dyDescent="0.25">
      <c r="B82">
        <f t="shared" si="272"/>
        <v>2097</v>
      </c>
      <c r="C82">
        <f t="shared" si="272"/>
        <v>124</v>
      </c>
      <c r="D82">
        <f>D81*(1-VLOOKUP(C81,Mort!$A$2:$E$111,IF(C$5="M",4,5)))</f>
        <v>0</v>
      </c>
      <c r="E82" s="3">
        <f>IF(C82&lt;65,Assumptions!$C$6,Assumptions!$C$7)*(1+Assumptions!$C$8)^(B82-$J$3)</f>
        <v>273294.45529221225</v>
      </c>
      <c r="F82" s="3">
        <f t="shared" si="271"/>
        <v>0</v>
      </c>
    </row>
    <row r="83" spans="2:6" x14ac:dyDescent="0.25">
      <c r="B83">
        <f t="shared" si="272"/>
        <v>2098</v>
      </c>
      <c r="C83">
        <f t="shared" si="272"/>
        <v>125</v>
      </c>
      <c r="D83">
        <f>D82*(1-VLOOKUP(C82,Mort!$A$2:$E$111,IF(C$5="M",4,5)))</f>
        <v>0</v>
      </c>
      <c r="E83" s="3">
        <f>IF(C83&lt;65,Assumptions!$C$6,Assumptions!$C$7)*(1+Assumptions!$C$8)^(B83-$J$3)</f>
        <v>288325.65033328393</v>
      </c>
      <c r="F83" s="3">
        <f t="shared" si="271"/>
        <v>0</v>
      </c>
    </row>
    <row r="84" spans="2:6" x14ac:dyDescent="0.25">
      <c r="B84">
        <f t="shared" si="272"/>
        <v>2099</v>
      </c>
      <c r="C84">
        <f t="shared" si="272"/>
        <v>126</v>
      </c>
      <c r="D84">
        <f>D83*(1-VLOOKUP(C83,Mort!$A$2:$E$111,IF(C$5="M",4,5)))</f>
        <v>0</v>
      </c>
      <c r="E84" s="3">
        <f>IF(C84&lt;65,Assumptions!$C$6,Assumptions!$C$7)*(1+Assumptions!$C$8)^(B84-$J$3)</f>
        <v>304183.56110161456</v>
      </c>
      <c r="F84" s="3">
        <f t="shared" si="271"/>
        <v>0</v>
      </c>
    </row>
    <row r="85" spans="2:6" x14ac:dyDescent="0.25">
      <c r="B85">
        <f t="shared" si="272"/>
        <v>2100</v>
      </c>
      <c r="C85">
        <f t="shared" si="272"/>
        <v>127</v>
      </c>
      <c r="D85">
        <f>D84*(1-VLOOKUP(C84,Mort!$A$2:$E$111,IF(C$5="M",4,5)))</f>
        <v>0</v>
      </c>
      <c r="E85" s="3">
        <f>IF(C85&lt;65,Assumptions!$C$6,Assumptions!$C$7)*(1+Assumptions!$C$8)^(B85-$J$3)</f>
        <v>320913.65696220333</v>
      </c>
      <c r="F85" s="3">
        <f t="shared" si="271"/>
        <v>0</v>
      </c>
    </row>
    <row r="86" spans="2:6" x14ac:dyDescent="0.25">
      <c r="B86">
        <f t="shared" si="272"/>
        <v>2101</v>
      </c>
      <c r="C86">
        <f t="shared" si="272"/>
        <v>128</v>
      </c>
      <c r="D86">
        <f>D85*(1-VLOOKUP(C85,Mort!$A$2:$E$111,IF(C$5="M",4,5)))</f>
        <v>0</v>
      </c>
      <c r="E86" s="3">
        <f>IF(C86&lt;65,Assumptions!$C$6,Assumptions!$C$7)*(1+Assumptions!$C$8)^(B86-$J$3)</f>
        <v>338563.90809512453</v>
      </c>
      <c r="F86" s="3">
        <f t="shared" si="271"/>
        <v>0</v>
      </c>
    </row>
    <row r="87" spans="2:6" x14ac:dyDescent="0.25">
      <c r="B87">
        <f t="shared" si="272"/>
        <v>2102</v>
      </c>
      <c r="C87">
        <f t="shared" si="272"/>
        <v>129</v>
      </c>
      <c r="D87">
        <f>D86*(1-VLOOKUP(C86,Mort!$A$2:$E$111,IF(C$5="M",4,5)))</f>
        <v>0</v>
      </c>
      <c r="E87" s="3">
        <f>IF(C87&lt;65,Assumptions!$C$6,Assumptions!$C$7)*(1+Assumptions!$C$8)^(B87-$J$3)</f>
        <v>357184.92304035631</v>
      </c>
      <c r="F87" s="3">
        <f t="shared" si="271"/>
        <v>0</v>
      </c>
    </row>
    <row r="88" spans="2:6" x14ac:dyDescent="0.25">
      <c r="B88">
        <f t="shared" si="272"/>
        <v>2103</v>
      </c>
      <c r="C88">
        <f t="shared" si="272"/>
        <v>130</v>
      </c>
      <c r="D88">
        <f>D87*(1-VLOOKUP(C87,Mort!$A$2:$E$111,IF(C$5="M",4,5)))</f>
        <v>0</v>
      </c>
      <c r="E88" s="3">
        <f>IF(C88&lt;65,Assumptions!$C$6,Assumptions!$C$7)*(1+Assumptions!$C$8)^(B88-$J$3)</f>
        <v>376830.09380757593</v>
      </c>
      <c r="F88" s="3">
        <f t="shared" si="271"/>
        <v>0</v>
      </c>
    </row>
    <row r="89" spans="2:6" x14ac:dyDescent="0.25">
      <c r="B89">
        <f t="shared" si="272"/>
        <v>2104</v>
      </c>
      <c r="C89">
        <f t="shared" si="272"/>
        <v>131</v>
      </c>
      <c r="D89">
        <f>D88*(1-VLOOKUP(C88,Mort!$A$2:$E$111,IF(C$5="M",4,5)))</f>
        <v>0</v>
      </c>
      <c r="E89" s="3">
        <f>IF(C89&lt;65,Assumptions!$C$6,Assumptions!$C$7)*(1+Assumptions!$C$8)^(B89-$J$3)</f>
        <v>397555.7489669926</v>
      </c>
      <c r="F89" s="3">
        <f t="shared" si="271"/>
        <v>0</v>
      </c>
    </row>
    <row r="90" spans="2:6" x14ac:dyDescent="0.25">
      <c r="B90">
        <f t="shared" si="272"/>
        <v>2105</v>
      </c>
      <c r="C90">
        <f t="shared" si="272"/>
        <v>132</v>
      </c>
      <c r="D90">
        <f>D89*(1-VLOOKUP(C89,Mort!$A$2:$E$111,IF(C$5="M",4,5)))</f>
        <v>0</v>
      </c>
      <c r="E90" s="3">
        <f>IF(C90&lt;65,Assumptions!$C$6,Assumptions!$C$7)*(1+Assumptions!$C$8)^(B90-$J$3)</f>
        <v>419421.31516017712</v>
      </c>
      <c r="F90" s="3">
        <f t="shared" si="271"/>
        <v>0</v>
      </c>
    </row>
    <row r="91" spans="2:6" x14ac:dyDescent="0.25">
      <c r="B91">
        <f t="shared" si="272"/>
        <v>2106</v>
      </c>
      <c r="C91">
        <f t="shared" si="272"/>
        <v>133</v>
      </c>
      <c r="D91">
        <f>D90*(1-VLOOKUP(C90,Mort!$A$2:$E$111,IF(C$5="M",4,5)))</f>
        <v>0</v>
      </c>
      <c r="E91" s="3">
        <f>IF(C91&lt;65,Assumptions!$C$6,Assumptions!$C$7)*(1+Assumptions!$C$8)^(B91-$J$3)</f>
        <v>442489.4874939869</v>
      </c>
      <c r="F91" s="3">
        <f t="shared" si="271"/>
        <v>0</v>
      </c>
    </row>
    <row r="92" spans="2:6" x14ac:dyDescent="0.25">
      <c r="B92">
        <f t="shared" si="272"/>
        <v>2107</v>
      </c>
      <c r="C92">
        <f t="shared" si="272"/>
        <v>134</v>
      </c>
      <c r="D92">
        <f>D91*(1-VLOOKUP(C91,Mort!$A$2:$E$111,IF(C$5="M",4,5)))</f>
        <v>0</v>
      </c>
      <c r="E92" s="3">
        <f>IF(C92&lt;65,Assumptions!$C$6,Assumptions!$C$7)*(1+Assumptions!$C$8)^(B92-$J$3)</f>
        <v>466826.40930615616</v>
      </c>
      <c r="F92" s="3">
        <f t="shared" si="271"/>
        <v>0</v>
      </c>
    </row>
    <row r="93" spans="2:6" x14ac:dyDescent="0.25">
      <c r="B93">
        <f t="shared" si="272"/>
        <v>2108</v>
      </c>
      <c r="C93">
        <f t="shared" si="272"/>
        <v>135</v>
      </c>
      <c r="D93">
        <f>D92*(1-VLOOKUP(C92,Mort!$A$2:$E$111,IF(C$5="M",4,5)))</f>
        <v>0</v>
      </c>
      <c r="E93" s="3">
        <f>IF(C93&lt;65,Assumptions!$C$6,Assumptions!$C$7)*(1+Assumptions!$C$8)^(B93-$J$3)</f>
        <v>492501.86181799474</v>
      </c>
      <c r="F93" s="3">
        <f t="shared" si="271"/>
        <v>0</v>
      </c>
    </row>
    <row r="94" spans="2:6" x14ac:dyDescent="0.25">
      <c r="B94">
        <f t="shared" si="272"/>
        <v>2109</v>
      </c>
      <c r="C94">
        <f t="shared" si="272"/>
        <v>136</v>
      </c>
      <c r="D94">
        <f>D93*(1-VLOOKUP(C93,Mort!$A$2:$E$111,IF(C$5="M",4,5)))</f>
        <v>0</v>
      </c>
      <c r="E94" s="3">
        <f>IF(C94&lt;65,Assumptions!$C$6,Assumptions!$C$7)*(1+Assumptions!$C$8)^(B94-$J$3)</f>
        <v>519589.46421798447</v>
      </c>
      <c r="F94" s="3">
        <f t="shared" si="271"/>
        <v>0</v>
      </c>
    </row>
    <row r="95" spans="2:6" x14ac:dyDescent="0.25">
      <c r="B95">
        <f t="shared" si="272"/>
        <v>2110</v>
      </c>
      <c r="C95">
        <f t="shared" si="272"/>
        <v>137</v>
      </c>
      <c r="D95">
        <f>D94*(1-VLOOKUP(C94,Mort!$A$2:$E$111,IF(C$5="M",4,5)))</f>
        <v>0</v>
      </c>
      <c r="E95" s="3">
        <f>IF(C95&lt;65,Assumptions!$C$6,Assumptions!$C$7)*(1+Assumptions!$C$8)^(B95-$J$3)</f>
        <v>548166.88474997354</v>
      </c>
      <c r="F95" s="3">
        <f t="shared" si="271"/>
        <v>0</v>
      </c>
    </row>
    <row r="96" spans="2:6" x14ac:dyDescent="0.25">
      <c r="B96">
        <f t="shared" si="272"/>
        <v>2111</v>
      </c>
      <c r="C96">
        <f t="shared" si="272"/>
        <v>138</v>
      </c>
      <c r="D96">
        <f>D95*(1-VLOOKUP(C95,Mort!$A$2:$E$111,IF(C$5="M",4,5)))</f>
        <v>0</v>
      </c>
      <c r="E96" s="3">
        <f>IF(C96&lt;65,Assumptions!$C$6,Assumptions!$C$7)*(1+Assumptions!$C$8)^(B96-$J$3)</f>
        <v>578316.06341122207</v>
      </c>
      <c r="F96" s="3">
        <f t="shared" si="271"/>
        <v>0</v>
      </c>
    </row>
    <row r="97" spans="2:6" x14ac:dyDescent="0.25">
      <c r="B97">
        <f t="shared" si="272"/>
        <v>2112</v>
      </c>
      <c r="C97">
        <f t="shared" si="272"/>
        <v>139</v>
      </c>
      <c r="D97">
        <f>D96*(1-VLOOKUP(C96,Mort!$A$2:$E$111,IF(C$5="M",4,5)))</f>
        <v>0</v>
      </c>
      <c r="E97" s="3">
        <f>IF(C97&lt;65,Assumptions!$C$6,Assumptions!$C$7)*(1+Assumptions!$C$8)^(B97-$J$3)</f>
        <v>610123.4468988392</v>
      </c>
      <c r="F97" s="3">
        <f t="shared" si="271"/>
        <v>0</v>
      </c>
    </row>
    <row r="98" spans="2:6" x14ac:dyDescent="0.25">
      <c r="B98">
        <f t="shared" si="272"/>
        <v>2113</v>
      </c>
      <c r="C98">
        <f t="shared" si="272"/>
        <v>140</v>
      </c>
      <c r="D98">
        <f>D97*(1-VLOOKUP(C97,Mort!$A$2:$E$111,IF(C$5="M",4,5)))</f>
        <v>0</v>
      </c>
      <c r="E98" s="3">
        <f>IF(C98&lt;65,Assumptions!$C$6,Assumptions!$C$7)*(1+Assumptions!$C$8)^(B98-$J$3)</f>
        <v>643680.23647827539</v>
      </c>
      <c r="F98" s="3">
        <f t="shared" si="271"/>
        <v>0</v>
      </c>
    </row>
    <row r="99" spans="2:6" x14ac:dyDescent="0.25">
      <c r="B99">
        <f t="shared" si="272"/>
        <v>2114</v>
      </c>
      <c r="C99">
        <f t="shared" si="272"/>
        <v>141</v>
      </c>
      <c r="D99">
        <f>D98*(1-VLOOKUP(C98,Mort!$A$2:$E$111,IF(C$5="M",4,5)))</f>
        <v>0</v>
      </c>
      <c r="E99" s="3">
        <f>IF(C99&lt;65,Assumptions!$C$6,Assumptions!$C$7)*(1+Assumptions!$C$8)^(B99-$J$3)</f>
        <v>679082.6494845805</v>
      </c>
      <c r="F99" s="3">
        <f t="shared" si="271"/>
        <v>0</v>
      </c>
    </row>
    <row r="100" spans="2:6" x14ac:dyDescent="0.25">
      <c r="B100">
        <f t="shared" si="272"/>
        <v>2115</v>
      </c>
      <c r="C100">
        <f t="shared" si="272"/>
        <v>142</v>
      </c>
      <c r="D100">
        <f>D99*(1-VLOOKUP(C99,Mort!$A$2:$E$111,IF(C$5="M",4,5)))</f>
        <v>0</v>
      </c>
      <c r="E100" s="3">
        <f>IF(C100&lt;65,Assumptions!$C$6,Assumptions!$C$7)*(1+Assumptions!$C$8)^(B100-$J$3)</f>
        <v>716432.19520623237</v>
      </c>
      <c r="F100" s="3">
        <f t="shared" si="271"/>
        <v>0</v>
      </c>
    </row>
    <row r="101" spans="2:6" x14ac:dyDescent="0.25">
      <c r="B101">
        <f t="shared" si="272"/>
        <v>2116</v>
      </c>
      <c r="C101">
        <f t="shared" si="272"/>
        <v>143</v>
      </c>
      <c r="D101">
        <f>D100*(1-VLOOKUP(C100,Mort!$A$2:$E$111,IF(C$5="M",4,5)))</f>
        <v>0</v>
      </c>
      <c r="E101" s="3">
        <f>IF(C101&lt;65,Assumptions!$C$6,Assumptions!$C$7)*(1+Assumptions!$C$8)^(B101-$J$3)</f>
        <v>755835.96594257513</v>
      </c>
      <c r="F101" s="3">
        <f t="shared" si="271"/>
        <v>0</v>
      </c>
    </row>
    <row r="102" spans="2:6" x14ac:dyDescent="0.25">
      <c r="B102">
        <f t="shared" si="272"/>
        <v>2117</v>
      </c>
      <c r="C102">
        <f t="shared" si="272"/>
        <v>144</v>
      </c>
      <c r="D102">
        <f>D101*(1-VLOOKUP(C101,Mort!$A$2:$E$111,IF(C$5="M",4,5)))</f>
        <v>0</v>
      </c>
      <c r="E102" s="3">
        <f>IF(C102&lt;65,Assumptions!$C$6,Assumptions!$C$7)*(1+Assumptions!$C$8)^(B102-$J$3)</f>
        <v>797406.94406941684</v>
      </c>
      <c r="F102" s="3">
        <f t="shared" si="271"/>
        <v>0</v>
      </c>
    </row>
    <row r="103" spans="2:6" x14ac:dyDescent="0.25">
      <c r="B103">
        <f t="shared" si="272"/>
        <v>2118</v>
      </c>
      <c r="C103">
        <f t="shared" si="272"/>
        <v>145</v>
      </c>
      <c r="D103">
        <f>D102*(1-VLOOKUP(C102,Mort!$A$2:$E$111,IF(C$5="M",4,5)))</f>
        <v>0</v>
      </c>
      <c r="E103" s="3">
        <f>IF(C103&lt;65,Assumptions!$C$6,Assumptions!$C$7)*(1+Assumptions!$C$8)^(B103-$J$3)</f>
        <v>841264.32599323452</v>
      </c>
      <c r="F103" s="3">
        <f t="shared" si="271"/>
        <v>0</v>
      </c>
    </row>
    <row r="104" spans="2:6" x14ac:dyDescent="0.25">
      <c r="B104">
        <f t="shared" si="272"/>
        <v>2119</v>
      </c>
      <c r="C104">
        <f t="shared" si="272"/>
        <v>146</v>
      </c>
      <c r="D104">
        <f>D103*(1-VLOOKUP(C103,Mort!$A$2:$E$111,IF(C$5="M",4,5)))</f>
        <v>0</v>
      </c>
      <c r="E104" s="3">
        <f>IF(C104&lt;65,Assumptions!$C$6,Assumptions!$C$7)*(1+Assumptions!$C$8)^(B104-$J$3)</f>
        <v>887533.86392286257</v>
      </c>
      <c r="F104" s="3">
        <f t="shared" si="271"/>
        <v>0</v>
      </c>
    </row>
    <row r="105" spans="2:6" x14ac:dyDescent="0.25">
      <c r="B105">
        <f t="shared" si="272"/>
        <v>2120</v>
      </c>
      <c r="C105">
        <f t="shared" si="272"/>
        <v>147</v>
      </c>
      <c r="D105">
        <f>D104*(1-VLOOKUP(C104,Mort!$A$2:$E$111,IF(C$5="M",4,5)))</f>
        <v>0</v>
      </c>
      <c r="E105" s="3">
        <f>IF(C105&lt;65,Assumptions!$C$6,Assumptions!$C$7)*(1+Assumptions!$C$8)^(B105-$J$3)</f>
        <v>936348.22643861989</v>
      </c>
      <c r="F105" s="3">
        <f t="shared" si="271"/>
        <v>0</v>
      </c>
    </row>
    <row r="106" spans="2:6" x14ac:dyDescent="0.25">
      <c r="B106">
        <f t="shared" si="272"/>
        <v>2121</v>
      </c>
      <c r="C106">
        <f t="shared" si="272"/>
        <v>148</v>
      </c>
      <c r="D106">
        <f>D105*(1-VLOOKUP(C105,Mort!$A$2:$E$111,IF(C$5="M",4,5)))</f>
        <v>0</v>
      </c>
      <c r="E106" s="3">
        <f>IF(C106&lt;65,Assumptions!$C$6,Assumptions!$C$7)*(1+Assumptions!$C$8)^(B106-$J$3)</f>
        <v>987847.37889274396</v>
      </c>
      <c r="F106" s="3">
        <f t="shared" si="271"/>
        <v>0</v>
      </c>
    </row>
    <row r="107" spans="2:6" x14ac:dyDescent="0.25">
      <c r="B107">
        <f t="shared" si="272"/>
        <v>2122</v>
      </c>
      <c r="C107">
        <f t="shared" si="272"/>
        <v>149</v>
      </c>
      <c r="D107">
        <f>D106*(1-VLOOKUP(C106,Mort!$A$2:$E$111,IF(C$5="M",4,5)))</f>
        <v>0</v>
      </c>
      <c r="E107" s="3">
        <f>IF(C107&lt;65,Assumptions!$C$6,Assumptions!$C$7)*(1+Assumptions!$C$8)^(B107-$J$3)</f>
        <v>1042178.9847318449</v>
      </c>
      <c r="F107" s="3">
        <f t="shared" si="271"/>
        <v>0</v>
      </c>
    </row>
    <row r="108" spans="2:6" x14ac:dyDescent="0.25">
      <c r="B108">
        <f t="shared" si="272"/>
        <v>2123</v>
      </c>
      <c r="C108">
        <f t="shared" si="272"/>
        <v>150</v>
      </c>
      <c r="D108">
        <f>D107*(1-VLOOKUP(C107,Mort!$A$2:$E$111,IF(C$5="M",4,5)))</f>
        <v>0</v>
      </c>
      <c r="E108" s="3">
        <f>IF(C108&lt;65,Assumptions!$C$6,Assumptions!$C$7)*(1+Assumptions!$C$8)^(B108-$J$3)</f>
        <v>1099498.8288920962</v>
      </c>
      <c r="F108" s="3">
        <f t="shared" si="27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0E1E3-F874-4392-9052-AF2290835FB5}">
  <sheetPr codeName="Sheet3"/>
  <dimension ref="B1:DB109"/>
  <sheetViews>
    <sheetView workbookViewId="0"/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13</v>
      </c>
      <c r="E3" s="5"/>
      <c r="F3" s="5"/>
    </row>
    <row r="4" spans="2:6" x14ac:dyDescent="0.25">
      <c r="B4" t="s">
        <v>5</v>
      </c>
      <c r="C4">
        <f>VLOOKUP(C3,AMMset!A:E,3)</f>
        <v>60</v>
      </c>
      <c r="E4" s="5"/>
      <c r="F4" s="5"/>
    </row>
    <row r="5" spans="2:6" x14ac:dyDescent="0.25">
      <c r="B5" t="s">
        <v>7</v>
      </c>
      <c r="C5" t="str">
        <f>VLOOKUP(C3,AMMset!A:E,5)</f>
        <v>F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183157.72819852803</v>
      </c>
      <c r="D7" s="6">
        <f>NPV(Assumptions!$C$9+0.01,F10:F109)*(1.01+Assumptions!$C$9)</f>
        <v>160497.81833096209</v>
      </c>
      <c r="E7" s="6">
        <f>NPV(Assumptions!$C$9-0.01,F10:F109)*(0.99+Assumptions!$C$9)</f>
        <v>211630.90863742682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60</v>
      </c>
      <c r="D10">
        <v>1</v>
      </c>
      <c r="E10" s="5">
        <f>IF(C10&lt;65,Assumptions!$C$6,Assumptions!$C$7)*(1+Assumptions!$C$8)^(B10-$B$10)</f>
        <v>10190</v>
      </c>
      <c r="F10" s="6">
        <f>ROUND(D10*E10, 2)</f>
        <v>10190</v>
      </c>
    </row>
    <row r="11" spans="2:6" x14ac:dyDescent="0.25">
      <c r="B11">
        <f>B10+1</f>
        <v>2020</v>
      </c>
      <c r="C11">
        <f>C10+1</f>
        <v>61</v>
      </c>
      <c r="D11">
        <f>D10*(1-VLOOKUP(C10,Mort!$A$2:$E$111,IF(C$5="M",4,5)))</f>
        <v>0.99563999999999997</v>
      </c>
      <c r="E11" s="5">
        <f>IF(C11&lt;65,Assumptions!$C$6,Assumptions!$C$7)*(1+Assumptions!$C$8)^(B11-$B$10)</f>
        <v>10750.449999999999</v>
      </c>
      <c r="F11" s="6">
        <f t="shared" ref="F11:F74" si="0">ROUND(D11*E11, 2)</f>
        <v>10703.58</v>
      </c>
    </row>
    <row r="12" spans="2:6" x14ac:dyDescent="0.25">
      <c r="B12">
        <f t="shared" ref="B12:C75" si="1">B11+1</f>
        <v>2021</v>
      </c>
      <c r="C12">
        <f t="shared" si="1"/>
        <v>62</v>
      </c>
      <c r="D12">
        <f>D11*(1-VLOOKUP(C11,Mort!$A$2:$E$111,IF(C$5="M",4,5)))</f>
        <v>0.9911397072</v>
      </c>
      <c r="E12" s="5">
        <f>IF(C12&lt;65,Assumptions!$C$6,Assumptions!$C$7)*(1+Assumptions!$C$8)^(B12-$B$10)</f>
        <v>11341.724749999999</v>
      </c>
      <c r="F12" s="6">
        <f t="shared" si="0"/>
        <v>11241.23</v>
      </c>
    </row>
    <row r="13" spans="2:6" x14ac:dyDescent="0.25">
      <c r="B13">
        <f t="shared" si="1"/>
        <v>2022</v>
      </c>
      <c r="C13">
        <f t="shared" si="1"/>
        <v>63</v>
      </c>
      <c r="D13">
        <f>D12*(1-VLOOKUP(C12,Mort!$A$2:$E$111,IF(C$5="M",4,5)))</f>
        <v>0.98652099616444799</v>
      </c>
      <c r="E13" s="5">
        <f>IF(C13&lt;65,Assumptions!$C$6,Assumptions!$C$7)*(1+Assumptions!$C$8)^(B13-$B$10)</f>
        <v>11965.519611249998</v>
      </c>
      <c r="F13" s="6">
        <f t="shared" si="0"/>
        <v>11804.24</v>
      </c>
    </row>
    <row r="14" spans="2:6" x14ac:dyDescent="0.25">
      <c r="B14">
        <f t="shared" si="1"/>
        <v>2023</v>
      </c>
      <c r="C14">
        <f t="shared" si="1"/>
        <v>64</v>
      </c>
      <c r="D14">
        <f>D13*(1-VLOOKUP(C13,Mort!$A$2:$E$111,IF(C$5="M",4,5)))</f>
        <v>0.98162785202347236</v>
      </c>
      <c r="E14" s="5">
        <f>IF(C14&lt;65,Assumptions!$C$6,Assumptions!$C$7)*(1+Assumptions!$C$8)^(B14-$B$10)</f>
        <v>12623.623189868747</v>
      </c>
      <c r="F14" s="6">
        <f t="shared" si="0"/>
        <v>12391.7</v>
      </c>
    </row>
    <row r="15" spans="2:6" x14ac:dyDescent="0.25">
      <c r="B15">
        <f t="shared" si="1"/>
        <v>2024</v>
      </c>
      <c r="C15">
        <f t="shared" si="1"/>
        <v>65</v>
      </c>
      <c r="D15">
        <f>D14*(1-VLOOKUP(C14,Mort!$A$2:$E$111,IF(C$5="M",4,5)))</f>
        <v>0.97635651045810634</v>
      </c>
      <c r="E15" s="5">
        <f>IF(C15&lt;65,Assumptions!$C$6,Assumptions!$C$7)*(1+Assumptions!$C$8)^(B15-$B$10)</f>
        <v>5485.311146900146</v>
      </c>
      <c r="F15" s="6">
        <f t="shared" si="0"/>
        <v>5355.62</v>
      </c>
    </row>
    <row r="16" spans="2:6" x14ac:dyDescent="0.25">
      <c r="B16">
        <f t="shared" si="1"/>
        <v>2025</v>
      </c>
      <c r="C16">
        <f t="shared" si="1"/>
        <v>66</v>
      </c>
      <c r="D16">
        <f>D15*(1-VLOOKUP(C15,Mort!$A$2:$E$111,IF(C$5="M",4,5)))</f>
        <v>0.97061553417661273</v>
      </c>
      <c r="E16" s="5">
        <f>IF(C16&lt;65,Assumptions!$C$6,Assumptions!$C$7)*(1+Assumptions!$C$8)^(B16-$B$10)</f>
        <v>5787.0032599796532</v>
      </c>
      <c r="F16" s="6">
        <f t="shared" si="0"/>
        <v>5616.96</v>
      </c>
    </row>
    <row r="17" spans="2:106" x14ac:dyDescent="0.25">
      <c r="B17">
        <f t="shared" si="1"/>
        <v>2026</v>
      </c>
      <c r="C17">
        <f t="shared" si="1"/>
        <v>67</v>
      </c>
      <c r="D17">
        <f>D16*(1-VLOOKUP(C16,Mort!$A$2:$E$111,IF(C$5="M",4,5)))</f>
        <v>0.96432594551514828</v>
      </c>
      <c r="E17" s="5">
        <f>IF(C17&lt;65,Assumptions!$C$6,Assumptions!$C$7)*(1+Assumptions!$C$8)^(B17-$B$10)</f>
        <v>6105.2884392785336</v>
      </c>
      <c r="F17" s="6">
        <f t="shared" si="0"/>
        <v>5887.49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68</v>
      </c>
      <c r="D18">
        <f>D17*(1-VLOOKUP(C17,Mort!$A$2:$E$111,IF(C$5="M",4,5)))</f>
        <v>0.95737315544798396</v>
      </c>
      <c r="E18" s="5">
        <f>IF(C18&lt;65,Assumptions!$C$6,Assumptions!$C$7)*(1+Assumptions!$C$8)^(B18-$B$10)</f>
        <v>6441.0793034388535</v>
      </c>
      <c r="F18" s="6">
        <f t="shared" si="0"/>
        <v>6166.52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69</v>
      </c>
      <c r="D19">
        <f>D18*(1-VLOOKUP(C18,Mort!$A$2:$E$111,IF(C$5="M",4,5)))</f>
        <v>0.94966630154662768</v>
      </c>
      <c r="E19" s="5">
        <f>IF(C19&lt;65,Assumptions!$C$6,Assumptions!$C$7)*(1+Assumptions!$C$8)^(B19-$B$10)</f>
        <v>6795.3386651279907</v>
      </c>
      <c r="F19" s="6">
        <f t="shared" si="0"/>
        <v>6453.3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70</v>
      </c>
      <c r="D20">
        <f>D19*(1-VLOOKUP(C19,Mort!$A$2:$E$111,IF(C$5="M",4,5)))</f>
        <v>0.94114779482175437</v>
      </c>
      <c r="E20" s="5">
        <f>IF(C20&lt;65,Assumptions!$C$6,Assumptions!$C$7)*(1+Assumptions!$C$8)^(B20-$B$10)</f>
        <v>7169.0822917100295</v>
      </c>
      <c r="F20" s="6">
        <f t="shared" si="0"/>
        <v>6747.17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71</v>
      </c>
      <c r="D21">
        <f>D20*(1-VLOOKUP(C20,Mort!$A$2:$E$111,IF(C$5="M",4,5)))</f>
        <v>0.93180219721917434</v>
      </c>
      <c r="E21" s="5">
        <f>IF(C21&lt;65,Assumptions!$C$6,Assumptions!$C$7)*(1+Assumptions!$C$8)^(B21-$B$10)</f>
        <v>7563.3818177540807</v>
      </c>
      <c r="F21" s="6">
        <f t="shared" si="0"/>
        <v>7047.58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72</v>
      </c>
      <c r="D22">
        <f>D21*(1-VLOOKUP(C21,Mort!$A$2:$E$111,IF(C$5="M",4,5)))</f>
        <v>0.92153373700581898</v>
      </c>
      <c r="E22" s="5">
        <f>IF(C22&lt;65,Assumptions!$C$6,Assumptions!$C$7)*(1+Assumptions!$C$8)^(B22-$B$10)</f>
        <v>7979.3678177305546</v>
      </c>
      <c r="F22" s="6">
        <f t="shared" si="0"/>
        <v>7353.26</v>
      </c>
    </row>
    <row r="23" spans="2:106" x14ac:dyDescent="0.25">
      <c r="B23">
        <f t="shared" si="1"/>
        <v>2032</v>
      </c>
      <c r="C23">
        <f t="shared" si="1"/>
        <v>73</v>
      </c>
      <c r="D23">
        <f>D22*(1-VLOOKUP(C22,Mort!$A$2:$E$111,IF(C$5="M",4,5)))</f>
        <v>0.91019887204064742</v>
      </c>
      <c r="E23" s="5">
        <f>IF(C23&lt;65,Assumptions!$C$6,Assumptions!$C$7)*(1+Assumptions!$C$8)^(B23-$B$10)</f>
        <v>8418.2330477057349</v>
      </c>
      <c r="F23" s="6">
        <f t="shared" si="0"/>
        <v>7662.27</v>
      </c>
    </row>
    <row r="24" spans="2:106" x14ac:dyDescent="0.25">
      <c r="B24">
        <f t="shared" si="1"/>
        <v>2033</v>
      </c>
      <c r="C24">
        <f t="shared" si="1"/>
        <v>74</v>
      </c>
      <c r="D24">
        <f>D23*(1-VLOOKUP(C23,Mort!$A$2:$E$111,IF(C$5="M",4,5)))</f>
        <v>0.89765633158392732</v>
      </c>
      <c r="E24" s="5">
        <f>IF(C24&lt;65,Assumptions!$C$6,Assumptions!$C$7)*(1+Assumptions!$C$8)^(B24-$B$10)</f>
        <v>8881.2358653295505</v>
      </c>
      <c r="F24" s="6">
        <f t="shared" si="0"/>
        <v>7972.3</v>
      </c>
    </row>
    <row r="25" spans="2:106" x14ac:dyDescent="0.25">
      <c r="B25">
        <f t="shared" si="1"/>
        <v>2034</v>
      </c>
      <c r="C25">
        <f t="shared" si="1"/>
        <v>75</v>
      </c>
      <c r="D25">
        <f>D24*(1-VLOOKUP(C24,Mort!$A$2:$E$111,IF(C$5="M",4,5)))</f>
        <v>0.88380549438758726</v>
      </c>
      <c r="E25" s="5">
        <f>IF(C25&lt;65,Assumptions!$C$6,Assumptions!$C$7)*(1+Assumptions!$C$8)^(B25-$B$10)</f>
        <v>9369.7038379226742</v>
      </c>
      <c r="F25" s="6">
        <f t="shared" si="0"/>
        <v>8281</v>
      </c>
    </row>
    <row r="26" spans="2:106" x14ac:dyDescent="0.25">
      <c r="B26">
        <f t="shared" si="1"/>
        <v>2035</v>
      </c>
      <c r="C26">
        <f t="shared" si="1"/>
        <v>76</v>
      </c>
      <c r="D26">
        <f>D25*(1-VLOOKUP(C25,Mort!$A$2:$E$111,IF(C$5="M",4,5)))</f>
        <v>0.86858636377423304</v>
      </c>
      <c r="E26" s="5">
        <f>IF(C26&lt;65,Assumptions!$C$6,Assumptions!$C$7)*(1+Assumptions!$C$8)^(B26-$B$10)</f>
        <v>9885.0375490084207</v>
      </c>
      <c r="F26" s="6">
        <f t="shared" si="0"/>
        <v>8586.01</v>
      </c>
    </row>
    <row r="27" spans="2:106" x14ac:dyDescent="0.25">
      <c r="B27">
        <f t="shared" si="1"/>
        <v>2036</v>
      </c>
      <c r="C27">
        <f t="shared" si="1"/>
        <v>77</v>
      </c>
      <c r="D27">
        <f>D26*(1-VLOOKUP(C26,Mort!$A$2:$E$111,IF(C$5="M",4,5)))</f>
        <v>0.85193556318068098</v>
      </c>
      <c r="E27" s="5">
        <f>IF(C27&lt;65,Assumptions!$C$6,Assumptions!$C$7)*(1+Assumptions!$C$8)^(B27-$B$10)</f>
        <v>10428.714614203884</v>
      </c>
      <c r="F27" s="6">
        <f t="shared" si="0"/>
        <v>8884.59</v>
      </c>
    </row>
    <row r="28" spans="2:106" x14ac:dyDescent="0.25">
      <c r="B28">
        <f t="shared" si="1"/>
        <v>2037</v>
      </c>
      <c r="C28">
        <f t="shared" si="1"/>
        <v>78</v>
      </c>
      <c r="D28">
        <f>D27*(1-VLOOKUP(C27,Mort!$A$2:$E$111,IF(C$5="M",4,5)))</f>
        <v>0.83379785504056425</v>
      </c>
      <c r="E28" s="5">
        <f>IF(C28&lt;65,Assumptions!$C$6,Assumptions!$C$7)*(1+Assumptions!$C$8)^(B28-$B$10)</f>
        <v>11002.293917985098</v>
      </c>
      <c r="F28" s="6">
        <f t="shared" si="0"/>
        <v>9173.69</v>
      </c>
    </row>
    <row r="29" spans="2:106" x14ac:dyDescent="0.25">
      <c r="B29">
        <f t="shared" si="1"/>
        <v>2038</v>
      </c>
      <c r="C29">
        <f t="shared" si="1"/>
        <v>79</v>
      </c>
      <c r="D29">
        <f>D28*(1-VLOOKUP(C28,Mort!$A$2:$E$111,IF(C$5="M",4,5)))</f>
        <v>0.81413690161870766</v>
      </c>
      <c r="E29" s="5">
        <f>IF(C29&lt;65,Assumptions!$C$6,Assumptions!$C$7)*(1+Assumptions!$C$8)^(B29-$B$10)</f>
        <v>11607.420083474277</v>
      </c>
      <c r="F29" s="6">
        <f t="shared" si="0"/>
        <v>9450.0300000000007</v>
      </c>
    </row>
    <row r="30" spans="2:106" x14ac:dyDescent="0.25">
      <c r="B30">
        <f t="shared" si="1"/>
        <v>2039</v>
      </c>
      <c r="C30">
        <f t="shared" si="1"/>
        <v>80</v>
      </c>
      <c r="D30">
        <f>D29*(1-VLOOKUP(C29,Mort!$A$2:$E$111,IF(C$5="M",4,5)))</f>
        <v>0.79287978711744322</v>
      </c>
      <c r="E30" s="5">
        <f>IF(C30&lt;65,Assumptions!$C$6,Assumptions!$C$7)*(1+Assumptions!$C$8)^(B30-$B$10)</f>
        <v>12245.828188065363</v>
      </c>
      <c r="F30" s="6">
        <f t="shared" si="0"/>
        <v>9709.4699999999993</v>
      </c>
    </row>
    <row r="31" spans="2:106" x14ac:dyDescent="0.25">
      <c r="B31">
        <f t="shared" si="1"/>
        <v>2040</v>
      </c>
      <c r="C31">
        <f t="shared" si="1"/>
        <v>81</v>
      </c>
      <c r="D31">
        <f>D30*(1-VLOOKUP(C30,Mort!$A$2:$E$111,IF(C$5="M",4,5)))</f>
        <v>0.76987041569529502</v>
      </c>
      <c r="E31" s="5">
        <f>IF(C31&lt;65,Assumptions!$C$6,Assumptions!$C$7)*(1+Assumptions!$C$8)^(B31-$B$10)</f>
        <v>12919.348738408957</v>
      </c>
      <c r="F31" s="6">
        <f t="shared" si="0"/>
        <v>9946.2199999999993</v>
      </c>
    </row>
    <row r="32" spans="2:106" x14ac:dyDescent="0.25">
      <c r="B32">
        <f t="shared" si="1"/>
        <v>2041</v>
      </c>
      <c r="C32">
        <f t="shared" si="1"/>
        <v>82</v>
      </c>
      <c r="D32">
        <f>D31*(1-VLOOKUP(C31,Mort!$A$2:$E$111,IF(C$5="M",4,5)))</f>
        <v>0.7448958194101396</v>
      </c>
      <c r="E32" s="5">
        <f>IF(C32&lt;65,Assumptions!$C$6,Assumptions!$C$7)*(1+Assumptions!$C$8)^(B32-$B$10)</f>
        <v>13629.912919021448</v>
      </c>
      <c r="F32" s="6">
        <f t="shared" si="0"/>
        <v>10152.870000000001</v>
      </c>
    </row>
    <row r="33" spans="2:6" x14ac:dyDescent="0.25">
      <c r="B33">
        <f t="shared" si="1"/>
        <v>2042</v>
      </c>
      <c r="C33">
        <f t="shared" si="1"/>
        <v>83</v>
      </c>
      <c r="D33">
        <f>D32*(1-VLOOKUP(C32,Mort!$A$2:$E$111,IF(C$5="M",4,5)))</f>
        <v>0.71774436679263998</v>
      </c>
      <c r="E33" s="5">
        <f>IF(C33&lt;65,Assumptions!$C$6,Assumptions!$C$7)*(1+Assumptions!$C$8)^(B33-$B$10)</f>
        <v>14379.558129567627</v>
      </c>
      <c r="F33" s="6">
        <f t="shared" si="0"/>
        <v>10320.85</v>
      </c>
    </row>
    <row r="34" spans="2:6" x14ac:dyDescent="0.25">
      <c r="B34">
        <f t="shared" si="1"/>
        <v>2043</v>
      </c>
      <c r="C34">
        <f t="shared" si="1"/>
        <v>84</v>
      </c>
      <c r="D34">
        <f>D33*(1-VLOOKUP(C33,Mort!$A$2:$E$111,IF(C$5="M",4,5)))</f>
        <v>0.68828096053580212</v>
      </c>
      <c r="E34" s="5">
        <f>IF(C34&lt;65,Assumptions!$C$6,Assumptions!$C$7)*(1+Assumptions!$C$8)^(B34-$B$10)</f>
        <v>15170.433826693847</v>
      </c>
      <c r="F34" s="6">
        <f t="shared" si="0"/>
        <v>10441.52</v>
      </c>
    </row>
    <row r="35" spans="2:6" x14ac:dyDescent="0.25">
      <c r="B35">
        <f t="shared" si="1"/>
        <v>2044</v>
      </c>
      <c r="C35">
        <f t="shared" si="1"/>
        <v>85</v>
      </c>
      <c r="D35">
        <f>D34*(1-VLOOKUP(C34,Mort!$A$2:$E$111,IF(C$5="M",4,5)))</f>
        <v>0.65637913801496772</v>
      </c>
      <c r="E35" s="5">
        <f>IF(C35&lt;65,Assumptions!$C$6,Assumptions!$C$7)*(1+Assumptions!$C$8)^(B35-$B$10)</f>
        <v>16004.807687162009</v>
      </c>
      <c r="F35" s="6">
        <f t="shared" si="0"/>
        <v>10505.22</v>
      </c>
    </row>
    <row r="36" spans="2:6" x14ac:dyDescent="0.25">
      <c r="B36">
        <f t="shared" si="1"/>
        <v>2045</v>
      </c>
      <c r="C36">
        <f t="shared" si="1"/>
        <v>86</v>
      </c>
      <c r="D36">
        <f>D35*(1-VLOOKUP(C35,Mort!$A$2:$E$111,IF(C$5="M",4,5)))</f>
        <v>0.62196517980884303</v>
      </c>
      <c r="E36" s="5">
        <f>IF(C36&lt;65,Assumptions!$C$6,Assumptions!$C$7)*(1+Assumptions!$C$8)^(B36-$B$10)</f>
        <v>16885.07210995592</v>
      </c>
      <c r="F36" s="6">
        <f t="shared" si="0"/>
        <v>10501.93</v>
      </c>
    </row>
    <row r="37" spans="2:6" x14ac:dyDescent="0.25">
      <c r="B37">
        <f t="shared" si="1"/>
        <v>2046</v>
      </c>
      <c r="C37">
        <f t="shared" si="1"/>
        <v>87</v>
      </c>
      <c r="D37">
        <f>D36*(1-VLOOKUP(C36,Mort!$A$2:$E$111,IF(C$5="M",4,5)))</f>
        <v>0.58504532673539011</v>
      </c>
      <c r="E37" s="5">
        <f>IF(C37&lt;65,Assumptions!$C$6,Assumptions!$C$7)*(1+Assumptions!$C$8)^(B37-$B$10)</f>
        <v>17813.751076003493</v>
      </c>
      <c r="F37" s="6">
        <f t="shared" si="0"/>
        <v>10421.85</v>
      </c>
    </row>
    <row r="38" spans="2:6" x14ac:dyDescent="0.25">
      <c r="B38">
        <f t="shared" si="1"/>
        <v>2047</v>
      </c>
      <c r="C38">
        <f t="shared" si="1"/>
        <v>88</v>
      </c>
      <c r="D38">
        <f>D37*(1-VLOOKUP(C37,Mort!$A$2:$E$111,IF(C$5="M",4,5)))</f>
        <v>0.54571272941896987</v>
      </c>
      <c r="E38" s="5">
        <f>IF(C38&lt;65,Assumptions!$C$6,Assumptions!$C$7)*(1+Assumptions!$C$8)^(B38-$B$10)</f>
        <v>18793.507385183686</v>
      </c>
      <c r="F38" s="6">
        <f t="shared" si="0"/>
        <v>10255.86</v>
      </c>
    </row>
    <row r="39" spans="2:6" x14ac:dyDescent="0.25">
      <c r="B39">
        <f t="shared" si="1"/>
        <v>2048</v>
      </c>
      <c r="C39">
        <f t="shared" si="1"/>
        <v>89</v>
      </c>
      <c r="D39">
        <f>D38*(1-VLOOKUP(C38,Mort!$A$2:$E$111,IF(C$5="M",4,5)))</f>
        <v>0.50418944783748043</v>
      </c>
      <c r="E39" s="5">
        <f>IF(C39&lt;65,Assumptions!$C$6,Assumptions!$C$7)*(1+Assumptions!$C$8)^(B39-$B$10)</f>
        <v>19827.150291368784</v>
      </c>
      <c r="F39" s="6">
        <f t="shared" si="0"/>
        <v>9996.64</v>
      </c>
    </row>
    <row r="40" spans="2:6" x14ac:dyDescent="0.25">
      <c r="B40">
        <f t="shared" si="1"/>
        <v>2049</v>
      </c>
      <c r="C40">
        <f t="shared" si="1"/>
        <v>90</v>
      </c>
      <c r="D40">
        <f>D39*(1-VLOOKUP(C39,Mort!$A$2:$E$111,IF(C$5="M",4,5)))</f>
        <v>0.4608341972179355</v>
      </c>
      <c r="E40" s="5">
        <f>IF(C40&lt;65,Assumptions!$C$6,Assumptions!$C$7)*(1+Assumptions!$C$8)^(B40-$B$10)</f>
        <v>20917.643557394069</v>
      </c>
      <c r="F40" s="6">
        <f t="shared" si="0"/>
        <v>9639.57</v>
      </c>
    </row>
    <row r="41" spans="2:6" x14ac:dyDescent="0.25">
      <c r="B41">
        <f t="shared" si="1"/>
        <v>2050</v>
      </c>
      <c r="C41">
        <f t="shared" si="1"/>
        <v>91</v>
      </c>
      <c r="D41">
        <f>D40*(1-VLOOKUP(C40,Mort!$A$2:$E$111,IF(C$5="M",4,5)))</f>
        <v>0.41527152013899821</v>
      </c>
      <c r="E41" s="5">
        <f>IF(C41&lt;65,Assumptions!$C$6,Assumptions!$C$7)*(1+Assumptions!$C$8)^(B41-$B$10)</f>
        <v>22068.113953050739</v>
      </c>
      <c r="F41" s="6">
        <f t="shared" si="0"/>
        <v>9164.26</v>
      </c>
    </row>
    <row r="42" spans="2:6" x14ac:dyDescent="0.25">
      <c r="B42">
        <f t="shared" si="1"/>
        <v>2051</v>
      </c>
      <c r="C42">
        <f t="shared" si="1"/>
        <v>92</v>
      </c>
      <c r="D42">
        <f>D41*(1-VLOOKUP(C41,Mort!$A$2:$E$111,IF(C$5="M",4,5)))</f>
        <v>0.36830431121127755</v>
      </c>
      <c r="E42" s="5">
        <f>IF(C42&lt;65,Assumptions!$C$6,Assumptions!$C$7)*(1+Assumptions!$C$8)^(B42-$B$10)</f>
        <v>23281.86022046853</v>
      </c>
      <c r="F42" s="6">
        <f t="shared" si="0"/>
        <v>8574.81</v>
      </c>
    </row>
    <row r="43" spans="2:6" x14ac:dyDescent="0.25">
      <c r="B43">
        <f t="shared" si="1"/>
        <v>2052</v>
      </c>
      <c r="C43">
        <f t="shared" si="1"/>
        <v>93</v>
      </c>
      <c r="D43">
        <f>D42*(1-VLOOKUP(C42,Mort!$A$2:$E$111,IF(C$5="M",4,5)))</f>
        <v>0.3209182785308346</v>
      </c>
      <c r="E43" s="5">
        <f>IF(C43&lt;65,Assumptions!$C$6,Assumptions!$C$7)*(1+Assumptions!$C$8)^(B43-$B$10)</f>
        <v>24562.362532594299</v>
      </c>
      <c r="F43" s="6">
        <f t="shared" si="0"/>
        <v>7882.51</v>
      </c>
    </row>
    <row r="44" spans="2:6" x14ac:dyDescent="0.25">
      <c r="B44">
        <f t="shared" si="1"/>
        <v>2053</v>
      </c>
      <c r="C44">
        <f t="shared" si="1"/>
        <v>94</v>
      </c>
      <c r="D44">
        <f>D43*(1-VLOOKUP(C43,Mort!$A$2:$E$111,IF(C$5="M",4,5)))</f>
        <v>0.27417011289724791</v>
      </c>
      <c r="E44" s="5">
        <f>IF(C44&lt;65,Assumptions!$C$6,Assumptions!$C$7)*(1+Assumptions!$C$8)^(B44-$B$10)</f>
        <v>25913.292471886984</v>
      </c>
      <c r="F44" s="6">
        <f t="shared" si="0"/>
        <v>7104.65</v>
      </c>
    </row>
    <row r="45" spans="2:6" x14ac:dyDescent="0.25">
      <c r="B45">
        <f t="shared" si="1"/>
        <v>2054</v>
      </c>
      <c r="C45">
        <f t="shared" si="1"/>
        <v>95</v>
      </c>
      <c r="D45">
        <f>D44*(1-VLOOKUP(C44,Mort!$A$2:$E$111,IF(C$5="M",4,5)))</f>
        <v>0.22909928803806931</v>
      </c>
      <c r="E45" s="5">
        <f>IF(C45&lt;65,Assumptions!$C$6,Assumptions!$C$7)*(1+Assumptions!$C$8)^(B45-$B$10)</f>
        <v>27338.523557840763</v>
      </c>
      <c r="F45" s="6">
        <f t="shared" si="0"/>
        <v>6263.24</v>
      </c>
    </row>
    <row r="46" spans="2:6" x14ac:dyDescent="0.25">
      <c r="B46">
        <f t="shared" si="1"/>
        <v>2055</v>
      </c>
      <c r="C46">
        <f t="shared" si="1"/>
        <v>96</v>
      </c>
      <c r="D46">
        <f>D45*(1-VLOOKUP(C45,Mort!$A$2:$E$111,IF(C$5="M",4,5)))</f>
        <v>0.18674112067271068</v>
      </c>
      <c r="E46" s="5">
        <f>IF(C46&lt;65,Assumptions!$C$6,Assumptions!$C$7)*(1+Assumptions!$C$8)^(B46-$B$10)</f>
        <v>28842.142353522009</v>
      </c>
      <c r="F46" s="6">
        <f t="shared" si="0"/>
        <v>5386.01</v>
      </c>
    </row>
    <row r="47" spans="2:6" x14ac:dyDescent="0.25">
      <c r="B47">
        <f t="shared" si="1"/>
        <v>2056</v>
      </c>
      <c r="C47">
        <f t="shared" si="1"/>
        <v>97</v>
      </c>
      <c r="D47">
        <f>D46*(1-VLOOKUP(C46,Mort!$A$2:$E$111,IF(C$5="M",4,5)))</f>
        <v>0.14811932209518067</v>
      </c>
      <c r="E47" s="5">
        <f>IF(C47&lt;65,Assumptions!$C$6,Assumptions!$C$7)*(1+Assumptions!$C$8)^(B47-$B$10)</f>
        <v>30428.460182965719</v>
      </c>
      <c r="F47" s="6">
        <f t="shared" si="0"/>
        <v>4507.04</v>
      </c>
    </row>
    <row r="48" spans="2:6" x14ac:dyDescent="0.25">
      <c r="B48">
        <f t="shared" si="1"/>
        <v>2057</v>
      </c>
      <c r="C48">
        <f t="shared" si="1"/>
        <v>98</v>
      </c>
      <c r="D48">
        <f>D47*(1-VLOOKUP(C47,Mort!$A$2:$E$111,IF(C$5="M",4,5)))</f>
        <v>0.11411408812856909</v>
      </c>
      <c r="E48" s="5">
        <f>IF(C48&lt;65,Assumptions!$C$6,Assumptions!$C$7)*(1+Assumptions!$C$8)^(B48-$B$10)</f>
        <v>32102.025493028828</v>
      </c>
      <c r="F48" s="6">
        <f t="shared" si="0"/>
        <v>3663.29</v>
      </c>
    </row>
    <row r="49" spans="2:6" x14ac:dyDescent="0.25">
      <c r="B49">
        <f t="shared" si="1"/>
        <v>2058</v>
      </c>
      <c r="C49">
        <f t="shared" si="1"/>
        <v>99</v>
      </c>
      <c r="D49">
        <f>D48*(1-VLOOKUP(C48,Mort!$A$2:$E$111,IF(C$5="M",4,5)))</f>
        <v>8.5871992457629526E-2</v>
      </c>
      <c r="E49" s="5">
        <f>IF(C49&lt;65,Assumptions!$C$6,Assumptions!$C$7)*(1+Assumptions!$C$8)^(B49-$B$10)</f>
        <v>33867.636895145413</v>
      </c>
      <c r="F49" s="6">
        <f t="shared" si="0"/>
        <v>2908.28</v>
      </c>
    </row>
    <row r="50" spans="2:6" x14ac:dyDescent="0.25">
      <c r="B50">
        <f t="shared" si="1"/>
        <v>2059</v>
      </c>
      <c r="C50">
        <f t="shared" si="1"/>
        <v>100</v>
      </c>
      <c r="D50">
        <f>D49*(1-VLOOKUP(C49,Mort!$A$2:$E$111,IF(C$5="M",4,5)))</f>
        <v>6.2701152732787355E-2</v>
      </c>
      <c r="E50" s="5">
        <f>IF(C50&lt;65,Assumptions!$C$6,Assumptions!$C$7)*(1+Assumptions!$C$8)^(B50-$B$10)</f>
        <v>35730.356924378415</v>
      </c>
      <c r="F50" s="6">
        <f t="shared" si="0"/>
        <v>2240.33</v>
      </c>
    </row>
    <row r="51" spans="2:6" x14ac:dyDescent="0.25">
      <c r="B51">
        <f t="shared" si="1"/>
        <v>2060</v>
      </c>
      <c r="C51">
        <f t="shared" si="1"/>
        <v>101</v>
      </c>
      <c r="D51">
        <f>D50*(1-VLOOKUP(C50,Mort!$A$2:$E$111,IF(C$5="M",4,5)))</f>
        <v>4.3880147716986569E-2</v>
      </c>
      <c r="E51" s="5">
        <f>IF(C51&lt;65,Assumptions!$C$6,Assumptions!$C$7)*(1+Assumptions!$C$8)^(B51-$B$10)</f>
        <v>37695.526555219221</v>
      </c>
      <c r="F51" s="6">
        <f t="shared" si="0"/>
        <v>1654.09</v>
      </c>
    </row>
    <row r="52" spans="2:6" x14ac:dyDescent="0.25">
      <c r="B52">
        <f t="shared" si="1"/>
        <v>2061</v>
      </c>
      <c r="C52">
        <f t="shared" si="1"/>
        <v>102</v>
      </c>
      <c r="D52">
        <f>D51*(1-VLOOKUP(C51,Mort!$A$2:$E$111,IF(C$5="M",4,5)))</f>
        <v>2.9144755312145311E-2</v>
      </c>
      <c r="E52" s="5">
        <f>IF(C52&lt;65,Assumptions!$C$6,Assumptions!$C$7)*(1+Assumptions!$C$8)^(B52-$B$10)</f>
        <v>39768.780515756276</v>
      </c>
      <c r="F52" s="6">
        <f t="shared" si="0"/>
        <v>1159.05</v>
      </c>
    </row>
    <row r="53" spans="2:6" x14ac:dyDescent="0.25">
      <c r="B53">
        <f t="shared" si="1"/>
        <v>2062</v>
      </c>
      <c r="C53">
        <f t="shared" si="1"/>
        <v>103</v>
      </c>
      <c r="D53">
        <f>D52*(1-VLOOKUP(C52,Mort!$A$2:$E$111,IF(C$5="M",4,5)))</f>
        <v>1.8279007636671299E-2</v>
      </c>
      <c r="E53" s="5">
        <f>IF(C53&lt;65,Assumptions!$C$6,Assumptions!$C$7)*(1+Assumptions!$C$8)^(B53-$B$10)</f>
        <v>41956.063444122869</v>
      </c>
      <c r="F53" s="6">
        <f t="shared" si="0"/>
        <v>766.92</v>
      </c>
    </row>
    <row r="54" spans="2:6" x14ac:dyDescent="0.25">
      <c r="B54">
        <f t="shared" si="1"/>
        <v>2063</v>
      </c>
      <c r="C54">
        <f t="shared" si="1"/>
        <v>104</v>
      </c>
      <c r="D54">
        <f>D53*(1-VLOOKUP(C53,Mort!$A$2:$E$111,IF(C$5="M",4,5)))</f>
        <v>1.0417937612444439E-2</v>
      </c>
      <c r="E54" s="5">
        <f>IF(C54&lt;65,Assumptions!$C$6,Assumptions!$C$7)*(1+Assumptions!$C$8)^(B54-$B$10)</f>
        <v>44263.646933549629</v>
      </c>
      <c r="F54" s="6">
        <f t="shared" si="0"/>
        <v>461.14</v>
      </c>
    </row>
    <row r="55" spans="2:6" x14ac:dyDescent="0.25">
      <c r="B55">
        <f t="shared" si="1"/>
        <v>2064</v>
      </c>
      <c r="C55">
        <f t="shared" si="1"/>
        <v>105</v>
      </c>
      <c r="D55">
        <f>D54*(1-VLOOKUP(C54,Mort!$A$2:$E$111,IF(C$5="M",4,5)))</f>
        <v>5.2628295436785572E-3</v>
      </c>
      <c r="E55" s="5">
        <f>IF(C55&lt;65,Assumptions!$C$6,Assumptions!$C$7)*(1+Assumptions!$C$8)^(B55-$B$10)</f>
        <v>46698.147514894852</v>
      </c>
      <c r="F55" s="6">
        <f t="shared" si="0"/>
        <v>245.76</v>
      </c>
    </row>
    <row r="56" spans="2:6" x14ac:dyDescent="0.25">
      <c r="B56">
        <f t="shared" si="1"/>
        <v>2065</v>
      </c>
      <c r="C56">
        <f t="shared" si="1"/>
        <v>106</v>
      </c>
      <c r="D56">
        <f>D55*(1-VLOOKUP(C55,Mort!$A$2:$E$111,IF(C$5="M",4,5)))</f>
        <v>2.3107505677429437E-3</v>
      </c>
      <c r="E56" s="5">
        <f>IF(C56&lt;65,Assumptions!$C$6,Assumptions!$C$7)*(1+Assumptions!$C$8)^(B56-$B$10)</f>
        <v>49266.545628214073</v>
      </c>
      <c r="F56" s="6">
        <f t="shared" si="0"/>
        <v>113.84</v>
      </c>
    </row>
    <row r="57" spans="2:6" x14ac:dyDescent="0.25">
      <c r="B57">
        <f t="shared" si="1"/>
        <v>2066</v>
      </c>
      <c r="C57">
        <f t="shared" si="1"/>
        <v>107</v>
      </c>
      <c r="D57">
        <f>D56*(1-VLOOKUP(C56,Mort!$A$2:$E$111,IF(C$5="M",4,5)))</f>
        <v>8.7055216889147656E-4</v>
      </c>
      <c r="E57" s="5">
        <f>IF(C57&lt;65,Assumptions!$C$6,Assumptions!$C$7)*(1+Assumptions!$C$8)^(B57-$B$10)</f>
        <v>51976.205637765845</v>
      </c>
      <c r="F57" s="6">
        <f t="shared" si="0"/>
        <v>45.25</v>
      </c>
    </row>
    <row r="58" spans="2:6" x14ac:dyDescent="0.25">
      <c r="B58">
        <f t="shared" si="1"/>
        <v>2067</v>
      </c>
      <c r="C58">
        <f t="shared" si="1"/>
        <v>108</v>
      </c>
      <c r="D58">
        <f>D57*(1-VLOOKUP(C57,Mort!$A$2:$E$111,IF(C$5="M",4,5)))</f>
        <v>2.676773808907512E-4</v>
      </c>
      <c r="E58" s="5">
        <f>IF(C58&lt;65,Assumptions!$C$6,Assumptions!$C$7)*(1+Assumptions!$C$8)^(B58-$B$10)</f>
        <v>54834.896947842957</v>
      </c>
      <c r="F58" s="6">
        <f t="shared" si="0"/>
        <v>14.68</v>
      </c>
    </row>
    <row r="59" spans="2:6" x14ac:dyDescent="0.25">
      <c r="B59">
        <f t="shared" si="1"/>
        <v>2068</v>
      </c>
      <c r="C59">
        <f t="shared" si="1"/>
        <v>109</v>
      </c>
      <c r="D59">
        <f>D58*(1-VLOOKUP(C58,Mort!$A$2:$E$111,IF(C$5="M",4,5)))</f>
        <v>6.1704989842935947E-5</v>
      </c>
      <c r="E59" s="5">
        <f>IF(C59&lt;65,Assumptions!$C$6,Assumptions!$C$7)*(1+Assumptions!$C$8)^(B59-$B$10)</f>
        <v>57850.816279974322</v>
      </c>
      <c r="F59" s="6">
        <f t="shared" si="0"/>
        <v>3.57</v>
      </c>
    </row>
    <row r="60" spans="2:6" x14ac:dyDescent="0.25">
      <c r="B60">
        <f t="shared" si="1"/>
        <v>2069</v>
      </c>
      <c r="C60">
        <f t="shared" si="1"/>
        <v>110</v>
      </c>
      <c r="D60">
        <f>D59*(1-VLOOKUP(C59,Mort!$A$2:$E$111,IF(C$5="M",4,5)))</f>
        <v>8.9478405771241405E-6</v>
      </c>
      <c r="E60" s="5">
        <f>IF(C60&lt;65,Assumptions!$C$6,Assumptions!$C$7)*(1+Assumptions!$C$8)^(B60-$B$10)</f>
        <v>61032.611175372906</v>
      </c>
      <c r="F60" s="6">
        <f t="shared" si="0"/>
        <v>0.55000000000000004</v>
      </c>
    </row>
    <row r="61" spans="2:6" x14ac:dyDescent="0.25">
      <c r="B61">
        <f t="shared" si="1"/>
        <v>2070</v>
      </c>
      <c r="C61">
        <f t="shared" si="1"/>
        <v>111</v>
      </c>
      <c r="D61">
        <f>D60*(1-VLOOKUP(C60,Mort!$A$2:$E$111,IF(C$5="M",4,5)))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1"/>
        <v>2071</v>
      </c>
      <c r="C62">
        <f t="shared" si="1"/>
        <v>112</v>
      </c>
      <c r="D62">
        <f>D61*(1-VLOOKUP(C61,Mort!$A$2:$E$111,IF(C$5="M",4,5)))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1"/>
        <v>2072</v>
      </c>
      <c r="C63">
        <f t="shared" si="1"/>
        <v>113</v>
      </c>
      <c r="D63">
        <f>D62*(1-VLOOKUP(C62,Mort!$A$2:$E$111,IF(C$5="M",4,5)))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1"/>
        <v>2073</v>
      </c>
      <c r="C64">
        <f t="shared" si="1"/>
        <v>114</v>
      </c>
      <c r="D64">
        <f>D63*(1-VLOOKUP(C63,Mort!$A$2:$E$111,IF(C$5="M",4,5)))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1"/>
        <v>2074</v>
      </c>
      <c r="C65">
        <f t="shared" si="1"/>
        <v>115</v>
      </c>
      <c r="D65">
        <f>D64*(1-VLOOKUP(C64,Mort!$A$2:$E$111,IF(C$5="M",4,5)))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1"/>
        <v>2075</v>
      </c>
      <c r="C66">
        <f t="shared" si="1"/>
        <v>116</v>
      </c>
      <c r="D66">
        <f>D65*(1-VLOOKUP(C65,Mort!$A$2:$E$111,IF(C$5="M",4,5)))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1"/>
        <v>2076</v>
      </c>
      <c r="C67">
        <f t="shared" si="1"/>
        <v>117</v>
      </c>
      <c r="D67">
        <f>D66*(1-VLOOKUP(C66,Mort!$A$2:$E$111,IF(C$5="M",4,5)))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1"/>
        <v>2077</v>
      </c>
      <c r="C68">
        <f t="shared" si="1"/>
        <v>118</v>
      </c>
      <c r="D68">
        <f>D67*(1-VLOOKUP(C67,Mort!$A$2:$E$111,IF(C$5="M",4,5)))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1"/>
        <v>2078</v>
      </c>
      <c r="C69">
        <f t="shared" si="1"/>
        <v>119</v>
      </c>
      <c r="D69">
        <f>D68*(1-VLOOKUP(C68,Mort!$A$2:$E$111,IF(C$5="M",4,5)))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1"/>
        <v>2079</v>
      </c>
      <c r="C70">
        <f t="shared" si="1"/>
        <v>120</v>
      </c>
      <c r="D70">
        <f>D69*(1-VLOOKUP(C69,Mort!$A$2:$E$111,IF(C$5="M",4,5)))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1"/>
        <v>2080</v>
      </c>
      <c r="C71">
        <f t="shared" si="1"/>
        <v>121</v>
      </c>
      <c r="D71">
        <f>D70*(1-VLOOKUP(C70,Mort!$A$2:$E$111,IF(C$5="M",4,5)))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1"/>
        <v>2081</v>
      </c>
      <c r="C72">
        <f t="shared" si="1"/>
        <v>122</v>
      </c>
      <c r="D72">
        <f>D71*(1-VLOOKUP(C71,Mort!$A$2:$E$111,IF(C$5="M",4,5)))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1"/>
        <v>2082</v>
      </c>
      <c r="C73">
        <f t="shared" si="1"/>
        <v>123</v>
      </c>
      <c r="D73">
        <f>D72*(1-VLOOKUP(C72,Mort!$A$2:$E$111,IF(C$5="M",4,5)))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1"/>
        <v>2083</v>
      </c>
      <c r="C74">
        <f t="shared" si="1"/>
        <v>124</v>
      </c>
      <c r="D74">
        <f>D73*(1-VLOOKUP(C73,Mort!$A$2:$E$111,IF(C$5="M",4,5)))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1"/>
        <v>2084</v>
      </c>
      <c r="C75">
        <f t="shared" si="1"/>
        <v>125</v>
      </c>
      <c r="D75">
        <f>D74*(1-VLOOKUP(C74,Mort!$A$2:$E$111,IF(C$5="M",4,5)))</f>
        <v>0</v>
      </c>
      <c r="E75" s="5">
        <f>IF(C75&lt;65,Assumptions!$C$6,Assumptions!$C$7)*(1+Assumptions!$C$8)^(B75-$B$10)</f>
        <v>136253.8697089192</v>
      </c>
      <c r="F75" s="6">
        <f t="shared" ref="F75:F109" si="2">ROUND(D75*E75, 2)</f>
        <v>0</v>
      </c>
    </row>
    <row r="76" spans="2:6" x14ac:dyDescent="0.25">
      <c r="B76">
        <f t="shared" ref="B76:C109" si="3">B75+1</f>
        <v>2085</v>
      </c>
      <c r="C76">
        <f t="shared" si="3"/>
        <v>126</v>
      </c>
      <c r="D76">
        <f>D75*(1-VLOOKUP(C75,Mort!$A$2:$E$111,IF(C$5="M",4,5)))</f>
        <v>0</v>
      </c>
      <c r="E76" s="5">
        <f>IF(C76&lt;65,Assumptions!$C$6,Assumptions!$C$7)*(1+Assumptions!$C$8)^(B76-$B$10)</f>
        <v>143747.83254290977</v>
      </c>
      <c r="F76" s="6">
        <f t="shared" si="2"/>
        <v>0</v>
      </c>
    </row>
    <row r="77" spans="2:6" x14ac:dyDescent="0.25">
      <c r="B77">
        <f t="shared" si="3"/>
        <v>2086</v>
      </c>
      <c r="C77">
        <f t="shared" si="3"/>
        <v>127</v>
      </c>
      <c r="D77">
        <f>D76*(1-VLOOKUP(C76,Mort!$A$2:$E$111,IF(C$5="M",4,5)))</f>
        <v>0</v>
      </c>
      <c r="E77" s="5">
        <f>IF(C77&lt;65,Assumptions!$C$6,Assumptions!$C$7)*(1+Assumptions!$C$8)^(B77-$B$10)</f>
        <v>151653.96333276975</v>
      </c>
      <c r="F77" s="6">
        <f t="shared" si="2"/>
        <v>0</v>
      </c>
    </row>
    <row r="78" spans="2:6" x14ac:dyDescent="0.25">
      <c r="B78">
        <f t="shared" si="3"/>
        <v>2087</v>
      </c>
      <c r="C78">
        <f t="shared" si="3"/>
        <v>128</v>
      </c>
      <c r="D78">
        <f>D77*(1-VLOOKUP(C77,Mort!$A$2:$E$111,IF(C$5="M",4,5)))</f>
        <v>0</v>
      </c>
      <c r="E78" s="5">
        <f>IF(C78&lt;65,Assumptions!$C$6,Assumptions!$C$7)*(1+Assumptions!$C$8)^(B78-$B$10)</f>
        <v>159994.93131607212</v>
      </c>
      <c r="F78" s="6">
        <f t="shared" si="2"/>
        <v>0</v>
      </c>
    </row>
    <row r="79" spans="2:6" x14ac:dyDescent="0.25">
      <c r="B79">
        <f t="shared" si="3"/>
        <v>2088</v>
      </c>
      <c r="C79">
        <f t="shared" si="3"/>
        <v>129</v>
      </c>
      <c r="D79">
        <f>D78*(1-VLOOKUP(C78,Mort!$A$2:$E$111,IF(C$5="M",4,5)))</f>
        <v>0</v>
      </c>
      <c r="E79" s="5">
        <f>IF(C79&lt;65,Assumptions!$C$6,Assumptions!$C$7)*(1+Assumptions!$C$8)^(B79-$B$10)</f>
        <v>168794.65253845608</v>
      </c>
      <c r="F79" s="6">
        <f t="shared" si="2"/>
        <v>0</v>
      </c>
    </row>
    <row r="80" spans="2:6" x14ac:dyDescent="0.25">
      <c r="B80">
        <f t="shared" si="3"/>
        <v>2089</v>
      </c>
      <c r="C80">
        <f t="shared" si="3"/>
        <v>130</v>
      </c>
      <c r="D80">
        <f>D79*(1-VLOOKUP(C79,Mort!$A$2:$E$111,IF(C$5="M",4,5)))</f>
        <v>0</v>
      </c>
      <c r="E80" s="5">
        <f>IF(C80&lt;65,Assumptions!$C$6,Assumptions!$C$7)*(1+Assumptions!$C$8)^(B80-$B$10)</f>
        <v>178078.35842807117</v>
      </c>
      <c r="F80" s="6">
        <f t="shared" si="2"/>
        <v>0</v>
      </c>
    </row>
    <row r="81" spans="2:6" x14ac:dyDescent="0.25">
      <c r="B81">
        <f t="shared" si="3"/>
        <v>2090</v>
      </c>
      <c r="C81">
        <f t="shared" si="3"/>
        <v>131</v>
      </c>
      <c r="D81">
        <f>D80*(1-VLOOKUP(C80,Mort!$A$2:$E$111,IF(C$5="M",4,5)))</f>
        <v>0</v>
      </c>
      <c r="E81" s="5">
        <f>IF(C81&lt;65,Assumptions!$C$6,Assumptions!$C$7)*(1+Assumptions!$C$8)^(B81-$B$10)</f>
        <v>187872.66814161502</v>
      </c>
      <c r="F81" s="6">
        <f t="shared" si="2"/>
        <v>0</v>
      </c>
    </row>
    <row r="82" spans="2:6" x14ac:dyDescent="0.25">
      <c r="B82">
        <f t="shared" si="3"/>
        <v>2091</v>
      </c>
      <c r="C82">
        <f t="shared" si="3"/>
        <v>132</v>
      </c>
      <c r="D82">
        <f>D81*(1-VLOOKUP(C81,Mort!$A$2:$E$111,IF(C$5="M",4,5)))</f>
        <v>0</v>
      </c>
      <c r="E82" s="5">
        <f>IF(C82&lt;65,Assumptions!$C$6,Assumptions!$C$7)*(1+Assumptions!$C$8)^(B82-$B$10)</f>
        <v>198205.66488940388</v>
      </c>
      <c r="F82" s="6">
        <f t="shared" si="2"/>
        <v>0</v>
      </c>
    </row>
    <row r="83" spans="2:6" x14ac:dyDescent="0.25">
      <c r="B83">
        <f t="shared" si="3"/>
        <v>2092</v>
      </c>
      <c r="C83">
        <f t="shared" si="3"/>
        <v>133</v>
      </c>
      <c r="D83">
        <f>D82*(1-VLOOKUP(C82,Mort!$A$2:$E$111,IF(C$5="M",4,5)))</f>
        <v>0</v>
      </c>
      <c r="E83" s="5">
        <f>IF(C83&lt;65,Assumptions!$C$6,Assumptions!$C$7)*(1+Assumptions!$C$8)^(B83-$B$10)</f>
        <v>209106.97645832106</v>
      </c>
      <c r="F83" s="6">
        <f t="shared" si="2"/>
        <v>0</v>
      </c>
    </row>
    <row r="84" spans="2:6" x14ac:dyDescent="0.25">
      <c r="B84">
        <f t="shared" si="3"/>
        <v>2093</v>
      </c>
      <c r="C84">
        <f t="shared" si="3"/>
        <v>134</v>
      </c>
      <c r="D84">
        <f>D83*(1-VLOOKUP(C83,Mort!$A$2:$E$111,IF(C$5="M",4,5)))</f>
        <v>0</v>
      </c>
      <c r="E84" s="5">
        <f>IF(C84&lt;65,Assumptions!$C$6,Assumptions!$C$7)*(1+Assumptions!$C$8)^(B84-$B$10)</f>
        <v>220607.86016352873</v>
      </c>
      <c r="F84" s="6">
        <f t="shared" si="2"/>
        <v>0</v>
      </c>
    </row>
    <row r="85" spans="2:6" x14ac:dyDescent="0.25">
      <c r="B85">
        <f t="shared" si="3"/>
        <v>2094</v>
      </c>
      <c r="C85">
        <f t="shared" si="3"/>
        <v>135</v>
      </c>
      <c r="D85">
        <f>D84*(1-VLOOKUP(C84,Mort!$A$2:$E$111,IF(C$5="M",4,5)))</f>
        <v>0</v>
      </c>
      <c r="E85" s="5">
        <f>IF(C85&lt;65,Assumptions!$C$6,Assumptions!$C$7)*(1+Assumptions!$C$8)^(B85-$B$10)</f>
        <v>232741.29247252279</v>
      </c>
      <c r="F85" s="6">
        <f t="shared" si="2"/>
        <v>0</v>
      </c>
    </row>
    <row r="86" spans="2:6" x14ac:dyDescent="0.25">
      <c r="B86">
        <f t="shared" si="3"/>
        <v>2095</v>
      </c>
      <c r="C86">
        <f t="shared" si="3"/>
        <v>136</v>
      </c>
      <c r="D86">
        <f>D85*(1-VLOOKUP(C85,Mort!$A$2:$E$111,IF(C$5="M",4,5)))</f>
        <v>0</v>
      </c>
      <c r="E86" s="5">
        <f>IF(C86&lt;65,Assumptions!$C$6,Assumptions!$C$7)*(1+Assumptions!$C$8)^(B86-$B$10)</f>
        <v>245542.06355851155</v>
      </c>
      <c r="F86" s="6">
        <f t="shared" si="2"/>
        <v>0</v>
      </c>
    </row>
    <row r="87" spans="2:6" x14ac:dyDescent="0.25">
      <c r="B87">
        <f t="shared" si="3"/>
        <v>2096</v>
      </c>
      <c r="C87">
        <f t="shared" si="3"/>
        <v>137</v>
      </c>
      <c r="D87">
        <f>D86*(1-VLOOKUP(C86,Mort!$A$2:$E$111,IF(C$5="M",4,5)))</f>
        <v>0</v>
      </c>
      <c r="E87" s="5">
        <f>IF(C87&lt;65,Assumptions!$C$6,Assumptions!$C$7)*(1+Assumptions!$C$8)^(B87-$B$10)</f>
        <v>259046.87705422964</v>
      </c>
      <c r="F87" s="6">
        <f t="shared" si="2"/>
        <v>0</v>
      </c>
    </row>
    <row r="88" spans="2:6" x14ac:dyDescent="0.25">
      <c r="B88">
        <f t="shared" si="3"/>
        <v>2097</v>
      </c>
      <c r="C88">
        <f t="shared" si="3"/>
        <v>138</v>
      </c>
      <c r="D88">
        <f>D87*(1-VLOOKUP(C87,Mort!$A$2:$E$111,IF(C$5="M",4,5)))</f>
        <v>0</v>
      </c>
      <c r="E88" s="5">
        <f>IF(C88&lt;65,Assumptions!$C$6,Assumptions!$C$7)*(1+Assumptions!$C$8)^(B88-$B$10)</f>
        <v>273294.45529221225</v>
      </c>
      <c r="F88" s="6">
        <f t="shared" si="2"/>
        <v>0</v>
      </c>
    </row>
    <row r="89" spans="2:6" x14ac:dyDescent="0.25">
      <c r="B89">
        <f t="shared" si="3"/>
        <v>2098</v>
      </c>
      <c r="C89">
        <f t="shared" si="3"/>
        <v>139</v>
      </c>
      <c r="D89">
        <f>D88*(1-VLOOKUP(C88,Mort!$A$2:$E$111,IF(C$5="M",4,5)))</f>
        <v>0</v>
      </c>
      <c r="E89" s="5">
        <f>IF(C89&lt;65,Assumptions!$C$6,Assumptions!$C$7)*(1+Assumptions!$C$8)^(B89-$B$10)</f>
        <v>288325.65033328393</v>
      </c>
      <c r="F89" s="6">
        <f t="shared" si="2"/>
        <v>0</v>
      </c>
    </row>
    <row r="90" spans="2:6" x14ac:dyDescent="0.25">
      <c r="B90">
        <f t="shared" si="3"/>
        <v>2099</v>
      </c>
      <c r="C90">
        <f t="shared" si="3"/>
        <v>140</v>
      </c>
      <c r="D90">
        <f>D89*(1-VLOOKUP(C89,Mort!$A$2:$E$111,IF(C$5="M",4,5)))</f>
        <v>0</v>
      </c>
      <c r="E90" s="5">
        <f>IF(C90&lt;65,Assumptions!$C$6,Assumptions!$C$7)*(1+Assumptions!$C$8)^(B90-$B$10)</f>
        <v>304183.56110161456</v>
      </c>
      <c r="F90" s="6">
        <f t="shared" si="2"/>
        <v>0</v>
      </c>
    </row>
    <row r="91" spans="2:6" x14ac:dyDescent="0.25">
      <c r="B91">
        <f t="shared" si="3"/>
        <v>2100</v>
      </c>
      <c r="C91">
        <f t="shared" si="3"/>
        <v>141</v>
      </c>
      <c r="D91">
        <f>D90*(1-VLOOKUP(C90,Mort!$A$2:$E$111,IF(C$5="M",4,5)))</f>
        <v>0</v>
      </c>
      <c r="E91" s="5">
        <f>IF(C91&lt;65,Assumptions!$C$6,Assumptions!$C$7)*(1+Assumptions!$C$8)^(B91-$B$10)</f>
        <v>320913.65696220333</v>
      </c>
      <c r="F91" s="6">
        <f t="shared" si="2"/>
        <v>0</v>
      </c>
    </row>
    <row r="92" spans="2:6" x14ac:dyDescent="0.25">
      <c r="B92">
        <f t="shared" si="3"/>
        <v>2101</v>
      </c>
      <c r="C92">
        <f t="shared" si="3"/>
        <v>142</v>
      </c>
      <c r="D92">
        <f>D91*(1-VLOOKUP(C91,Mort!$A$2:$E$111,IF(C$5="M",4,5)))</f>
        <v>0</v>
      </c>
      <c r="E92" s="5">
        <f>IF(C92&lt;65,Assumptions!$C$6,Assumptions!$C$7)*(1+Assumptions!$C$8)^(B92-$B$10)</f>
        <v>338563.90809512453</v>
      </c>
      <c r="F92" s="6">
        <f t="shared" si="2"/>
        <v>0</v>
      </c>
    </row>
    <row r="93" spans="2:6" x14ac:dyDescent="0.25">
      <c r="B93">
        <f t="shared" si="3"/>
        <v>2102</v>
      </c>
      <c r="C93">
        <f t="shared" si="3"/>
        <v>143</v>
      </c>
      <c r="D93">
        <f>D92*(1-VLOOKUP(C92,Mort!$A$2:$E$111,IF(C$5="M",4,5)))</f>
        <v>0</v>
      </c>
      <c r="E93" s="5">
        <f>IF(C93&lt;65,Assumptions!$C$6,Assumptions!$C$7)*(1+Assumptions!$C$8)^(B93-$B$10)</f>
        <v>357184.92304035631</v>
      </c>
      <c r="F93" s="6">
        <f t="shared" si="2"/>
        <v>0</v>
      </c>
    </row>
    <row r="94" spans="2:6" x14ac:dyDescent="0.25">
      <c r="B94">
        <f t="shared" si="3"/>
        <v>2103</v>
      </c>
      <c r="C94">
        <f t="shared" si="3"/>
        <v>144</v>
      </c>
      <c r="D94">
        <f>D93*(1-VLOOKUP(C93,Mort!$A$2:$E$111,IF(C$5="M",4,5)))</f>
        <v>0</v>
      </c>
      <c r="E94" s="5">
        <f>IF(C94&lt;65,Assumptions!$C$6,Assumptions!$C$7)*(1+Assumptions!$C$8)^(B94-$B$10)</f>
        <v>376830.09380757593</v>
      </c>
      <c r="F94" s="6">
        <f t="shared" si="2"/>
        <v>0</v>
      </c>
    </row>
    <row r="95" spans="2:6" x14ac:dyDescent="0.25">
      <c r="B95">
        <f t="shared" si="3"/>
        <v>2104</v>
      </c>
      <c r="C95">
        <f t="shared" si="3"/>
        <v>145</v>
      </c>
      <c r="D95">
        <f>D94*(1-VLOOKUP(C94,Mort!$A$2:$E$111,IF(C$5="M",4,5)))</f>
        <v>0</v>
      </c>
      <c r="E95" s="5">
        <f>IF(C95&lt;65,Assumptions!$C$6,Assumptions!$C$7)*(1+Assumptions!$C$8)^(B95-$B$10)</f>
        <v>397555.7489669926</v>
      </c>
      <c r="F95" s="6">
        <f t="shared" si="2"/>
        <v>0</v>
      </c>
    </row>
    <row r="96" spans="2:6" x14ac:dyDescent="0.25">
      <c r="B96">
        <f t="shared" si="3"/>
        <v>2105</v>
      </c>
      <c r="C96">
        <f t="shared" si="3"/>
        <v>146</v>
      </c>
      <c r="D96">
        <f>D95*(1-VLOOKUP(C95,Mort!$A$2:$E$111,IF(C$5="M",4,5)))</f>
        <v>0</v>
      </c>
      <c r="E96" s="5">
        <f>IF(C96&lt;65,Assumptions!$C$6,Assumptions!$C$7)*(1+Assumptions!$C$8)^(B96-$B$10)</f>
        <v>419421.31516017712</v>
      </c>
      <c r="F96" s="6">
        <f t="shared" si="2"/>
        <v>0</v>
      </c>
    </row>
    <row r="97" spans="2:6" x14ac:dyDescent="0.25">
      <c r="B97">
        <f t="shared" si="3"/>
        <v>2106</v>
      </c>
      <c r="C97">
        <f t="shared" si="3"/>
        <v>147</v>
      </c>
      <c r="D97">
        <f>D96*(1-VLOOKUP(C96,Mort!$A$2:$E$111,IF(C$5="M",4,5)))</f>
        <v>0</v>
      </c>
      <c r="E97" s="5">
        <f>IF(C97&lt;65,Assumptions!$C$6,Assumptions!$C$7)*(1+Assumptions!$C$8)^(B97-$B$10)</f>
        <v>442489.4874939869</v>
      </c>
      <c r="F97" s="6">
        <f t="shared" si="2"/>
        <v>0</v>
      </c>
    </row>
    <row r="98" spans="2:6" x14ac:dyDescent="0.25">
      <c r="B98">
        <f t="shared" si="3"/>
        <v>2107</v>
      </c>
      <c r="C98">
        <f t="shared" si="3"/>
        <v>148</v>
      </c>
      <c r="D98">
        <f>D97*(1-VLOOKUP(C97,Mort!$A$2:$E$111,IF(C$5="M",4,5)))</f>
        <v>0</v>
      </c>
      <c r="E98" s="5">
        <f>IF(C98&lt;65,Assumptions!$C$6,Assumptions!$C$7)*(1+Assumptions!$C$8)^(B98-$B$10)</f>
        <v>466826.40930615616</v>
      </c>
      <c r="F98" s="6">
        <f t="shared" si="2"/>
        <v>0</v>
      </c>
    </row>
    <row r="99" spans="2:6" x14ac:dyDescent="0.25">
      <c r="B99">
        <f t="shared" si="3"/>
        <v>2108</v>
      </c>
      <c r="C99">
        <f t="shared" si="3"/>
        <v>149</v>
      </c>
      <c r="D99">
        <f>D98*(1-VLOOKUP(C98,Mort!$A$2:$E$111,IF(C$5="M",4,5)))</f>
        <v>0</v>
      </c>
      <c r="E99" s="5">
        <f>IF(C99&lt;65,Assumptions!$C$6,Assumptions!$C$7)*(1+Assumptions!$C$8)^(B99-$B$10)</f>
        <v>492501.86181799474</v>
      </c>
      <c r="F99" s="6">
        <f t="shared" si="2"/>
        <v>0</v>
      </c>
    </row>
    <row r="100" spans="2:6" x14ac:dyDescent="0.25">
      <c r="B100">
        <f t="shared" si="3"/>
        <v>2109</v>
      </c>
      <c r="C100">
        <f t="shared" si="3"/>
        <v>150</v>
      </c>
      <c r="D100">
        <f>D99*(1-VLOOKUP(C99,Mort!$A$2:$E$111,IF(C$5="M",4,5)))</f>
        <v>0</v>
      </c>
      <c r="E100" s="5">
        <f>IF(C100&lt;65,Assumptions!$C$6,Assumptions!$C$7)*(1+Assumptions!$C$8)^(B100-$B$10)</f>
        <v>519589.46421798447</v>
      </c>
      <c r="F100" s="6">
        <f t="shared" si="2"/>
        <v>0</v>
      </c>
    </row>
    <row r="101" spans="2:6" x14ac:dyDescent="0.25">
      <c r="B101">
        <f t="shared" si="3"/>
        <v>2110</v>
      </c>
      <c r="C101">
        <f t="shared" si="3"/>
        <v>151</v>
      </c>
      <c r="D101">
        <f>D100*(1-VLOOKUP(C100,Mort!$A$2:$E$111,IF(C$5="M",4,5)))</f>
        <v>0</v>
      </c>
      <c r="E101" s="5">
        <f>IF(C101&lt;65,Assumptions!$C$6,Assumptions!$C$7)*(1+Assumptions!$C$8)^(B101-$B$10)</f>
        <v>548166.88474997354</v>
      </c>
      <c r="F101" s="6">
        <f t="shared" si="2"/>
        <v>0</v>
      </c>
    </row>
    <row r="102" spans="2:6" x14ac:dyDescent="0.25">
      <c r="B102">
        <f t="shared" si="3"/>
        <v>2111</v>
      </c>
      <c r="C102">
        <f t="shared" si="3"/>
        <v>152</v>
      </c>
      <c r="D102">
        <f>D101*(1-VLOOKUP(C101,Mort!$A$2:$E$111,IF(C$5="M",4,5)))</f>
        <v>0</v>
      </c>
      <c r="E102" s="5">
        <f>IF(C102&lt;65,Assumptions!$C$6,Assumptions!$C$7)*(1+Assumptions!$C$8)^(B102-$B$10)</f>
        <v>578316.06341122207</v>
      </c>
      <c r="F102" s="6">
        <f t="shared" si="2"/>
        <v>0</v>
      </c>
    </row>
    <row r="103" spans="2:6" x14ac:dyDescent="0.25">
      <c r="B103">
        <f t="shared" si="3"/>
        <v>2112</v>
      </c>
      <c r="C103">
        <f t="shared" si="3"/>
        <v>153</v>
      </c>
      <c r="D103">
        <f>D102*(1-VLOOKUP(C102,Mort!$A$2:$E$111,IF(C$5="M",4,5)))</f>
        <v>0</v>
      </c>
      <c r="E103" s="5">
        <f>IF(C103&lt;65,Assumptions!$C$6,Assumptions!$C$7)*(1+Assumptions!$C$8)^(B103-$B$10)</f>
        <v>610123.4468988392</v>
      </c>
      <c r="F103" s="6">
        <f t="shared" si="2"/>
        <v>0</v>
      </c>
    </row>
    <row r="104" spans="2:6" x14ac:dyDescent="0.25">
      <c r="B104">
        <f t="shared" si="3"/>
        <v>2113</v>
      </c>
      <c r="C104">
        <f t="shared" si="3"/>
        <v>154</v>
      </c>
      <c r="D104">
        <f>D103*(1-VLOOKUP(C103,Mort!$A$2:$E$111,IF(C$5="M",4,5)))</f>
        <v>0</v>
      </c>
      <c r="E104" s="5">
        <f>IF(C104&lt;65,Assumptions!$C$6,Assumptions!$C$7)*(1+Assumptions!$C$8)^(B104-$B$10)</f>
        <v>643680.23647827539</v>
      </c>
      <c r="F104" s="6">
        <f t="shared" si="2"/>
        <v>0</v>
      </c>
    </row>
    <row r="105" spans="2:6" x14ac:dyDescent="0.25">
      <c r="B105">
        <f t="shared" si="3"/>
        <v>2114</v>
      </c>
      <c r="C105">
        <f t="shared" si="3"/>
        <v>155</v>
      </c>
      <c r="D105">
        <f>D104*(1-VLOOKUP(C104,Mort!$A$2:$E$111,IF(C$5="M",4,5)))</f>
        <v>0</v>
      </c>
      <c r="E105" s="5">
        <f>IF(C105&lt;65,Assumptions!$C$6,Assumptions!$C$7)*(1+Assumptions!$C$8)^(B105-$B$10)</f>
        <v>679082.6494845805</v>
      </c>
      <c r="F105" s="6">
        <f t="shared" si="2"/>
        <v>0</v>
      </c>
    </row>
    <row r="106" spans="2:6" x14ac:dyDescent="0.25">
      <c r="B106">
        <f t="shared" si="3"/>
        <v>2115</v>
      </c>
      <c r="C106">
        <f t="shared" si="3"/>
        <v>156</v>
      </c>
      <c r="D106">
        <f>D105*(1-VLOOKUP(C105,Mort!$A$2:$E$111,IF(C$5="M",4,5)))</f>
        <v>0</v>
      </c>
      <c r="E106" s="5">
        <f>IF(C106&lt;65,Assumptions!$C$6,Assumptions!$C$7)*(1+Assumptions!$C$8)^(B106-$B$10)</f>
        <v>716432.19520623237</v>
      </c>
      <c r="F106" s="6">
        <f t="shared" si="2"/>
        <v>0</v>
      </c>
    </row>
    <row r="107" spans="2:6" x14ac:dyDescent="0.25">
      <c r="B107">
        <f t="shared" si="3"/>
        <v>2116</v>
      </c>
      <c r="C107">
        <f t="shared" si="3"/>
        <v>157</v>
      </c>
      <c r="D107">
        <f>D106*(1-VLOOKUP(C106,Mort!$A$2:$E$111,IF(C$5="M",4,5)))</f>
        <v>0</v>
      </c>
      <c r="E107" s="5">
        <f>IF(C107&lt;65,Assumptions!$C$6,Assumptions!$C$7)*(1+Assumptions!$C$8)^(B107-$B$10)</f>
        <v>755835.96594257513</v>
      </c>
      <c r="F107" s="6">
        <f t="shared" si="2"/>
        <v>0</v>
      </c>
    </row>
    <row r="108" spans="2:6" x14ac:dyDescent="0.25">
      <c r="B108">
        <f t="shared" si="3"/>
        <v>2117</v>
      </c>
      <c r="C108">
        <f t="shared" si="3"/>
        <v>158</v>
      </c>
      <c r="D108">
        <f>D107*(1-VLOOKUP(C107,Mort!$A$2:$E$111,IF(C$5="M",4,5)))</f>
        <v>0</v>
      </c>
      <c r="E108" s="5">
        <f>IF(C108&lt;65,Assumptions!$C$6,Assumptions!$C$7)*(1+Assumptions!$C$8)^(B108-$B$10)</f>
        <v>797406.94406941684</v>
      </c>
      <c r="F108" s="6">
        <f t="shared" si="2"/>
        <v>0</v>
      </c>
    </row>
    <row r="109" spans="2:6" x14ac:dyDescent="0.25">
      <c r="B109">
        <f t="shared" si="3"/>
        <v>2118</v>
      </c>
      <c r="C109">
        <f t="shared" si="3"/>
        <v>159</v>
      </c>
      <c r="D109">
        <f>D108*(1-VLOOKUP(C108,Mort!$A$2:$E$111,IF(C$5="M",4,5)))</f>
        <v>0</v>
      </c>
      <c r="E109" s="5">
        <f>IF(C109&lt;65,Assumptions!$C$6,Assumptions!$C$7)*(1+Assumptions!$C$8)^(B109-$B$10)</f>
        <v>841264.32599323452</v>
      </c>
      <c r="F109" s="6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CFCE8-7389-42DE-9E28-1E4E5FA3C36C}">
  <sheetPr codeName="Sheet9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46</v>
      </c>
      <c r="E4" t="s">
        <v>34</v>
      </c>
      <c r="F4">
        <f>C4-C6</f>
        <v>36</v>
      </c>
      <c r="I4" s="6">
        <f t="shared" ref="I4:BT4" si="4">SUMPRODUCT(I10:I60,$HD10:$HD60)</f>
        <v>156035.74494073322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171.36546133947814</v>
      </c>
      <c r="P4" s="6">
        <f t="shared" si="4"/>
        <v>345.80123682908868</v>
      </c>
      <c r="Q4" s="6">
        <f t="shared" si="4"/>
        <v>584.43102071934891</v>
      </c>
      <c r="R4" s="6">
        <f t="shared" si="4"/>
        <v>816.80779958450626</v>
      </c>
      <c r="S4" s="6">
        <f t="shared" si="4"/>
        <v>1173.2278693219603</v>
      </c>
      <c r="T4" s="6">
        <f t="shared" si="4"/>
        <v>1758.7234142305265</v>
      </c>
      <c r="U4" s="6">
        <f t="shared" si="4"/>
        <v>2296.253993105795</v>
      </c>
      <c r="V4" s="6">
        <f t="shared" si="4"/>
        <v>3020.9423291777957</v>
      </c>
      <c r="W4" s="6">
        <f t="shared" si="4"/>
        <v>3895.7234929721717</v>
      </c>
      <c r="X4" s="6">
        <f t="shared" si="4"/>
        <v>5005.2267552520034</v>
      </c>
      <c r="Y4" s="6">
        <f t="shared" si="4"/>
        <v>6809.0638351014122</v>
      </c>
      <c r="Z4" s="6">
        <f t="shared" si="4"/>
        <v>9037.6449369038855</v>
      </c>
      <c r="AA4" s="6">
        <f t="shared" si="4"/>
        <v>12381.131341885386</v>
      </c>
      <c r="AB4" s="6">
        <f t="shared" si="4"/>
        <v>15387.590103007758</v>
      </c>
      <c r="AC4" s="6">
        <f t="shared" si="4"/>
        <v>7364.1389297123724</v>
      </c>
      <c r="AD4" s="6">
        <f t="shared" si="4"/>
        <v>8472.8380353511293</v>
      </c>
      <c r="AE4" s="6">
        <f t="shared" si="4"/>
        <v>9263.4632239204748</v>
      </c>
      <c r="AF4" s="6">
        <f t="shared" si="4"/>
        <v>10075.267723694693</v>
      </c>
      <c r="AG4" s="6">
        <f t="shared" si="4"/>
        <v>10719.911132700918</v>
      </c>
      <c r="AH4" s="6">
        <f t="shared" si="4"/>
        <v>11348.30542689978</v>
      </c>
      <c r="AI4" s="6">
        <f t="shared" si="4"/>
        <v>11954.764234506209</v>
      </c>
      <c r="AJ4" s="6">
        <f t="shared" si="4"/>
        <v>12514.413700600631</v>
      </c>
      <c r="AK4" s="6">
        <f t="shared" si="4"/>
        <v>13061.997239119646</v>
      </c>
      <c r="AL4" s="6">
        <f t="shared" si="4"/>
        <v>13575.544630280421</v>
      </c>
      <c r="AM4" s="6">
        <f t="shared" si="4"/>
        <v>14076.622716264355</v>
      </c>
      <c r="AN4" s="6">
        <f t="shared" si="4"/>
        <v>14650.003068573995</v>
      </c>
      <c r="AO4" s="6">
        <f t="shared" si="4"/>
        <v>15078.786316498343</v>
      </c>
      <c r="AP4" s="6">
        <f t="shared" si="4"/>
        <v>15474.462878617494</v>
      </c>
      <c r="AQ4" s="6">
        <f t="shared" si="4"/>
        <v>15825.346289088046</v>
      </c>
      <c r="AR4" s="6">
        <f t="shared" si="4"/>
        <v>16118.233553114671</v>
      </c>
      <c r="AS4" s="6">
        <f t="shared" si="4"/>
        <v>16341.721113601381</v>
      </c>
      <c r="AT4" s="6">
        <f t="shared" si="4"/>
        <v>16481.760117867558</v>
      </c>
      <c r="AU4" s="6">
        <f t="shared" si="4"/>
        <v>16524.581720281309</v>
      </c>
      <c r="AV4" s="6">
        <f t="shared" si="4"/>
        <v>16459.602990629905</v>
      </c>
      <c r="AW4" s="6">
        <f t="shared" si="4"/>
        <v>16280.269783205618</v>
      </c>
      <c r="AX4" s="6">
        <f t="shared" si="4"/>
        <v>15978.712275722919</v>
      </c>
      <c r="AY4" s="6">
        <f t="shared" si="4"/>
        <v>15548.048241598426</v>
      </c>
      <c r="AZ4" s="6">
        <f t="shared" si="4"/>
        <v>14954.459712719312</v>
      </c>
      <c r="BA4" s="6">
        <f t="shared" si="4"/>
        <v>14191.213923900059</v>
      </c>
      <c r="BB4" s="6">
        <f t="shared" si="4"/>
        <v>13260.761339351195</v>
      </c>
      <c r="BC4" s="6">
        <f t="shared" si="4"/>
        <v>12175.026769054615</v>
      </c>
      <c r="BD4" s="6">
        <f t="shared" si="4"/>
        <v>10959.829271079165</v>
      </c>
      <c r="BE4" s="6">
        <f t="shared" si="4"/>
        <v>9655.8290369194401</v>
      </c>
      <c r="BF4" s="6">
        <f t="shared" si="4"/>
        <v>8313.2234439129534</v>
      </c>
      <c r="BG4" s="6">
        <f t="shared" si="4"/>
        <v>6983.5586233776176</v>
      </c>
      <c r="BH4" s="6">
        <f t="shared" si="4"/>
        <v>5714.0573371089977</v>
      </c>
      <c r="BI4" s="6">
        <f t="shared" si="4"/>
        <v>4544.9398465930826</v>
      </c>
      <c r="BJ4" s="6">
        <f t="shared" si="4"/>
        <v>3506.9021042680338</v>
      </c>
      <c r="BK4" s="6">
        <f t="shared" si="4"/>
        <v>2640.4976177441222</v>
      </c>
      <c r="BL4" s="6">
        <f t="shared" si="4"/>
        <v>1921.8157921565457</v>
      </c>
      <c r="BM4" s="6">
        <f t="shared" si="4"/>
        <v>1367.8430311510381</v>
      </c>
      <c r="BN4" s="6">
        <f t="shared" si="4"/>
        <v>922.9334098989109</v>
      </c>
      <c r="BO4" s="6">
        <f t="shared" si="4"/>
        <v>586.98223337808872</v>
      </c>
      <c r="BP4" s="6">
        <f t="shared" si="4"/>
        <v>337.33946599560608</v>
      </c>
      <c r="BQ4" s="6">
        <f t="shared" si="4"/>
        <v>170.5751450603787</v>
      </c>
      <c r="BR4" s="6">
        <f t="shared" si="4"/>
        <v>74.633022033511239</v>
      </c>
      <c r="BS4" s="6">
        <f t="shared" si="4"/>
        <v>27.967359947076051</v>
      </c>
      <c r="BT4" s="6">
        <f t="shared" si="4"/>
        <v>8.5462807200739732</v>
      </c>
      <c r="BU4" s="6">
        <f t="shared" ref="BU4:EF4" si="5">SUMPRODUCT(BU10:BU60,$HD10:$HD60)</f>
        <v>1.959328183064136</v>
      </c>
      <c r="BV4" s="6">
        <f t="shared" si="5"/>
        <v>0.28503966983292794</v>
      </c>
      <c r="BW4" s="6">
        <f t="shared" si="5"/>
        <v>0</v>
      </c>
      <c r="BX4" s="6">
        <f t="shared" si="5"/>
        <v>0</v>
      </c>
      <c r="BY4" s="6">
        <f t="shared" si="5"/>
        <v>0</v>
      </c>
      <c r="BZ4" s="6">
        <f t="shared" si="5"/>
        <v>0</v>
      </c>
      <c r="CA4" s="6">
        <f t="shared" si="5"/>
        <v>0</v>
      </c>
      <c r="CB4" s="6">
        <f t="shared" si="5"/>
        <v>0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1.2867284180974067E-2</v>
      </c>
      <c r="DL4" s="7">
        <f t="shared" si="5"/>
        <v>2.4611468907685445E-2</v>
      </c>
      <c r="DM4" s="7">
        <f t="shared" si="5"/>
        <v>3.9426832828025782E-2</v>
      </c>
      <c r="DN4" s="7">
        <f t="shared" si="5"/>
        <v>5.2230715195843748E-2</v>
      </c>
      <c r="DO4" s="7">
        <f t="shared" si="5"/>
        <v>7.1110875239559432E-2</v>
      </c>
      <c r="DP4" s="7">
        <f t="shared" si="5"/>
        <v>0.10104126418791977</v>
      </c>
      <c r="DQ4" s="7">
        <f t="shared" si="5"/>
        <v>0.12504567316168075</v>
      </c>
      <c r="DR4" s="7">
        <f t="shared" si="5"/>
        <v>0.15593326124318263</v>
      </c>
      <c r="DS4" s="7">
        <f t="shared" si="5"/>
        <v>0.1906039833497658</v>
      </c>
      <c r="DT4" s="7">
        <f t="shared" si="5"/>
        <v>0.23212137622714923</v>
      </c>
      <c r="DU4" s="7">
        <f t="shared" si="5"/>
        <v>0.2993134904386654</v>
      </c>
      <c r="DV4" s="7">
        <f t="shared" si="5"/>
        <v>0.37656651635533045</v>
      </c>
      <c r="DW4" s="7">
        <f t="shared" si="5"/>
        <v>0.4889836643175946</v>
      </c>
      <c r="DX4" s="7">
        <f t="shared" si="5"/>
        <v>0.57603933534490326</v>
      </c>
      <c r="DY4" s="7">
        <f t="shared" si="5"/>
        <v>0.63443370695335732</v>
      </c>
      <c r="DZ4" s="7">
        <f t="shared" si="5"/>
        <v>0.69189582656205895</v>
      </c>
      <c r="EA4" s="7">
        <f t="shared" si="5"/>
        <v>0.71702247844832623</v>
      </c>
      <c r="EB4" s="7">
        <f t="shared" si="5"/>
        <v>0.73920266279585078</v>
      </c>
      <c r="EC4" s="7">
        <f t="shared" si="5"/>
        <v>0.74549657076621234</v>
      </c>
      <c r="ED4" s="7">
        <f t="shared" si="5"/>
        <v>0.74805412117395198</v>
      </c>
      <c r="EE4" s="7">
        <f t="shared" si="5"/>
        <v>0.74694832214258733</v>
      </c>
      <c r="EF4" s="7">
        <f t="shared" si="5"/>
        <v>0.74115246266429002</v>
      </c>
      <c r="EG4" s="7">
        <f t="shared" ref="EG4:GR4" si="6">SUMPRODUCT(EG10:EG60,$HD10:$HD60)</f>
        <v>0.73325355117201274</v>
      </c>
      <c r="EH4" s="7">
        <f t="shared" si="6"/>
        <v>0.72235287480587962</v>
      </c>
      <c r="EI4" s="7">
        <f t="shared" si="6"/>
        <v>0.70996706125453302</v>
      </c>
      <c r="EJ4" s="7">
        <f t="shared" si="6"/>
        <v>0.70036578858648235</v>
      </c>
      <c r="EK4" s="7">
        <f t="shared" si="6"/>
        <v>0.68328386700285815</v>
      </c>
      <c r="EL4" s="7">
        <f t="shared" si="6"/>
        <v>0.66465754878836025</v>
      </c>
      <c r="EM4" s="7">
        <f t="shared" si="6"/>
        <v>0.64429244149348464</v>
      </c>
      <c r="EN4" s="7">
        <f t="shared" si="6"/>
        <v>0.62200636594222503</v>
      </c>
      <c r="EO4" s="7">
        <f t="shared" si="6"/>
        <v>0.59775433773413766</v>
      </c>
      <c r="EP4" s="7">
        <f t="shared" si="6"/>
        <v>0.57144716933045825</v>
      </c>
      <c r="EQ4" s="7">
        <f t="shared" si="6"/>
        <v>0.54306338842981439</v>
      </c>
      <c r="ER4" s="7">
        <f t="shared" si="6"/>
        <v>0.51272786755212507</v>
      </c>
      <c r="ES4" s="7">
        <f t="shared" si="6"/>
        <v>0.48070288494481944</v>
      </c>
      <c r="ET4" s="7">
        <f t="shared" si="6"/>
        <v>0.44720270089301495</v>
      </c>
      <c r="EU4" s="7">
        <f t="shared" si="6"/>
        <v>0.41246399508764559</v>
      </c>
      <c r="EV4" s="7">
        <f t="shared" si="6"/>
        <v>0.37603517504150463</v>
      </c>
      <c r="EW4" s="7">
        <f t="shared" si="6"/>
        <v>0.33823987959808294</v>
      </c>
      <c r="EX4" s="7">
        <f t="shared" si="6"/>
        <v>0.29958582615761414</v>
      </c>
      <c r="EY4" s="7">
        <f t="shared" si="6"/>
        <v>0.26071756107192534</v>
      </c>
      <c r="EZ4" s="7">
        <f t="shared" si="6"/>
        <v>0.222459866160231</v>
      </c>
      <c r="FA4" s="7">
        <f t="shared" si="6"/>
        <v>0.18577400963174728</v>
      </c>
      <c r="FB4" s="7">
        <f t="shared" si="6"/>
        <v>0.15160459604018001</v>
      </c>
      <c r="FC4" s="7">
        <f t="shared" si="6"/>
        <v>0.12071667564295374</v>
      </c>
      <c r="FD4" s="7">
        <f t="shared" si="6"/>
        <v>9.3623024961649218E-2</v>
      </c>
      <c r="FE4" s="7">
        <f t="shared" si="6"/>
        <v>7.0585207209336198E-2</v>
      </c>
      <c r="FF4" s="7">
        <f t="shared" si="6"/>
        <v>5.162460884876429E-2</v>
      </c>
      <c r="FG4" s="7">
        <f t="shared" si="6"/>
        <v>3.6843967089274572E-2</v>
      </c>
      <c r="FH4" s="7">
        <f t="shared" si="6"/>
        <v>2.5417916015548749E-2</v>
      </c>
      <c r="FI4" s="7">
        <f t="shared" si="6"/>
        <v>1.7147942860729806E-2</v>
      </c>
      <c r="FJ4" s="7">
        <f t="shared" si="6"/>
        <v>1.096713833600836E-2</v>
      </c>
      <c r="FK4" s="7">
        <f t="shared" si="6"/>
        <v>6.6114296744792791E-3</v>
      </c>
      <c r="FL4" s="7">
        <f t="shared" si="6"/>
        <v>3.6015102008758416E-3</v>
      </c>
      <c r="FM4" s="7">
        <f t="shared" si="6"/>
        <v>1.7261678241777823E-3</v>
      </c>
      <c r="FN4" s="7">
        <f t="shared" si="6"/>
        <v>7.1589358172125179E-4</v>
      </c>
      <c r="FO4" s="7">
        <f t="shared" si="6"/>
        <v>2.5427824129157145E-4</v>
      </c>
      <c r="FP4" s="7">
        <f t="shared" si="6"/>
        <v>7.363897867803907E-5</v>
      </c>
      <c r="FQ4" s="7">
        <f t="shared" si="6"/>
        <v>1.6003959236098229E-5</v>
      </c>
      <c r="FR4" s="7">
        <f t="shared" si="6"/>
        <v>2.2040652659954474E-6</v>
      </c>
      <c r="FS4" s="7">
        <f t="shared" si="6"/>
        <v>0</v>
      </c>
      <c r="FT4" s="7">
        <f t="shared" si="6"/>
        <v>0</v>
      </c>
      <c r="FU4" s="7">
        <f t="shared" si="6"/>
        <v>0</v>
      </c>
      <c r="FV4" s="7">
        <f t="shared" si="6"/>
        <v>0</v>
      </c>
      <c r="FW4" s="7">
        <f t="shared" si="6"/>
        <v>0</v>
      </c>
      <c r="FX4" s="7">
        <f t="shared" si="6"/>
        <v>0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11145.410352909515</v>
      </c>
      <c r="HC4" s="6">
        <f>IF(C4&gt;=F3,I4,HB4*C6)</f>
        <v>111454.10352909515</v>
      </c>
      <c r="HD4" s="6">
        <f>I4*HH4/HJ4</f>
        <v>7735.4244878287518</v>
      </c>
      <c r="HE4" s="6">
        <f>I4-HD4*HI4</f>
        <v>50629.635557366157</v>
      </c>
      <c r="HF4" s="7">
        <f>SUMPRODUCT(HB10:HB60,HD10:HD60)/SUM(HD10:HD60)-HB10</f>
        <v>15.293320786918539</v>
      </c>
      <c r="HH4">
        <f>VLOOKUP(C4,HH9:HO59,3)*HN9</f>
        <v>0.59886854457540051</v>
      </c>
      <c r="HI4">
        <f>SUMPRODUCT(HC10:HC60,HN10:HN60,HO10:HO60)/HN10/HO10</f>
        <v>13.626415660732976</v>
      </c>
      <c r="HJ4">
        <f>SUMPRODUCT(HJ9:HJ59,HN9:HN59,HO9:HO59)</f>
        <v>12.080125611907338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303832.31067142362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122.4039009567701</v>
      </c>
      <c r="P5" s="6">
        <f t="shared" si="8"/>
        <v>247.00088344934906</v>
      </c>
      <c r="Q5" s="6">
        <f t="shared" si="8"/>
        <v>417.45072908524924</v>
      </c>
      <c r="R5" s="6">
        <f t="shared" si="8"/>
        <v>583.43414256036158</v>
      </c>
      <c r="S5" s="6">
        <f t="shared" si="8"/>
        <v>838.01990665854305</v>
      </c>
      <c r="T5" s="6">
        <f t="shared" si="8"/>
        <v>1256.2310101646617</v>
      </c>
      <c r="U5" s="6">
        <f t="shared" si="8"/>
        <v>1640.1814236469963</v>
      </c>
      <c r="V5" s="6">
        <f t="shared" si="8"/>
        <v>2157.8159494127112</v>
      </c>
      <c r="W5" s="6">
        <f t="shared" si="8"/>
        <v>2782.6596378372656</v>
      </c>
      <c r="X5" s="6">
        <f t="shared" si="8"/>
        <v>3575.161968037145</v>
      </c>
      <c r="Y5" s="6">
        <f t="shared" si="8"/>
        <v>4863.6170250724372</v>
      </c>
      <c r="Z5" s="6">
        <f t="shared" si="8"/>
        <v>6455.4606692170619</v>
      </c>
      <c r="AA5" s="6">
        <f t="shared" si="8"/>
        <v>8843.6652442038467</v>
      </c>
      <c r="AB5" s="6">
        <f t="shared" si="8"/>
        <v>10991.135787862686</v>
      </c>
      <c r="AC5" s="6">
        <f t="shared" si="8"/>
        <v>5260.0992355088374</v>
      </c>
      <c r="AD5" s="6">
        <f t="shared" si="8"/>
        <v>6052.0271681079494</v>
      </c>
      <c r="AE5" s="6">
        <f t="shared" si="8"/>
        <v>6616.7594456574816</v>
      </c>
      <c r="AF5" s="6">
        <f t="shared" si="8"/>
        <v>7196.6198026390657</v>
      </c>
      <c r="AG5" s="6">
        <f t="shared" si="8"/>
        <v>7657.0793805006551</v>
      </c>
      <c r="AH5" s="6">
        <f t="shared" si="8"/>
        <v>8105.9324477855571</v>
      </c>
      <c r="AI5" s="6">
        <f t="shared" si="8"/>
        <v>8539.1173103615765</v>
      </c>
      <c r="AJ5" s="6">
        <f t="shared" si="8"/>
        <v>8938.8669290004509</v>
      </c>
      <c r="AK5" s="6">
        <f t="shared" si="8"/>
        <v>9329.9980279426054</v>
      </c>
      <c r="AL5" s="6">
        <f t="shared" si="8"/>
        <v>9696.8175930574453</v>
      </c>
      <c r="AM5" s="6">
        <f t="shared" si="8"/>
        <v>10054.730511617397</v>
      </c>
      <c r="AN5" s="6">
        <f t="shared" si="8"/>
        <v>10464.287906124282</v>
      </c>
      <c r="AO5" s="6">
        <f t="shared" si="8"/>
        <v>10770.561654641673</v>
      </c>
      <c r="AP5" s="6">
        <f t="shared" si="8"/>
        <v>11053.187770441067</v>
      </c>
      <c r="AQ5" s="6">
        <f t="shared" si="8"/>
        <v>11303.818777920033</v>
      </c>
      <c r="AR5" s="6">
        <f t="shared" si="8"/>
        <v>11513.023966510478</v>
      </c>
      <c r="AS5" s="6">
        <f t="shared" si="8"/>
        <v>11672.657938286702</v>
      </c>
      <c r="AT5" s="6">
        <f t="shared" si="8"/>
        <v>11772.685798476827</v>
      </c>
      <c r="AU5" s="6">
        <f t="shared" si="8"/>
        <v>11803.272657343792</v>
      </c>
      <c r="AV5" s="6">
        <f t="shared" si="8"/>
        <v>11756.859279021361</v>
      </c>
      <c r="AW5" s="6">
        <f t="shared" si="8"/>
        <v>11628.764130861155</v>
      </c>
      <c r="AX5" s="6">
        <f t="shared" si="8"/>
        <v>11413.365911230658</v>
      </c>
      <c r="AY5" s="6">
        <f t="shared" si="8"/>
        <v>11105.748743998876</v>
      </c>
      <c r="AZ5" s="6">
        <f t="shared" si="8"/>
        <v>10681.756937656652</v>
      </c>
      <c r="BA5" s="6">
        <f t="shared" si="8"/>
        <v>10136.581374214327</v>
      </c>
      <c r="BB5" s="6">
        <f t="shared" si="8"/>
        <v>9471.9723852508523</v>
      </c>
      <c r="BC5" s="6">
        <f t="shared" si="8"/>
        <v>8696.4476921818678</v>
      </c>
      <c r="BD5" s="6">
        <f t="shared" si="8"/>
        <v>7828.4494793422609</v>
      </c>
      <c r="BE5" s="6">
        <f t="shared" si="8"/>
        <v>6897.0207406567433</v>
      </c>
      <c r="BF5" s="6">
        <f t="shared" si="8"/>
        <v>5938.0167456521094</v>
      </c>
      <c r="BG5" s="6">
        <f t="shared" si="8"/>
        <v>4988.2561595554416</v>
      </c>
      <c r="BH5" s="6">
        <f t="shared" si="8"/>
        <v>4081.469526506427</v>
      </c>
      <c r="BI5" s="6">
        <f t="shared" si="8"/>
        <v>3246.3856047093445</v>
      </c>
      <c r="BJ5" s="6">
        <f t="shared" si="8"/>
        <v>2504.9300744771672</v>
      </c>
      <c r="BK5" s="6">
        <f t="shared" si="8"/>
        <v>1886.0697269600873</v>
      </c>
      <c r="BL5" s="6">
        <f t="shared" si="8"/>
        <v>1372.725565826104</v>
      </c>
      <c r="BM5" s="6">
        <f t="shared" si="8"/>
        <v>977.03073653645583</v>
      </c>
      <c r="BN5" s="6">
        <f t="shared" si="8"/>
        <v>659.23814992779353</v>
      </c>
      <c r="BO5" s="6">
        <f t="shared" si="8"/>
        <v>419.27302384149192</v>
      </c>
      <c r="BP5" s="6">
        <f t="shared" si="8"/>
        <v>240.95676142543292</v>
      </c>
      <c r="BQ5" s="6">
        <f t="shared" si="8"/>
        <v>121.83938932884192</v>
      </c>
      <c r="BR5" s="6">
        <f t="shared" si="8"/>
        <v>53.309301452508024</v>
      </c>
      <c r="BS5" s="6">
        <f t="shared" si="8"/>
        <v>19.976685676482894</v>
      </c>
      <c r="BT5" s="6">
        <f t="shared" si="8"/>
        <v>6.1044862286242667</v>
      </c>
      <c r="BU5" s="6">
        <f t="shared" si="8"/>
        <v>1.3995201307600971</v>
      </c>
      <c r="BV5" s="6">
        <f t="shared" si="8"/>
        <v>0.20359976416637712</v>
      </c>
      <c r="BW5" s="6">
        <f t="shared" ref="BW5:DE5" si="9">IF($C$6&gt;0,IF($C$4&gt;=$F$3,BW4,BW4*$C$6/($F$3-$F$4)))</f>
        <v>0</v>
      </c>
      <c r="BX5" s="6">
        <f t="shared" si="9"/>
        <v>0</v>
      </c>
      <c r="BY5" s="6">
        <f t="shared" si="9"/>
        <v>0</v>
      </c>
      <c r="BZ5" s="6">
        <f t="shared" si="9"/>
        <v>0</v>
      </c>
      <c r="CA5" s="6">
        <f t="shared" si="9"/>
        <v>0</v>
      </c>
      <c r="CB5" s="6">
        <f t="shared" si="9"/>
        <v>0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6511.2510758894177</v>
      </c>
      <c r="HE5" s="6">
        <f>NPV(Assumptions!$C$9+0.01, J4:DE4)*(1.01+Assumptions!$C$9)-HD5*HI5</f>
        <v>36995.43707736647</v>
      </c>
      <c r="HG5" t="s">
        <v>75</v>
      </c>
      <c r="HH5">
        <f>HH4*HQ9/HN9</f>
        <v>0.65912956748446716</v>
      </c>
      <c r="HI5">
        <f>SUMPRODUCT(HC10:HC60,HQ10:HQ60,HO10:HO60)/HQ10/HO10</f>
        <v>12.649529150241671</v>
      </c>
      <c r="HJ5">
        <f>SUMPRODUCT(HJ9:HJ59,HQ9:HQ59,HO9:HO59)</f>
        <v>12.082701892957976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10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9241.0758553107808</v>
      </c>
      <c r="HE6" s="6">
        <f>NPV(Assumptions!$C$9-0.01, J4:DE4)*(0.99+Assumptions!$C$9)-HD6*HI6</f>
        <v>70497.702930100117</v>
      </c>
      <c r="HG6" t="s">
        <v>76</v>
      </c>
      <c r="HH6">
        <f>HH4*HR9/HN9</f>
        <v>0.54361209877285865</v>
      </c>
      <c r="HI6">
        <f>SUMPRODUCT(HC10:HC60,HR10:HR60,HO10:HO60)/HR10/HO10</f>
        <v>14.732798764607409</v>
      </c>
      <c r="HJ6">
        <f>SUMPRODUCT(HJ9:HJ59,HR9:HR59,HO9:HO59)</f>
        <v>12.155999367115369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2024</v>
      </c>
      <c r="C9">
        <f>I6+1</f>
        <v>51</v>
      </c>
      <c r="D9">
        <v>1</v>
      </c>
      <c r="E9" s="3">
        <f>IF(C9&lt;65,Assumptions!$C$6,Assumptions!$C$7)*(1+Assumptions!$C$8)^(B9-$J$3)</f>
        <v>13317.922465311529</v>
      </c>
      <c r="F9" s="3">
        <f>ROUND(D9*E9, 2)</f>
        <v>13317.92</v>
      </c>
      <c r="I9" s="5">
        <f>F5</f>
        <v>303832.31067142362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13317.92</v>
      </c>
      <c r="P9" s="5">
        <f t="shared" si="14"/>
        <v>13977.77</v>
      </c>
      <c r="Q9" s="5">
        <f t="shared" si="14"/>
        <v>14667.8</v>
      </c>
      <c r="R9" s="5">
        <f t="shared" si="14"/>
        <v>15388.8</v>
      </c>
      <c r="S9" s="5">
        <f t="shared" si="14"/>
        <v>16141.34</v>
      </c>
      <c r="T9" s="5">
        <f t="shared" si="14"/>
        <v>16927.11</v>
      </c>
      <c r="U9" s="5">
        <f t="shared" si="14"/>
        <v>17748.28</v>
      </c>
      <c r="V9" s="5">
        <f t="shared" si="14"/>
        <v>18607.400000000001</v>
      </c>
      <c r="W9" s="5">
        <f t="shared" si="14"/>
        <v>19503.599999999999</v>
      </c>
      <c r="X9" s="5">
        <f t="shared" si="14"/>
        <v>20437.21</v>
      </c>
      <c r="Y9" s="5">
        <f t="shared" si="14"/>
        <v>21408.17</v>
      </c>
      <c r="Z9" s="5">
        <f t="shared" si="14"/>
        <v>22420.52</v>
      </c>
      <c r="AA9" s="5">
        <f t="shared" si="14"/>
        <v>23475.53</v>
      </c>
      <c r="AB9" s="5">
        <f t="shared" si="14"/>
        <v>24575.73</v>
      </c>
      <c r="AC9" s="5">
        <f t="shared" si="14"/>
        <v>10594.15</v>
      </c>
      <c r="AD9" s="5">
        <f t="shared" si="14"/>
        <v>11084.17</v>
      </c>
      <c r="AE9" s="5">
        <f t="shared" si="14"/>
        <v>11590.19</v>
      </c>
      <c r="AF9" s="5">
        <f t="shared" si="14"/>
        <v>12110.15</v>
      </c>
      <c r="AG9" s="5">
        <f t="shared" si="14"/>
        <v>12642.57</v>
      </c>
      <c r="AH9" s="5">
        <f t="shared" si="14"/>
        <v>13182.52</v>
      </c>
      <c r="AI9" s="5">
        <f t="shared" si="14"/>
        <v>13726.06</v>
      </c>
      <c r="AJ9" s="5">
        <f t="shared" si="14"/>
        <v>14269.14</v>
      </c>
      <c r="AK9" s="5">
        <f t="shared" si="14"/>
        <v>14808.11</v>
      </c>
      <c r="AL9" s="5">
        <f t="shared" si="14"/>
        <v>15341.04</v>
      </c>
      <c r="AM9" s="5">
        <f t="shared" si="14"/>
        <v>15861.91</v>
      </c>
      <c r="AN9" s="5">
        <f t="shared" si="14"/>
        <v>16365.32</v>
      </c>
      <c r="AO9" s="5">
        <f t="shared" si="14"/>
        <v>16844.310000000001</v>
      </c>
      <c r="AP9" s="5">
        <f t="shared" si="14"/>
        <v>17286.32</v>
      </c>
      <c r="AQ9" s="5">
        <f t="shared" si="14"/>
        <v>17678.28</v>
      </c>
      <c r="AR9" s="5">
        <f t="shared" si="14"/>
        <v>18005.47</v>
      </c>
      <c r="AS9" s="5">
        <f t="shared" si="14"/>
        <v>18255.12</v>
      </c>
      <c r="AT9" s="5">
        <f t="shared" si="14"/>
        <v>18411.560000000001</v>
      </c>
      <c r="AU9" s="5">
        <f t="shared" si="14"/>
        <v>18459.39</v>
      </c>
      <c r="AV9" s="5">
        <f t="shared" si="14"/>
        <v>18386.810000000001</v>
      </c>
      <c r="AW9" s="5">
        <f t="shared" si="14"/>
        <v>18186.48</v>
      </c>
      <c r="AX9" s="5">
        <f t="shared" si="14"/>
        <v>17849.61</v>
      </c>
      <c r="AY9" s="5">
        <f t="shared" si="14"/>
        <v>17368.52</v>
      </c>
      <c r="AZ9" s="5">
        <f t="shared" si="14"/>
        <v>16705.43</v>
      </c>
      <c r="BA9" s="5">
        <f t="shared" si="14"/>
        <v>15852.82</v>
      </c>
      <c r="BB9" s="5">
        <f t="shared" si="14"/>
        <v>14813.42</v>
      </c>
      <c r="BC9" s="5">
        <f t="shared" si="14"/>
        <v>13600.56</v>
      </c>
      <c r="BD9" s="5">
        <f t="shared" si="14"/>
        <v>12243.08</v>
      </c>
      <c r="BE9" s="5">
        <f t="shared" si="14"/>
        <v>10786.4</v>
      </c>
      <c r="BF9" s="5">
        <f t="shared" si="14"/>
        <v>9286.59</v>
      </c>
      <c r="BG9" s="5">
        <f t="shared" si="14"/>
        <v>7801.24</v>
      </c>
      <c r="BH9" s="5">
        <f t="shared" si="14"/>
        <v>6383.1</v>
      </c>
      <c r="BI9" s="5">
        <f t="shared" si="14"/>
        <v>5077.09</v>
      </c>
      <c r="BJ9" s="5">
        <f t="shared" si="14"/>
        <v>3917.51</v>
      </c>
      <c r="BK9" s="5">
        <f t="shared" si="14"/>
        <v>2949.66</v>
      </c>
      <c r="BL9" s="5">
        <f t="shared" si="14"/>
        <v>2146.84</v>
      </c>
      <c r="BM9" s="5">
        <f t="shared" si="14"/>
        <v>1528</v>
      </c>
      <c r="BN9" s="5">
        <f t="shared" si="14"/>
        <v>1031</v>
      </c>
      <c r="BO9" s="5">
        <f t="shared" si="14"/>
        <v>655.71</v>
      </c>
      <c r="BP9" s="5">
        <f t="shared" si="14"/>
        <v>376.84</v>
      </c>
      <c r="BQ9" s="5">
        <f t="shared" si="14"/>
        <v>190.55</v>
      </c>
      <c r="BR9" s="5">
        <f t="shared" si="14"/>
        <v>83.37</v>
      </c>
      <c r="BS9" s="5">
        <f t="shared" si="14"/>
        <v>31.24</v>
      </c>
      <c r="BT9" s="5">
        <f t="shared" si="14"/>
        <v>9.5500000000000007</v>
      </c>
      <c r="BU9" s="5">
        <f t="shared" si="14"/>
        <v>2.19</v>
      </c>
      <c r="BV9" s="5">
        <f t="shared" si="14"/>
        <v>0.32</v>
      </c>
      <c r="BW9" s="5">
        <f t="shared" ref="BW9:DE9" si="15">IF(BW8&lt;$B9,0,VLOOKUP(BW8,$B9:$F108,5))</f>
        <v>0</v>
      </c>
      <c r="BX9" s="5">
        <f t="shared" si="15"/>
        <v>0</v>
      </c>
      <c r="BY9" s="5">
        <f t="shared" si="15"/>
        <v>0</v>
      </c>
      <c r="BZ9" s="5">
        <f t="shared" si="15"/>
        <v>0</v>
      </c>
      <c r="CA9" s="5">
        <f t="shared" si="15"/>
        <v>0</v>
      </c>
      <c r="CB9" s="5">
        <f t="shared" si="15"/>
        <v>0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1</v>
      </c>
      <c r="DL9" s="3">
        <f t="shared" si="16"/>
        <v>0.99482999999999999</v>
      </c>
      <c r="DM9" s="3">
        <f t="shared" si="16"/>
        <v>0.98951760779999998</v>
      </c>
      <c r="DN9" s="3">
        <f t="shared" si="16"/>
        <v>0.98403568025278798</v>
      </c>
      <c r="DO9" s="3">
        <f t="shared" si="16"/>
        <v>0.97834795402092689</v>
      </c>
      <c r="DP9" s="3">
        <f t="shared" si="16"/>
        <v>0.9724876497763415</v>
      </c>
      <c r="DQ9" s="3">
        <f t="shared" si="16"/>
        <v>0.96650685073021703</v>
      </c>
      <c r="DR9" s="3">
        <f t="shared" si="16"/>
        <v>0.96046618291315322</v>
      </c>
      <c r="DS9" s="3">
        <f t="shared" si="16"/>
        <v>0.95424236204787594</v>
      </c>
      <c r="DT9" s="3">
        <f t="shared" si="16"/>
        <v>0.94779168368043232</v>
      </c>
      <c r="DU9" s="3">
        <f t="shared" si="16"/>
        <v>0.94106236272630128</v>
      </c>
      <c r="DV9" s="3">
        <f t="shared" si="16"/>
        <v>0.93418319685477202</v>
      </c>
      <c r="DW9" s="3">
        <f t="shared" si="16"/>
        <v>0.92714879738245559</v>
      </c>
      <c r="DX9" s="3">
        <f t="shared" si="16"/>
        <v>0.92000048015463687</v>
      </c>
      <c r="DY9" s="3">
        <f t="shared" si="16"/>
        <v>0.91270487634701059</v>
      </c>
      <c r="DZ9" s="3">
        <f t="shared" si="16"/>
        <v>0.90513855292209389</v>
      </c>
      <c r="EA9" s="3">
        <f t="shared" si="16"/>
        <v>0.8971190253432042</v>
      </c>
      <c r="EB9" s="3">
        <f t="shared" si="16"/>
        <v>0.88849771150965595</v>
      </c>
      <c r="EC9" s="3">
        <f t="shared" si="16"/>
        <v>0.87920402544726495</v>
      </c>
      <c r="ED9" s="3">
        <f t="shared" si="16"/>
        <v>0.86896129855080428</v>
      </c>
      <c r="EE9" s="3">
        <f t="shared" si="16"/>
        <v>0.85762135360471625</v>
      </c>
      <c r="EF9" s="3">
        <f t="shared" si="16"/>
        <v>0.84507435320147928</v>
      </c>
      <c r="EG9" s="3">
        <f t="shared" si="16"/>
        <v>0.83127428901369915</v>
      </c>
      <c r="EH9" s="3">
        <f t="shared" si="16"/>
        <v>0.81629472632567224</v>
      </c>
      <c r="EI9" s="3">
        <f t="shared" si="16"/>
        <v>0.80000964653547502</v>
      </c>
      <c r="EJ9" s="3">
        <f t="shared" si="16"/>
        <v>0.78236943382936774</v>
      </c>
      <c r="EK9" s="3">
        <f t="shared" si="16"/>
        <v>0.76328744333826948</v>
      </c>
      <c r="EL9" s="3">
        <f t="shared" si="16"/>
        <v>0.74248022763286825</v>
      </c>
      <c r="EM9" s="3">
        <f t="shared" si="16"/>
        <v>0.71973063345819721</v>
      </c>
      <c r="EN9" s="3">
        <f t="shared" si="16"/>
        <v>0.69483515084687819</v>
      </c>
      <c r="EO9" s="3">
        <f t="shared" si="16"/>
        <v>0.66774352831535844</v>
      </c>
      <c r="EP9" s="3">
        <f t="shared" si="16"/>
        <v>0.63835613563419946</v>
      </c>
      <c r="EQ9" s="3">
        <f t="shared" si="16"/>
        <v>0.60664898637724873</v>
      </c>
      <c r="ER9" s="3">
        <f t="shared" si="16"/>
        <v>0.57276157399821559</v>
      </c>
      <c r="ES9" s="3">
        <f t="shared" si="16"/>
        <v>0.53698688608628709</v>
      </c>
      <c r="ET9" s="3">
        <f t="shared" si="16"/>
        <v>0.4995642699949337</v>
      </c>
      <c r="EU9" s="3">
        <f t="shared" si="16"/>
        <v>0.46075811750172724</v>
      </c>
      <c r="EV9" s="3">
        <f t="shared" si="16"/>
        <v>0.42006396056397471</v>
      </c>
      <c r="EW9" s="3">
        <f t="shared" si="16"/>
        <v>0.37784333188768959</v>
      </c>
      <c r="EX9" s="3">
        <f t="shared" si="16"/>
        <v>0.3346633959195644</v>
      </c>
      <c r="EY9" s="3">
        <f t="shared" si="16"/>
        <v>0.29124416693296012</v>
      </c>
      <c r="EZ9" s="3">
        <f t="shared" si="16"/>
        <v>0.24850699787721756</v>
      </c>
      <c r="FA9" s="3">
        <f t="shared" si="16"/>
        <v>0.20752570885728561</v>
      </c>
      <c r="FB9" s="3">
        <f t="shared" si="16"/>
        <v>0.16935550522716505</v>
      </c>
      <c r="FC9" s="3">
        <f t="shared" si="16"/>
        <v>0.13485101459218243</v>
      </c>
      <c r="FD9" s="3">
        <f t="shared" si="16"/>
        <v>0.10458505287711301</v>
      </c>
      <c r="FE9" s="3">
        <f t="shared" si="16"/>
        <v>7.8849808915641806E-2</v>
      </c>
      <c r="FF9" s="3">
        <f t="shared" si="16"/>
        <v>5.7669173244722101E-2</v>
      </c>
      <c r="FG9" s="3">
        <f t="shared" si="16"/>
        <v>4.1157912253025709E-2</v>
      </c>
      <c r="FH9" s="3">
        <f t="shared" si="16"/>
        <v>2.8394020505117377E-2</v>
      </c>
      <c r="FI9" s="3">
        <f t="shared" si="16"/>
        <v>1.9155741993572388E-2</v>
      </c>
      <c r="FJ9" s="3">
        <f t="shared" si="16"/>
        <v>1.2251246349409156E-2</v>
      </c>
      <c r="FK9" s="3">
        <f t="shared" si="16"/>
        <v>7.3855413492778165E-3</v>
      </c>
      <c r="FL9" s="3">
        <f t="shared" si="16"/>
        <v>4.0231997946055982E-3</v>
      </c>
      <c r="FM9" s="3">
        <f t="shared" si="16"/>
        <v>1.9282794295565171E-3</v>
      </c>
      <c r="FN9" s="3">
        <f t="shared" si="16"/>
        <v>7.997153278199744E-4</v>
      </c>
      <c r="FO9" s="3">
        <f t="shared" si="16"/>
        <v>2.8405088728837672E-4</v>
      </c>
      <c r="FP9" s="3">
        <f t="shared" si="16"/>
        <v>8.2261136958713892E-5</v>
      </c>
      <c r="FQ9" s="3">
        <f t="shared" si="16"/>
        <v>1.787781289523729E-5</v>
      </c>
      <c r="FR9" s="3">
        <f t="shared" si="16"/>
        <v>2.4621323919320788E-6</v>
      </c>
      <c r="FS9" s="3">
        <f t="shared" ref="FS9:HA9" si="17">IF(FS8&lt;$B9,0,VLOOKUP(FS8,$B9:$F108,3))</f>
        <v>0</v>
      </c>
      <c r="FT9" s="3">
        <f t="shared" si="17"/>
        <v>0</v>
      </c>
      <c r="FU9" s="3">
        <f t="shared" si="17"/>
        <v>0</v>
      </c>
      <c r="FV9" s="3">
        <f t="shared" si="17"/>
        <v>0</v>
      </c>
      <c r="FW9" s="3">
        <f t="shared" si="17"/>
        <v>0</v>
      </c>
      <c r="FX9" s="3">
        <f t="shared" si="17"/>
        <v>0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36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0.15240000000000001</v>
      </c>
      <c r="HM9">
        <f>IF(HJ9=HK9,0,HJ9*VLOOKUP(HH9,Mort!$A$2:$E$115,IF(C5="M",2,3)))</f>
        <v>6.0999999999999997E-4</v>
      </c>
      <c r="HN9" s="16">
        <f>(1+Assumptions!$C$9)^HB10</f>
        <v>1.4520231320461561</v>
      </c>
      <c r="HO9" s="16">
        <f>(1+Assumptions!$C$10)^-HB10</f>
        <v>0.72627215988542326</v>
      </c>
      <c r="HP9" s="3"/>
      <c r="HQ9" s="16">
        <f>(1.01+Assumptions!$C$9)^HB10</f>
        <v>1.5981326581137945</v>
      </c>
      <c r="HR9" s="16">
        <f>(0.99+Assumptions!$C$9)^HB10</f>
        <v>1.3180477576059584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2025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14050.408200903663</v>
      </c>
      <c r="F10" s="3">
        <f t="shared" ref="F10:F73" si="19">ROUND(D10*E10, 2)</f>
        <v>13977.77</v>
      </c>
      <c r="H10">
        <f>C4</f>
        <v>46</v>
      </c>
      <c r="I10" s="5">
        <f t="dataTable" ref="I10:HA60" dt2D="0" dtr="0" r1="I6"/>
        <v>341229.52917957131</v>
      </c>
      <c r="J10" s="5">
        <v>0</v>
      </c>
      <c r="K10" s="5">
        <v>10750.45</v>
      </c>
      <c r="L10" s="5">
        <v>11306.57</v>
      </c>
      <c r="M10" s="5">
        <v>11885.13</v>
      </c>
      <c r="N10" s="5">
        <v>12485.27</v>
      </c>
      <c r="O10" s="5">
        <v>13105.97</v>
      </c>
      <c r="P10" s="5">
        <v>13755.31</v>
      </c>
      <c r="Q10" s="5">
        <v>14434.36</v>
      </c>
      <c r="R10" s="5">
        <v>15143.88</v>
      </c>
      <c r="S10" s="5">
        <v>15884.45</v>
      </c>
      <c r="T10" s="5">
        <v>16657.71</v>
      </c>
      <c r="U10" s="5">
        <v>17465.810000000001</v>
      </c>
      <c r="V10" s="5">
        <v>18311.259999999998</v>
      </c>
      <c r="W10" s="5">
        <v>19193.2</v>
      </c>
      <c r="X10" s="5">
        <v>20111.939999999999</v>
      </c>
      <c r="Y10" s="5">
        <v>21067.45</v>
      </c>
      <c r="Z10" s="5">
        <v>22063.69</v>
      </c>
      <c r="AA10" s="5">
        <v>23101.919999999998</v>
      </c>
      <c r="AB10" s="5">
        <v>24184.61</v>
      </c>
      <c r="AC10" s="5">
        <v>10425.540000000001</v>
      </c>
      <c r="AD10" s="5">
        <v>10907.76</v>
      </c>
      <c r="AE10" s="5">
        <v>11405.73</v>
      </c>
      <c r="AF10" s="5">
        <v>11917.41</v>
      </c>
      <c r="AG10" s="5">
        <v>12441.36</v>
      </c>
      <c r="AH10" s="5">
        <v>12972.72</v>
      </c>
      <c r="AI10" s="5">
        <v>13507.61</v>
      </c>
      <c r="AJ10" s="5">
        <v>14042.05</v>
      </c>
      <c r="AK10" s="5">
        <v>14572.44</v>
      </c>
      <c r="AL10" s="5">
        <v>15096.89</v>
      </c>
      <c r="AM10" s="5">
        <v>15609.47</v>
      </c>
      <c r="AN10" s="5">
        <v>16104.87</v>
      </c>
      <c r="AO10" s="5">
        <v>16576.23</v>
      </c>
      <c r="AP10" s="5">
        <v>17011.21</v>
      </c>
      <c r="AQ10" s="5">
        <v>17396.93</v>
      </c>
      <c r="AR10" s="5">
        <v>17718.91</v>
      </c>
      <c r="AS10" s="5">
        <v>17964.59</v>
      </c>
      <c r="AT10" s="5">
        <v>18118.54</v>
      </c>
      <c r="AU10" s="5">
        <v>18165.61</v>
      </c>
      <c r="AV10" s="5">
        <v>18094.18</v>
      </c>
      <c r="AW10" s="5">
        <v>17897.04</v>
      </c>
      <c r="AX10" s="5">
        <v>17565.53</v>
      </c>
      <c r="AY10" s="5">
        <v>17092.099999999999</v>
      </c>
      <c r="AZ10" s="5">
        <v>16439.560000000001</v>
      </c>
      <c r="BA10" s="5">
        <v>15600.52</v>
      </c>
      <c r="BB10" s="5">
        <v>14577.66</v>
      </c>
      <c r="BC10" s="5">
        <v>13384.11</v>
      </c>
      <c r="BD10" s="5">
        <v>12048.23</v>
      </c>
      <c r="BE10" s="5">
        <v>10614.73</v>
      </c>
      <c r="BF10" s="5">
        <v>9138.7900000000009</v>
      </c>
      <c r="BG10" s="5">
        <v>7677.08</v>
      </c>
      <c r="BH10" s="5">
        <v>6281.51</v>
      </c>
      <c r="BI10" s="5">
        <v>4996.29</v>
      </c>
      <c r="BJ10" s="5">
        <v>3855.17</v>
      </c>
      <c r="BK10" s="5">
        <v>2902.72</v>
      </c>
      <c r="BL10" s="5">
        <v>2112.67</v>
      </c>
      <c r="BM10" s="5">
        <v>1503.68</v>
      </c>
      <c r="BN10" s="5">
        <v>1014.59</v>
      </c>
      <c r="BO10" s="5">
        <v>645.27</v>
      </c>
      <c r="BP10" s="5">
        <v>370.84</v>
      </c>
      <c r="BQ10" s="5">
        <v>187.52</v>
      </c>
      <c r="BR10" s="5">
        <v>82.05</v>
      </c>
      <c r="BS10" s="5">
        <v>30.74</v>
      </c>
      <c r="BT10" s="5">
        <v>9.39</v>
      </c>
      <c r="BU10" s="5">
        <v>2.15</v>
      </c>
      <c r="BV10" s="5">
        <v>0.31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0.99690000000000001</v>
      </c>
      <c r="DI10" s="3">
        <v>0.99328125300000003</v>
      </c>
      <c r="DJ10" s="3">
        <v>0.98903994204969004</v>
      </c>
      <c r="DK10" s="3">
        <v>0.98408485194002115</v>
      </c>
      <c r="DL10" s="3">
        <v>0.9789971332554912</v>
      </c>
      <c r="DM10" s="3">
        <v>0.97376928856390688</v>
      </c>
      <c r="DN10" s="3">
        <v>0.96837460670526287</v>
      </c>
      <c r="DO10" s="3">
        <v>0.96277740147850643</v>
      </c>
      <c r="DP10" s="3">
        <v>0.9570103648436501</v>
      </c>
      <c r="DQ10" s="3">
        <v>0.95112475109986161</v>
      </c>
      <c r="DR10" s="3">
        <v>0.94518022140548752</v>
      </c>
      <c r="DS10" s="3">
        <v>0.93905545357077991</v>
      </c>
      <c r="DT10" s="3">
        <v>0.93270743870464146</v>
      </c>
      <c r="DU10" s="3">
        <v>0.9260852158898385</v>
      </c>
      <c r="DV10" s="3">
        <v>0.91931553296168378</v>
      </c>
      <c r="DW10" s="3">
        <v>0.91239308699848232</v>
      </c>
      <c r="DX10" s="3">
        <v>0.905358536297724</v>
      </c>
      <c r="DY10" s="3">
        <v>0.89817904310488306</v>
      </c>
      <c r="DZ10" s="3">
        <v>0.89073313883754357</v>
      </c>
      <c r="EA10" s="3">
        <v>0.88284124322744295</v>
      </c>
      <c r="EB10" s="3">
        <v>0.8743571388800272</v>
      </c>
      <c r="EC10" s="3">
        <v>0.86521136320734204</v>
      </c>
      <c r="ED10" s="3">
        <v>0.85513165082597642</v>
      </c>
      <c r="EE10" s="3">
        <v>0.84397218278269737</v>
      </c>
      <c r="EF10" s="3">
        <v>0.83162486974858651</v>
      </c>
      <c r="EG10" s="3">
        <v>0.81804443562559215</v>
      </c>
      <c r="EH10" s="3">
        <v>0.80330327489561892</v>
      </c>
      <c r="EI10" s="3">
        <v>0.7872773745614513</v>
      </c>
      <c r="EJ10" s="3">
        <v>0.76991790845237129</v>
      </c>
      <c r="EK10" s="3">
        <v>0.75113961066521795</v>
      </c>
      <c r="EL10" s="3">
        <v>0.73066354487848417</v>
      </c>
      <c r="EM10" s="3">
        <v>0.70827601386340744</v>
      </c>
      <c r="EN10" s="3">
        <v>0.68377674654387222</v>
      </c>
      <c r="EO10" s="3">
        <v>0.65711629119612669</v>
      </c>
      <c r="EP10" s="3">
        <v>0.62819660322058513</v>
      </c>
      <c r="EQ10" s="3">
        <v>0.59699407793861869</v>
      </c>
      <c r="ER10" s="3">
        <v>0.56364598874496741</v>
      </c>
      <c r="ES10" s="3">
        <v>0.52844066028795678</v>
      </c>
      <c r="ET10" s="3">
        <v>0.49161363067248903</v>
      </c>
      <c r="EU10" s="3">
        <v>0.4534250838418501</v>
      </c>
      <c r="EV10" s="3">
        <v>0.41337858043693793</v>
      </c>
      <c r="EW10" s="3">
        <v>0.37182989931722132</v>
      </c>
      <c r="EX10" s="3">
        <v>0.32933717842324928</v>
      </c>
      <c r="EY10" s="3">
        <v>0.28660897289461695</v>
      </c>
      <c r="EZ10" s="3">
        <v>0.24455197221206088</v>
      </c>
      <c r="FA10" s="3">
        <v>0.20422290647456992</v>
      </c>
      <c r="FB10" s="3">
        <v>0.16666018728670226</v>
      </c>
      <c r="FC10" s="3">
        <v>0.13270484072890953</v>
      </c>
      <c r="FD10" s="3">
        <v>0.10292056627571308</v>
      </c>
      <c r="FE10" s="3">
        <v>7.7594902532248364E-2</v>
      </c>
      <c r="FF10" s="3">
        <v>5.6751359814035805E-2</v>
      </c>
      <c r="FG10" s="3">
        <v>4.0502877985679211E-2</v>
      </c>
      <c r="FH10" s="3">
        <v>2.7942125464760378E-2</v>
      </c>
      <c r="FI10" s="3">
        <v>1.8850875523545942E-2</v>
      </c>
      <c r="FJ10" s="3">
        <v>1.2056265949839043E-2</v>
      </c>
      <c r="FK10" s="3">
        <v>7.2679993652009691E-3</v>
      </c>
      <c r="FL10" s="3">
        <v>3.9591699741995763E-3</v>
      </c>
      <c r="FM10" s="3">
        <v>1.8975905769341148E-3</v>
      </c>
      <c r="FN10" s="3">
        <v>7.8698773997188558E-4</v>
      </c>
      <c r="FO10" s="3">
        <v>2.7953017536061405E-4</v>
      </c>
      <c r="FP10" s="3">
        <v>8.0951938784433821E-5</v>
      </c>
      <c r="FQ10" s="3">
        <v>1.7593284856021003E-5</v>
      </c>
      <c r="FR10" s="3">
        <v>2.4229471903712118E-6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10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4.1000000000000002E-2</v>
      </c>
      <c r="HF10">
        <f>IF(HC10=HD10,0,HC10*VLOOKUP(H10,Mort!$A$2:$E$115,IF(C5="M",2,3)))</f>
        <v>1.16E-3</v>
      </c>
      <c r="HH10">
        <f t="shared" ref="HH10:HI25" si="20">HH9+1</f>
        <v>37</v>
      </c>
      <c r="HI10">
        <f t="shared" si="20"/>
        <v>1</v>
      </c>
      <c r="HJ10">
        <f t="shared" ref="HJ10:HJ60" si="21">HJ9-HK9-HL9-HM9</f>
        <v>0.84699000000000002</v>
      </c>
      <c r="HK10">
        <f>IF(HH10&gt;=$F$3,IF(HI10&lt;50,HJ10*VLOOKUP(HH10,Ret!$A$2:$AZ$27,HI10+2),HJ10),0)</f>
        <v>0</v>
      </c>
      <c r="HL10">
        <f>IF(HH10&lt;$F$3,HJ10*VLOOKUP(HH10,Withd!$A$2:$AZ$57,HI10+2),0)</f>
        <v>0.11239557300000001</v>
      </c>
      <c r="HM10">
        <f>IF(HJ10=HK10,0,HJ10*VLOOKUP(HH10,Mort!$A$2:$E$115,IF(HM9/HJ9=VLOOKUP(HH9,Mort!$A$2:$E$115,2),2,3)))</f>
        <v>5.5054349999999997E-4</v>
      </c>
      <c r="HN10">
        <f>HN9/(1+Assumptions!$C$9)</f>
        <v>1.398866215844081</v>
      </c>
      <c r="HO10">
        <f>HO9*(1+Assumptions!$C$10)</f>
        <v>0.74987600508169949</v>
      </c>
      <c r="HQ10">
        <f>HQ9/(1.01+Assumptions!$C$9)</f>
        <v>1.5249357424749947</v>
      </c>
      <c r="HR10">
        <f>HR9/(0.99+Assumptions!$C$9)</f>
        <v>1.2821476241303096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2026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14823.180651953362</v>
      </c>
      <c r="F11" s="3">
        <f t="shared" si="19"/>
        <v>14667.8</v>
      </c>
      <c r="H11">
        <f>H10+1</f>
        <v>47</v>
      </c>
      <c r="I11" s="5">
        <v>331901.51191284898</v>
      </c>
      <c r="J11" s="5">
        <v>0</v>
      </c>
      <c r="K11" s="5">
        <v>0</v>
      </c>
      <c r="L11" s="5">
        <v>11341.72</v>
      </c>
      <c r="M11" s="5">
        <v>11922.08</v>
      </c>
      <c r="N11" s="5">
        <v>12524.09</v>
      </c>
      <c r="O11" s="5">
        <v>13146.72</v>
      </c>
      <c r="P11" s="5">
        <v>13798.08</v>
      </c>
      <c r="Q11" s="5">
        <v>14479.24</v>
      </c>
      <c r="R11" s="5">
        <v>15190.98</v>
      </c>
      <c r="S11" s="5">
        <v>15933.85</v>
      </c>
      <c r="T11" s="5">
        <v>16709.509999999998</v>
      </c>
      <c r="U11" s="5">
        <v>17520.12</v>
      </c>
      <c r="V11" s="5">
        <v>18368.21</v>
      </c>
      <c r="W11" s="5">
        <v>19252.88</v>
      </c>
      <c r="X11" s="5">
        <v>20174.490000000002</v>
      </c>
      <c r="Y11" s="5">
        <v>21132.959999999999</v>
      </c>
      <c r="Z11" s="5">
        <v>22132.3</v>
      </c>
      <c r="AA11" s="5">
        <v>23173.75</v>
      </c>
      <c r="AB11" s="5">
        <v>24259.81</v>
      </c>
      <c r="AC11" s="5">
        <v>10457.959999999999</v>
      </c>
      <c r="AD11" s="5">
        <v>10941.68</v>
      </c>
      <c r="AE11" s="5">
        <v>11441.2</v>
      </c>
      <c r="AF11" s="5">
        <v>11954.47</v>
      </c>
      <c r="AG11" s="5">
        <v>12480.05</v>
      </c>
      <c r="AH11" s="5">
        <v>13013.06</v>
      </c>
      <c r="AI11" s="5">
        <v>13549.62</v>
      </c>
      <c r="AJ11" s="5">
        <v>14085.71</v>
      </c>
      <c r="AK11" s="5">
        <v>14617.75</v>
      </c>
      <c r="AL11" s="5">
        <v>15143.83</v>
      </c>
      <c r="AM11" s="5">
        <v>15658.01</v>
      </c>
      <c r="AN11" s="5">
        <v>16154.95</v>
      </c>
      <c r="AO11" s="5">
        <v>16627.78</v>
      </c>
      <c r="AP11" s="5">
        <v>17064.11</v>
      </c>
      <c r="AQ11" s="5">
        <v>17451.03</v>
      </c>
      <c r="AR11" s="5">
        <v>17774.009999999998</v>
      </c>
      <c r="AS11" s="5">
        <v>18020.45</v>
      </c>
      <c r="AT11" s="5">
        <v>18174.88</v>
      </c>
      <c r="AU11" s="5">
        <v>18222.099999999999</v>
      </c>
      <c r="AV11" s="5">
        <v>18150.439999999999</v>
      </c>
      <c r="AW11" s="5">
        <v>17952.689999999999</v>
      </c>
      <c r="AX11" s="5">
        <v>17620.150000000001</v>
      </c>
      <c r="AY11" s="5">
        <v>17145.25</v>
      </c>
      <c r="AZ11" s="5">
        <v>16490.68</v>
      </c>
      <c r="BA11" s="5">
        <v>15649.03</v>
      </c>
      <c r="BB11" s="5">
        <v>14623</v>
      </c>
      <c r="BC11" s="5">
        <v>13425.73</v>
      </c>
      <c r="BD11" s="5">
        <v>12085.7</v>
      </c>
      <c r="BE11" s="5">
        <v>10647.74</v>
      </c>
      <c r="BF11" s="5">
        <v>9167.2099999999991</v>
      </c>
      <c r="BG11" s="5">
        <v>7700.96</v>
      </c>
      <c r="BH11" s="5">
        <v>6301.04</v>
      </c>
      <c r="BI11" s="5">
        <v>5011.83</v>
      </c>
      <c r="BJ11" s="5">
        <v>3867.15</v>
      </c>
      <c r="BK11" s="5">
        <v>2911.75</v>
      </c>
      <c r="BL11" s="5">
        <v>2119.2399999999998</v>
      </c>
      <c r="BM11" s="5">
        <v>1508.36</v>
      </c>
      <c r="BN11" s="5">
        <v>1017.74</v>
      </c>
      <c r="BO11" s="5">
        <v>647.28</v>
      </c>
      <c r="BP11" s="5">
        <v>371.99</v>
      </c>
      <c r="BQ11" s="5">
        <v>188.1</v>
      </c>
      <c r="BR11" s="5">
        <v>82.3</v>
      </c>
      <c r="BS11" s="5">
        <v>30.84</v>
      </c>
      <c r="BT11" s="5">
        <v>9.42</v>
      </c>
      <c r="BU11" s="5">
        <v>2.16</v>
      </c>
      <c r="BV11" s="5">
        <v>0.31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0.99636999999999998</v>
      </c>
      <c r="DJ11" s="3">
        <v>0.99211550009999994</v>
      </c>
      <c r="DK11" s="3">
        <v>0.98714500144449902</v>
      </c>
      <c r="DL11" s="3">
        <v>0.982041461787031</v>
      </c>
      <c r="DM11" s="3">
        <v>0.97679736038108822</v>
      </c>
      <c r="DN11" s="3">
        <v>0.97138590300457706</v>
      </c>
      <c r="DO11" s="3">
        <v>0.96577129248521054</v>
      </c>
      <c r="DP11" s="3">
        <v>0.95998632244322413</v>
      </c>
      <c r="DQ11" s="3">
        <v>0.95408240656019827</v>
      </c>
      <c r="DR11" s="3">
        <v>0.94811939151919711</v>
      </c>
      <c r="DS11" s="3">
        <v>0.94197557786215269</v>
      </c>
      <c r="DT11" s="3">
        <v>0.93560782295580458</v>
      </c>
      <c r="DU11" s="3">
        <v>0.9289650074128184</v>
      </c>
      <c r="DV11" s="3">
        <v>0.92217427320863066</v>
      </c>
      <c r="DW11" s="3">
        <v>0.91523030093136959</v>
      </c>
      <c r="DX11" s="3">
        <v>0.90817387531118876</v>
      </c>
      <c r="DY11" s="3">
        <v>0.90097205647997103</v>
      </c>
      <c r="DZ11" s="3">
        <v>0.89350299813175205</v>
      </c>
      <c r="EA11" s="3">
        <v>0.88558656156830473</v>
      </c>
      <c r="EB11" s="3">
        <v>0.87707607471163329</v>
      </c>
      <c r="EC11" s="3">
        <v>0.8679018589701496</v>
      </c>
      <c r="ED11" s="3">
        <v>0.8577908023131473</v>
      </c>
      <c r="EE11" s="3">
        <v>0.84659663234296068</v>
      </c>
      <c r="EF11" s="3">
        <v>0.83421092361178317</v>
      </c>
      <c r="EG11" s="3">
        <v>0.82058825922920275</v>
      </c>
      <c r="EH11" s="3">
        <v>0.80580125879789244</v>
      </c>
      <c r="EI11" s="3">
        <v>0.78972552368487448</v>
      </c>
      <c r="EJ11" s="3">
        <v>0.77231207588762296</v>
      </c>
      <c r="EK11" s="3">
        <v>0.75347538435672379</v>
      </c>
      <c r="EL11" s="3">
        <v>0.73293564537915956</v>
      </c>
      <c r="EM11" s="3">
        <v>0.7104784972047421</v>
      </c>
      <c r="EN11" s="3">
        <v>0.68590304598643004</v>
      </c>
      <c r="EO11" s="3">
        <v>0.65915968622341914</v>
      </c>
      <c r="EP11" s="3">
        <v>0.63015006843272647</v>
      </c>
      <c r="EQ11" s="3">
        <v>0.598850514533673</v>
      </c>
      <c r="ER11" s="3">
        <v>0.56539872479182196</v>
      </c>
      <c r="ES11" s="3">
        <v>0.5300839204413248</v>
      </c>
      <c r="ET11" s="3">
        <v>0.49314237202576888</v>
      </c>
      <c r="EU11" s="3">
        <v>0.45483507256680716</v>
      </c>
      <c r="EV11" s="3">
        <v>0.41466403895770676</v>
      </c>
      <c r="EW11" s="3">
        <v>0.37298615640206767</v>
      </c>
      <c r="EX11" s="3">
        <v>0.33036129844843937</v>
      </c>
      <c r="EY11" s="3">
        <v>0.28750022358773886</v>
      </c>
      <c r="EZ11" s="3">
        <v>0.24531244077847406</v>
      </c>
      <c r="FA11" s="3">
        <v>0.2048579661696959</v>
      </c>
      <c r="FB11" s="3">
        <v>0.16717844045210373</v>
      </c>
      <c r="FC11" s="3">
        <v>0.13311750499439212</v>
      </c>
      <c r="FD11" s="3">
        <v>0.10324061217345076</v>
      </c>
      <c r="FE11" s="3">
        <v>7.7836194735929731E-2</v>
      </c>
      <c r="FF11" s="3">
        <v>5.6927836105964282E-2</v>
      </c>
      <c r="FG11" s="3">
        <v>4.0628827350465642E-2</v>
      </c>
      <c r="FH11" s="3">
        <v>2.802901541253924E-2</v>
      </c>
      <c r="FI11" s="3">
        <v>1.8909494957915472E-2</v>
      </c>
      <c r="FJ11" s="3">
        <v>1.209375659528442E-2</v>
      </c>
      <c r="FK11" s="3">
        <v>7.2906002259012599E-3</v>
      </c>
      <c r="FL11" s="3">
        <v>3.971481567057452E-3</v>
      </c>
      <c r="FM11" s="3">
        <v>1.9034914002749662E-3</v>
      </c>
      <c r="FN11" s="3">
        <v>7.8943498843603679E-4</v>
      </c>
      <c r="FO11" s="3">
        <v>2.8039941354259592E-4</v>
      </c>
      <c r="FP11" s="3">
        <v>8.1203670161935767E-5</v>
      </c>
      <c r="FQ11" s="3">
        <v>1.7647993636293503E-5</v>
      </c>
      <c r="FR11" s="3">
        <v>2.4304816835903405E-6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11</v>
      </c>
      <c r="HC11">
        <f>HC10-HD10-HE10-HF10</f>
        <v>0.95783999999999991</v>
      </c>
      <c r="HD11">
        <f>IF(H11&gt;=$F$3,IF(HB11&lt;50,HC11*VLOOKUP(H11,Ret!$A$2:$AZ$27,HB11+2),HC11),0)</f>
        <v>0</v>
      </c>
      <c r="HE11">
        <f>IF(H11&lt;$F$3,HC11*VLOOKUP(H11,Withd!$A$2:$AZ$57,HB11+2),0)</f>
        <v>3.6589487999999996E-2</v>
      </c>
      <c r="HF11">
        <f>IF(HC11=HD11,0,HC11*VLOOKUP(H11,Mort!$A$2:$E$115,IF(HF10/HC10=VLOOKUP(H10,Mort!$A$2:$E$115,2),2,3)))</f>
        <v>1.2068783999999999E-3</v>
      </c>
      <c r="HH11">
        <f t="shared" si="20"/>
        <v>38</v>
      </c>
      <c r="HI11">
        <f t="shared" si="20"/>
        <v>2</v>
      </c>
      <c r="HJ11">
        <f t="shared" si="21"/>
        <v>0.73404388350000005</v>
      </c>
      <c r="HK11">
        <f>IF(HH11&gt;=$F$3,IF(HI11&lt;50,HJ11*VLOOKUP(HH11,Ret!$A$2:$AZ$27,HI11+2),HJ11),0)</f>
        <v>0</v>
      </c>
      <c r="HL11">
        <f>IF(HH11&lt;$F$3,HJ11*VLOOKUP(HH11,Withd!$A$2:$AZ$57,HI11+2),0)</f>
        <v>8.2946958835500004E-2</v>
      </c>
      <c r="HM11">
        <f>IF(HJ11=HK11,0,HJ11*VLOOKUP(HH11,Mort!$A$2:$E$115,IF(HM10/HJ10=VLOOKUP(HH10,Mort!$A$2:$E$115,2),2,3)))</f>
        <v>5.0649027961500006E-4</v>
      </c>
      <c r="HN11">
        <f>HN10/(1+Assumptions!$C$9)</f>
        <v>1.3476553139152996</v>
      </c>
      <c r="HO11">
        <f>HO10*(1+Assumptions!$C$10)</f>
        <v>0.77424697524685471</v>
      </c>
      <c r="HQ11">
        <f>HQ10/(1.01+Assumptions!$C$9)</f>
        <v>1.4550913573234683</v>
      </c>
      <c r="HR11">
        <f>HR10/(0.99+Assumptions!$C$9)</f>
        <v>1.2472253153018575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2027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15638.455587810797</v>
      </c>
      <c r="F12" s="3">
        <f t="shared" si="19"/>
        <v>15388.8</v>
      </c>
      <c r="H12">
        <f t="shared" ref="H12:H60" si="23">H11+1</f>
        <v>48</v>
      </c>
      <c r="I12" s="5">
        <v>322545.85496427497</v>
      </c>
      <c r="J12" s="5">
        <v>0</v>
      </c>
      <c r="K12" s="5">
        <v>0</v>
      </c>
      <c r="L12" s="5">
        <v>0</v>
      </c>
      <c r="M12" s="5">
        <v>11965.52</v>
      </c>
      <c r="N12" s="5">
        <v>12569.72</v>
      </c>
      <c r="O12" s="5">
        <v>13194.62</v>
      </c>
      <c r="P12" s="5">
        <v>13848.35</v>
      </c>
      <c r="Q12" s="5">
        <v>14531.99</v>
      </c>
      <c r="R12" s="5">
        <v>15246.32</v>
      </c>
      <c r="S12" s="5">
        <v>15991.9</v>
      </c>
      <c r="T12" s="5">
        <v>16770.39</v>
      </c>
      <c r="U12" s="5">
        <v>17583.95</v>
      </c>
      <c r="V12" s="5">
        <v>18435.12</v>
      </c>
      <c r="W12" s="5">
        <v>19323.03</v>
      </c>
      <c r="X12" s="5">
        <v>20247.990000000002</v>
      </c>
      <c r="Y12" s="5">
        <v>21209.96</v>
      </c>
      <c r="Z12" s="5">
        <v>22212.93</v>
      </c>
      <c r="AA12" s="5">
        <v>23258.18</v>
      </c>
      <c r="AB12" s="5">
        <v>24348.2</v>
      </c>
      <c r="AC12" s="5">
        <v>10496.06</v>
      </c>
      <c r="AD12" s="5">
        <v>10981.55</v>
      </c>
      <c r="AE12" s="5">
        <v>11482.88</v>
      </c>
      <c r="AF12" s="5">
        <v>11998.02</v>
      </c>
      <c r="AG12" s="5">
        <v>12525.51</v>
      </c>
      <c r="AH12" s="5">
        <v>13060.47</v>
      </c>
      <c r="AI12" s="5">
        <v>13598.98</v>
      </c>
      <c r="AJ12" s="5">
        <v>14137.03</v>
      </c>
      <c r="AK12" s="5">
        <v>14671.01</v>
      </c>
      <c r="AL12" s="5">
        <v>15199</v>
      </c>
      <c r="AM12" s="5">
        <v>15715.05</v>
      </c>
      <c r="AN12" s="5">
        <v>16213.8</v>
      </c>
      <c r="AO12" s="5">
        <v>16688.36</v>
      </c>
      <c r="AP12" s="5">
        <v>17126.27</v>
      </c>
      <c r="AQ12" s="5">
        <v>17514.61</v>
      </c>
      <c r="AR12" s="5">
        <v>17838.759999999998</v>
      </c>
      <c r="AS12" s="5">
        <v>18086.11</v>
      </c>
      <c r="AT12" s="5">
        <v>18241.09</v>
      </c>
      <c r="AU12" s="5">
        <v>18288.490000000002</v>
      </c>
      <c r="AV12" s="5">
        <v>18216.57</v>
      </c>
      <c r="AW12" s="5">
        <v>18018.099999999999</v>
      </c>
      <c r="AX12" s="5">
        <v>17684.349999999999</v>
      </c>
      <c r="AY12" s="5">
        <v>17207.71</v>
      </c>
      <c r="AZ12" s="5">
        <v>16550.759999999998</v>
      </c>
      <c r="BA12" s="5">
        <v>15706.04</v>
      </c>
      <c r="BB12" s="5">
        <v>14676.27</v>
      </c>
      <c r="BC12" s="5">
        <v>13474.64</v>
      </c>
      <c r="BD12" s="5">
        <v>12129.73</v>
      </c>
      <c r="BE12" s="5">
        <v>10686.53</v>
      </c>
      <c r="BF12" s="5">
        <v>9200.61</v>
      </c>
      <c r="BG12" s="5">
        <v>7729.01</v>
      </c>
      <c r="BH12" s="5">
        <v>6324</v>
      </c>
      <c r="BI12" s="5">
        <v>5030.09</v>
      </c>
      <c r="BJ12" s="5">
        <v>3881.24</v>
      </c>
      <c r="BK12" s="5">
        <v>2922.36</v>
      </c>
      <c r="BL12" s="5">
        <v>2126.96</v>
      </c>
      <c r="BM12" s="5">
        <v>1513.85</v>
      </c>
      <c r="BN12" s="5">
        <v>1021.45</v>
      </c>
      <c r="BO12" s="5">
        <v>649.64</v>
      </c>
      <c r="BP12" s="5">
        <v>373.35</v>
      </c>
      <c r="BQ12" s="5">
        <v>188.78</v>
      </c>
      <c r="BR12" s="5">
        <v>82.6</v>
      </c>
      <c r="BS12" s="5">
        <v>30.95</v>
      </c>
      <c r="BT12" s="5">
        <v>9.4600000000000009</v>
      </c>
      <c r="BU12" s="5">
        <v>2.17</v>
      </c>
      <c r="BV12" s="5">
        <v>0.32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0.99573</v>
      </c>
      <c r="DK12" s="3">
        <v>0.99074139270000006</v>
      </c>
      <c r="DL12" s="3">
        <v>0.98561925969974107</v>
      </c>
      <c r="DM12" s="3">
        <v>0.98035605285294447</v>
      </c>
      <c r="DN12" s="3">
        <v>0.97492488032013913</v>
      </c>
      <c r="DO12" s="3">
        <v>0.96928981451188867</v>
      </c>
      <c r="DP12" s="3">
        <v>0.96348376852296236</v>
      </c>
      <c r="DQ12" s="3">
        <v>0.9575583433465461</v>
      </c>
      <c r="DR12" s="3">
        <v>0.95157360370063027</v>
      </c>
      <c r="DS12" s="3">
        <v>0.94540740674865009</v>
      </c>
      <c r="DT12" s="3">
        <v>0.93901645267902922</v>
      </c>
      <c r="DU12" s="3">
        <v>0.93234943586500807</v>
      </c>
      <c r="DV12" s="3">
        <v>0.92553396148883482</v>
      </c>
      <c r="DW12" s="3">
        <v>0.91856469075882385</v>
      </c>
      <c r="DX12" s="3">
        <v>0.91148255699307335</v>
      </c>
      <c r="DY12" s="3">
        <v>0.90425450031611831</v>
      </c>
      <c r="DZ12" s="3">
        <v>0.89675823050849768</v>
      </c>
      <c r="EA12" s="3">
        <v>0.88881295258619242</v>
      </c>
      <c r="EB12" s="3">
        <v>0.8802714601118391</v>
      </c>
      <c r="EC12" s="3">
        <v>0.87106382063906929</v>
      </c>
      <c r="ED12" s="3">
        <v>0.86091592712862408</v>
      </c>
      <c r="EE12" s="3">
        <v>0.84968097427959555</v>
      </c>
      <c r="EF12" s="3">
        <v>0.83725014162588507</v>
      </c>
      <c r="EG12" s="3">
        <v>0.8235778468131344</v>
      </c>
      <c r="EH12" s="3">
        <v>0.8087369740135617</v>
      </c>
      <c r="EI12" s="3">
        <v>0.79260267138199114</v>
      </c>
      <c r="EJ12" s="3">
        <v>0.77512578247801822</v>
      </c>
      <c r="EK12" s="3">
        <v>0.75622046464337933</v>
      </c>
      <c r="EL12" s="3">
        <v>0.73560589477720084</v>
      </c>
      <c r="EM12" s="3">
        <v>0.71306693016122735</v>
      </c>
      <c r="EN12" s="3">
        <v>0.68840194504695051</v>
      </c>
      <c r="EO12" s="3">
        <v>0.66156115320956999</v>
      </c>
      <c r="EP12" s="3">
        <v>0.63244584685681682</v>
      </c>
      <c r="EQ12" s="3">
        <v>0.6010322616434387</v>
      </c>
      <c r="ER12" s="3">
        <v>0.56745859950803623</v>
      </c>
      <c r="ES12" s="3">
        <v>0.53201513538276435</v>
      </c>
      <c r="ET12" s="3">
        <v>0.49493900059793949</v>
      </c>
      <c r="EU12" s="3">
        <v>0.45649213903149155</v>
      </c>
      <c r="EV12" s="3">
        <v>0.41617475331223025</v>
      </c>
      <c r="EW12" s="3">
        <v>0.37434502885681797</v>
      </c>
      <c r="EX12" s="3">
        <v>0.33156487895906078</v>
      </c>
      <c r="EY12" s="3">
        <v>0.28854765156291223</v>
      </c>
      <c r="EZ12" s="3">
        <v>0.24620616917257049</v>
      </c>
      <c r="FA12" s="3">
        <v>0.2056043098143219</v>
      </c>
      <c r="FB12" s="3">
        <v>0.16778750911017368</v>
      </c>
      <c r="FC12" s="3">
        <v>0.13360248200406688</v>
      </c>
      <c r="FD12" s="3">
        <v>0.10361674094307412</v>
      </c>
      <c r="FE12" s="3">
        <v>7.8119769499211872E-2</v>
      </c>
      <c r="FF12" s="3">
        <v>5.7135237016333572E-2</v>
      </c>
      <c r="FG12" s="3">
        <v>4.0776847306187101E-2</v>
      </c>
      <c r="FH12" s="3">
        <v>2.8131131419592361E-2</v>
      </c>
      <c r="FI12" s="3">
        <v>1.8978386500913789E-2</v>
      </c>
      <c r="FJ12" s="3">
        <v>1.2137816870524424E-2</v>
      </c>
      <c r="FK12" s="3">
        <v>7.3171615222269448E-3</v>
      </c>
      <c r="FL12" s="3">
        <v>3.9859505676179061E-3</v>
      </c>
      <c r="FM12" s="3">
        <v>1.9104262475535861E-3</v>
      </c>
      <c r="FN12" s="3">
        <v>7.9231107764789882E-4</v>
      </c>
      <c r="FO12" s="3">
        <v>2.8142097166975719E-4</v>
      </c>
      <c r="FP12" s="3">
        <v>8.1499513395561673E-5</v>
      </c>
      <c r="FQ12" s="3">
        <v>1.7712289246257421E-5</v>
      </c>
      <c r="FR12" s="3">
        <v>2.4393364749945713E-6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12</v>
      </c>
      <c r="HC12">
        <f t="shared" ref="HC12:HC60" si="24">HC11-HD11-HE11-HF11</f>
        <v>0.92004363359999997</v>
      </c>
      <c r="HD12">
        <f>IF(H12&gt;=$F$3,IF(HB12&lt;50,HC12*VLOOKUP(H12,Ret!$A$2:$AZ$27,HB12+2),HC12),0)</f>
        <v>0</v>
      </c>
      <c r="HE12">
        <f>IF(H12&lt;$F$3,HC12*VLOOKUP(H12,Withd!$A$2:$AZ$57,HB12+2),0)</f>
        <v>3.2661548992799994E-2</v>
      </c>
      <c r="HF12">
        <f>IF(HC12=HD12,0,HC12*VLOOKUP(H12,Mort!$A$2:$E$115,IF(HF11/HC11=VLOOKUP(H11,Mort!$A$2:$E$115,2),2,3)))</f>
        <v>1.2512593416960001E-3</v>
      </c>
      <c r="HH12">
        <f t="shared" si="20"/>
        <v>39</v>
      </c>
      <c r="HI12">
        <f t="shared" si="20"/>
        <v>3</v>
      </c>
      <c r="HJ12">
        <f t="shared" si="21"/>
        <v>0.65059043438488506</v>
      </c>
      <c r="HK12">
        <f>IF(HH12&gt;=$F$3,IF(HI12&lt;50,HJ12*VLOOKUP(HH12,Ret!$A$2:$AZ$27,HI12+2),HJ12),0)</f>
        <v>0</v>
      </c>
      <c r="HL12">
        <f>IF(HH12&lt;$F$3,HJ12*VLOOKUP(HH12,Withd!$A$2:$AZ$57,HI12+2),0)</f>
        <v>6.0700087528109771E-2</v>
      </c>
      <c r="HM12">
        <f>IF(HJ12=HK12,0,HJ12*VLOOKUP(HH12,Mort!$A$2:$E$115,IF(HM11/HJ11=VLOOKUP(HH11,Mort!$A$2:$E$115,2),2,3)))</f>
        <v>4.7493101710096609E-4</v>
      </c>
      <c r="HN12">
        <f>HN11/(1+Assumptions!$C$9)</f>
        <v>1.2983191848894986</v>
      </c>
      <c r="HO12">
        <f>HO11*(1+Assumptions!$C$10)</f>
        <v>0.79941000194237744</v>
      </c>
      <c r="HQ12">
        <f>HQ11/(1.01+Assumptions!$C$9)</f>
        <v>1.3884459516445307</v>
      </c>
      <c r="HR12">
        <f>HR11/(0.99+Assumptions!$C$9)</f>
        <v>1.2132541977644529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2028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16498.570645140393</v>
      </c>
      <c r="F13" s="3">
        <f t="shared" si="19"/>
        <v>16141.34</v>
      </c>
      <c r="H13">
        <f t="shared" si="23"/>
        <v>49</v>
      </c>
      <c r="I13" s="5">
        <v>313184.24535384658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13251.2</v>
      </c>
      <c r="P13" s="5">
        <v>13907.74</v>
      </c>
      <c r="Q13" s="5">
        <v>14594.31</v>
      </c>
      <c r="R13" s="5">
        <v>15311.7</v>
      </c>
      <c r="S13" s="5">
        <v>16060.47</v>
      </c>
      <c r="T13" s="5">
        <v>16842.310000000001</v>
      </c>
      <c r="U13" s="5">
        <v>17659.36</v>
      </c>
      <c r="V13" s="5">
        <v>18514.18</v>
      </c>
      <c r="W13" s="5">
        <v>19405.89</v>
      </c>
      <c r="X13" s="5">
        <v>20334.82</v>
      </c>
      <c r="Y13" s="5">
        <v>21300.91</v>
      </c>
      <c r="Z13" s="5">
        <v>22308.19</v>
      </c>
      <c r="AA13" s="5">
        <v>23357.919999999998</v>
      </c>
      <c r="AB13" s="5">
        <v>24452.61</v>
      </c>
      <c r="AC13" s="5">
        <v>10541.07</v>
      </c>
      <c r="AD13" s="5">
        <v>11028.64</v>
      </c>
      <c r="AE13" s="5">
        <v>11532.13</v>
      </c>
      <c r="AF13" s="5">
        <v>12049.47</v>
      </c>
      <c r="AG13" s="5">
        <v>12579.23</v>
      </c>
      <c r="AH13" s="5">
        <v>13116.48</v>
      </c>
      <c r="AI13" s="5">
        <v>13657.3</v>
      </c>
      <c r="AJ13" s="5">
        <v>14197.65</v>
      </c>
      <c r="AK13" s="5">
        <v>14733.92</v>
      </c>
      <c r="AL13" s="5">
        <v>15264.18</v>
      </c>
      <c r="AM13" s="5">
        <v>15782.44</v>
      </c>
      <c r="AN13" s="5">
        <v>16283.33</v>
      </c>
      <c r="AO13" s="5">
        <v>16759.919999999998</v>
      </c>
      <c r="AP13" s="5">
        <v>17199.72</v>
      </c>
      <c r="AQ13" s="5">
        <v>17589.72</v>
      </c>
      <c r="AR13" s="5">
        <v>17915.259999999998</v>
      </c>
      <c r="AS13" s="5">
        <v>18163.66</v>
      </c>
      <c r="AT13" s="5">
        <v>18319.32</v>
      </c>
      <c r="AU13" s="5">
        <v>18366.91</v>
      </c>
      <c r="AV13" s="5">
        <v>18294.689999999999</v>
      </c>
      <c r="AW13" s="5">
        <v>18095.36</v>
      </c>
      <c r="AX13" s="5">
        <v>17760.18</v>
      </c>
      <c r="AY13" s="5">
        <v>17281.5</v>
      </c>
      <c r="AZ13" s="5">
        <v>16621.740000000002</v>
      </c>
      <c r="BA13" s="5">
        <v>15773.4</v>
      </c>
      <c r="BB13" s="5">
        <v>14739.21</v>
      </c>
      <c r="BC13" s="5">
        <v>13532.42</v>
      </c>
      <c r="BD13" s="5">
        <v>12181.74</v>
      </c>
      <c r="BE13" s="5">
        <v>10732.36</v>
      </c>
      <c r="BF13" s="5">
        <v>9240.07</v>
      </c>
      <c r="BG13" s="5">
        <v>7762.16</v>
      </c>
      <c r="BH13" s="5">
        <v>6351.12</v>
      </c>
      <c r="BI13" s="5">
        <v>5051.66</v>
      </c>
      <c r="BJ13" s="5">
        <v>3897.89</v>
      </c>
      <c r="BK13" s="5">
        <v>2934.89</v>
      </c>
      <c r="BL13" s="5">
        <v>2136.08</v>
      </c>
      <c r="BM13" s="5">
        <v>1520.34</v>
      </c>
      <c r="BN13" s="5">
        <v>1025.83</v>
      </c>
      <c r="BO13" s="5">
        <v>652.41999999999996</v>
      </c>
      <c r="BP13" s="5">
        <v>374.95</v>
      </c>
      <c r="BQ13" s="5">
        <v>189.59</v>
      </c>
      <c r="BR13" s="5">
        <v>82.95</v>
      </c>
      <c r="BS13" s="5">
        <v>31.09</v>
      </c>
      <c r="BT13" s="5">
        <v>9.5</v>
      </c>
      <c r="BU13" s="5">
        <v>2.1800000000000002</v>
      </c>
      <c r="BV13" s="5">
        <v>0.32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0.99499000000000004</v>
      </c>
      <c r="DL13" s="3">
        <v>0.98984590170000009</v>
      </c>
      <c r="DM13" s="3">
        <v>0.98456012458492204</v>
      </c>
      <c r="DN13" s="3">
        <v>0.97910566149472156</v>
      </c>
      <c r="DO13" s="3">
        <v>0.97344643077128201</v>
      </c>
      <c r="DP13" s="3">
        <v>0.96761548665096198</v>
      </c>
      <c r="DQ13" s="3">
        <v>0.96166465140805857</v>
      </c>
      <c r="DR13" s="3">
        <v>0.95565424733675819</v>
      </c>
      <c r="DS13" s="3">
        <v>0.94946160781401601</v>
      </c>
      <c r="DT13" s="3">
        <v>0.94304324734519329</v>
      </c>
      <c r="DU13" s="3">
        <v>0.93634764028904238</v>
      </c>
      <c r="DV13" s="3">
        <v>0.92950293903852943</v>
      </c>
      <c r="DW13" s="3">
        <v>0.92250378190756932</v>
      </c>
      <c r="DX13" s="3">
        <v>0.91539127774906193</v>
      </c>
      <c r="DY13" s="3">
        <v>0.90813222491651191</v>
      </c>
      <c r="DZ13" s="3">
        <v>0.90060380877195401</v>
      </c>
      <c r="EA13" s="3">
        <v>0.89262445902623455</v>
      </c>
      <c r="EB13" s="3">
        <v>0.88404633797499244</v>
      </c>
      <c r="EC13" s="3">
        <v>0.87479921327977395</v>
      </c>
      <c r="ED13" s="3">
        <v>0.86460780244506452</v>
      </c>
      <c r="EE13" s="3">
        <v>0.85332467062315642</v>
      </c>
      <c r="EF13" s="3">
        <v>0.84084053069193965</v>
      </c>
      <c r="EG13" s="3">
        <v>0.82710960482574036</v>
      </c>
      <c r="EH13" s="3">
        <v>0.81220508974678052</v>
      </c>
      <c r="EI13" s="3">
        <v>0.79600159820633221</v>
      </c>
      <c r="EJ13" s="3">
        <v>0.77844976296588253</v>
      </c>
      <c r="EK13" s="3">
        <v>0.75946337324714464</v>
      </c>
      <c r="EL13" s="3">
        <v>0.73876040169242752</v>
      </c>
      <c r="EM13" s="3">
        <v>0.7161247829845715</v>
      </c>
      <c r="EN13" s="3">
        <v>0.69135402674113511</v>
      </c>
      <c r="EO13" s="3">
        <v>0.66439813323849828</v>
      </c>
      <c r="EP13" s="3">
        <v>0.63515797139467201</v>
      </c>
      <c r="EQ13" s="3">
        <v>0.60360967495549867</v>
      </c>
      <c r="ER13" s="3">
        <v>0.56989203851248449</v>
      </c>
      <c r="ES13" s="3">
        <v>0.53429658178699468</v>
      </c>
      <c r="ET13" s="3">
        <v>0.49706145300225901</v>
      </c>
      <c r="EU13" s="3">
        <v>0.45844971933304357</v>
      </c>
      <c r="EV13" s="3">
        <v>0.41795944012154918</v>
      </c>
      <c r="EW13" s="3">
        <v>0.37595033679493228</v>
      </c>
      <c r="EX13" s="3">
        <v>0.33298673230600739</v>
      </c>
      <c r="EY13" s="3">
        <v>0.289785033656626</v>
      </c>
      <c r="EZ13" s="3">
        <v>0.2472619778178527</v>
      </c>
      <c r="FA13" s="3">
        <v>0.20648600505591061</v>
      </c>
      <c r="FB13" s="3">
        <v>0.16850703414597695</v>
      </c>
      <c r="FC13" s="3">
        <v>0.1341754110090756</v>
      </c>
      <c r="FD13" s="3">
        <v>0.10406108176219868</v>
      </c>
      <c r="FE13" s="3">
        <v>7.8454771372974449E-2</v>
      </c>
      <c r="FF13" s="3">
        <v>5.7380250686766048E-2</v>
      </c>
      <c r="FG13" s="3">
        <v>4.0951711112638053E-2</v>
      </c>
      <c r="FH13" s="3">
        <v>2.8251766462386741E-2</v>
      </c>
      <c r="FI13" s="3">
        <v>1.9059771726184591E-2</v>
      </c>
      <c r="FJ13" s="3">
        <v>1.2189867605198617E-2</v>
      </c>
      <c r="FK13" s="3">
        <v>7.3485397871179345E-3</v>
      </c>
      <c r="FL13" s="3">
        <v>4.0030435636346237E-3</v>
      </c>
      <c r="FM13" s="3">
        <v>1.9186187496144389E-3</v>
      </c>
      <c r="FN13" s="3">
        <v>7.9570875402759633E-4</v>
      </c>
      <c r="FO13" s="3">
        <v>2.8262779234306196E-4</v>
      </c>
      <c r="FP13" s="3">
        <v>8.1849008662550734E-5</v>
      </c>
      <c r="FQ13" s="3">
        <v>1.7788245052632154E-5</v>
      </c>
      <c r="FR13" s="3">
        <v>2.4497971086484994E-6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13</v>
      </c>
      <c r="HC13">
        <f t="shared" si="24"/>
        <v>0.88613082526550402</v>
      </c>
      <c r="HD13">
        <f>IF(H13&gt;=$F$3,IF(HB13&lt;50,HC13*VLOOKUP(H13,Ret!$A$2:$AZ$27,HB13+2),HC13),0)</f>
        <v>0</v>
      </c>
      <c r="HE13">
        <f>IF(H13&lt;$F$3,HC13*VLOOKUP(H13,Withd!$A$2:$AZ$57,HB13+2),0)</f>
        <v>2.7026990170597873E-2</v>
      </c>
      <c r="HF13">
        <f>IF(HC13=HD13,0,HC13*VLOOKUP(H13,Mort!$A$2:$E$115,IF(HF12/HC12=VLOOKUP(H12,Mort!$A$2:$E$115,2),2,3)))</f>
        <v>1.2848896966349808E-3</v>
      </c>
      <c r="HH13">
        <f t="shared" si="20"/>
        <v>40</v>
      </c>
      <c r="HI13">
        <f t="shared" si="20"/>
        <v>4</v>
      </c>
      <c r="HJ13">
        <f t="shared" si="21"/>
        <v>0.58941541583967438</v>
      </c>
      <c r="HK13">
        <f>IF(HH13&gt;=$F$3,IF(HI13&lt;50,HJ13*VLOOKUP(HH13,Ret!$A$2:$AZ$27,HI13+2),HJ13),0)</f>
        <v>0</v>
      </c>
      <c r="HL13">
        <f>IF(HH13&lt;$F$3,HJ13*VLOOKUP(HH13,Withd!$A$2:$AZ$57,HI13+2),0)</f>
        <v>4.3322033064216066E-2</v>
      </c>
      <c r="HM13">
        <f>IF(HJ13=HK13,0,HJ13*VLOOKUP(HH13,Mort!$A$2:$E$115,IF(HM12/HJ12=VLOOKUP(HH12,Mort!$A$2:$E$115,2),2,3)))</f>
        <v>4.4206156187975577E-4</v>
      </c>
      <c r="HN13">
        <f>HN12/(1+Assumptions!$C$9)</f>
        <v>1.2507891954619446</v>
      </c>
      <c r="HO13">
        <f>HO12*(1+Assumptions!$C$10)</f>
        <v>0.8253908270055047</v>
      </c>
      <c r="HQ13">
        <f>HQ12/(1.01+Assumptions!$C$9)</f>
        <v>1.3248530072943994</v>
      </c>
      <c r="HR13">
        <f>HR12/(0.99+Assumptions!$C$9)</f>
        <v>1.1802083635840981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2029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17405.992030623111</v>
      </c>
      <c r="F14" s="3">
        <f t="shared" si="19"/>
        <v>16927.11</v>
      </c>
      <c r="H14">
        <f t="shared" si="23"/>
        <v>50</v>
      </c>
      <c r="I14" s="5">
        <v>303832.31067142362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13977.77</v>
      </c>
      <c r="Q14" s="5">
        <v>14667.8</v>
      </c>
      <c r="R14" s="5">
        <v>15388.8</v>
      </c>
      <c r="S14" s="5">
        <v>16141.34</v>
      </c>
      <c r="T14" s="5">
        <v>16927.11</v>
      </c>
      <c r="U14" s="5">
        <v>17748.28</v>
      </c>
      <c r="V14" s="5">
        <v>18607.400000000001</v>
      </c>
      <c r="W14" s="5">
        <v>19503.599999999999</v>
      </c>
      <c r="X14" s="5">
        <v>20437.21</v>
      </c>
      <c r="Y14" s="5">
        <v>21408.17</v>
      </c>
      <c r="Z14" s="5">
        <v>22420.52</v>
      </c>
      <c r="AA14" s="5">
        <v>23475.53</v>
      </c>
      <c r="AB14" s="5">
        <v>24575.73</v>
      </c>
      <c r="AC14" s="5">
        <v>10594.15</v>
      </c>
      <c r="AD14" s="5">
        <v>11084.17</v>
      </c>
      <c r="AE14" s="5">
        <v>11590.19</v>
      </c>
      <c r="AF14" s="5">
        <v>12110.15</v>
      </c>
      <c r="AG14" s="5">
        <v>12642.57</v>
      </c>
      <c r="AH14" s="5">
        <v>13182.52</v>
      </c>
      <c r="AI14" s="5">
        <v>13726.06</v>
      </c>
      <c r="AJ14" s="5">
        <v>14269.14</v>
      </c>
      <c r="AK14" s="5">
        <v>14808.11</v>
      </c>
      <c r="AL14" s="5">
        <v>15341.04</v>
      </c>
      <c r="AM14" s="5">
        <v>15861.91</v>
      </c>
      <c r="AN14" s="5">
        <v>16365.32</v>
      </c>
      <c r="AO14" s="5">
        <v>16844.310000000001</v>
      </c>
      <c r="AP14" s="5">
        <v>17286.32</v>
      </c>
      <c r="AQ14" s="5">
        <v>17678.28</v>
      </c>
      <c r="AR14" s="5">
        <v>18005.47</v>
      </c>
      <c r="AS14" s="5">
        <v>18255.12</v>
      </c>
      <c r="AT14" s="5">
        <v>18411.560000000001</v>
      </c>
      <c r="AU14" s="5">
        <v>18459.39</v>
      </c>
      <c r="AV14" s="5">
        <v>18386.810000000001</v>
      </c>
      <c r="AW14" s="5">
        <v>18186.48</v>
      </c>
      <c r="AX14" s="5">
        <v>17849.61</v>
      </c>
      <c r="AY14" s="5">
        <v>17368.52</v>
      </c>
      <c r="AZ14" s="5">
        <v>16705.43</v>
      </c>
      <c r="BA14" s="5">
        <v>15852.82</v>
      </c>
      <c r="BB14" s="5">
        <v>14813.42</v>
      </c>
      <c r="BC14" s="5">
        <v>13600.56</v>
      </c>
      <c r="BD14" s="5">
        <v>12243.08</v>
      </c>
      <c r="BE14" s="5">
        <v>10786.4</v>
      </c>
      <c r="BF14" s="5">
        <v>9286.59</v>
      </c>
      <c r="BG14" s="5">
        <v>7801.24</v>
      </c>
      <c r="BH14" s="5">
        <v>6383.1</v>
      </c>
      <c r="BI14" s="5">
        <v>5077.09</v>
      </c>
      <c r="BJ14" s="5">
        <v>3917.51</v>
      </c>
      <c r="BK14" s="5">
        <v>2949.66</v>
      </c>
      <c r="BL14" s="5">
        <v>2146.84</v>
      </c>
      <c r="BM14" s="5">
        <v>1528</v>
      </c>
      <c r="BN14" s="5">
        <v>1031</v>
      </c>
      <c r="BO14" s="5">
        <v>655.71</v>
      </c>
      <c r="BP14" s="5">
        <v>376.84</v>
      </c>
      <c r="BQ14" s="5">
        <v>190.55</v>
      </c>
      <c r="BR14" s="5">
        <v>83.37</v>
      </c>
      <c r="BS14" s="5">
        <v>31.24</v>
      </c>
      <c r="BT14" s="5">
        <v>9.5500000000000007</v>
      </c>
      <c r="BU14" s="5">
        <v>2.19</v>
      </c>
      <c r="BV14" s="5">
        <v>0.32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0.99482999999999999</v>
      </c>
      <c r="DM14" s="3">
        <v>0.98951760779999998</v>
      </c>
      <c r="DN14" s="3">
        <v>0.98403568025278798</v>
      </c>
      <c r="DO14" s="3">
        <v>0.97834795402092689</v>
      </c>
      <c r="DP14" s="3">
        <v>0.9724876497763415</v>
      </c>
      <c r="DQ14" s="3">
        <v>0.96650685073021703</v>
      </c>
      <c r="DR14" s="3">
        <v>0.96046618291315322</v>
      </c>
      <c r="DS14" s="3">
        <v>0.95424236204787594</v>
      </c>
      <c r="DT14" s="3">
        <v>0.94779168368043232</v>
      </c>
      <c r="DU14" s="3">
        <v>0.94106236272630128</v>
      </c>
      <c r="DV14" s="3">
        <v>0.93418319685477202</v>
      </c>
      <c r="DW14" s="3">
        <v>0.92714879738245559</v>
      </c>
      <c r="DX14" s="3">
        <v>0.92000048015463687</v>
      </c>
      <c r="DY14" s="3">
        <v>0.91270487634701059</v>
      </c>
      <c r="DZ14" s="3">
        <v>0.90513855292209389</v>
      </c>
      <c r="EA14" s="3">
        <v>0.8971190253432042</v>
      </c>
      <c r="EB14" s="3">
        <v>0.88849771150965595</v>
      </c>
      <c r="EC14" s="3">
        <v>0.87920402544726495</v>
      </c>
      <c r="ED14" s="3">
        <v>0.86896129855080428</v>
      </c>
      <c r="EE14" s="3">
        <v>0.85762135360471625</v>
      </c>
      <c r="EF14" s="3">
        <v>0.84507435320147928</v>
      </c>
      <c r="EG14" s="3">
        <v>0.83127428901369915</v>
      </c>
      <c r="EH14" s="3">
        <v>0.81629472632567224</v>
      </c>
      <c r="EI14" s="3">
        <v>0.80000964653547502</v>
      </c>
      <c r="EJ14" s="3">
        <v>0.78236943382936774</v>
      </c>
      <c r="EK14" s="3">
        <v>0.76328744333826948</v>
      </c>
      <c r="EL14" s="3">
        <v>0.74248022763286825</v>
      </c>
      <c r="EM14" s="3">
        <v>0.71973063345819721</v>
      </c>
      <c r="EN14" s="3">
        <v>0.69483515084687819</v>
      </c>
      <c r="EO14" s="3">
        <v>0.66774352831535844</v>
      </c>
      <c r="EP14" s="3">
        <v>0.63835613563419946</v>
      </c>
      <c r="EQ14" s="3">
        <v>0.60664898637724873</v>
      </c>
      <c r="ER14" s="3">
        <v>0.57276157399821559</v>
      </c>
      <c r="ES14" s="3">
        <v>0.53698688608628709</v>
      </c>
      <c r="ET14" s="3">
        <v>0.4995642699949337</v>
      </c>
      <c r="EU14" s="3">
        <v>0.46075811750172724</v>
      </c>
      <c r="EV14" s="3">
        <v>0.42006396056397471</v>
      </c>
      <c r="EW14" s="3">
        <v>0.37784333188768959</v>
      </c>
      <c r="EX14" s="3">
        <v>0.3346633959195644</v>
      </c>
      <c r="EY14" s="3">
        <v>0.29124416693296012</v>
      </c>
      <c r="EZ14" s="3">
        <v>0.24850699787721756</v>
      </c>
      <c r="FA14" s="3">
        <v>0.20752570885728561</v>
      </c>
      <c r="FB14" s="3">
        <v>0.16935550522716505</v>
      </c>
      <c r="FC14" s="3">
        <v>0.13485101459218243</v>
      </c>
      <c r="FD14" s="3">
        <v>0.10458505287711301</v>
      </c>
      <c r="FE14" s="3">
        <v>7.8849808915641806E-2</v>
      </c>
      <c r="FF14" s="3">
        <v>5.7669173244722101E-2</v>
      </c>
      <c r="FG14" s="3">
        <v>4.1157912253025709E-2</v>
      </c>
      <c r="FH14" s="3">
        <v>2.8394020505117377E-2</v>
      </c>
      <c r="FI14" s="3">
        <v>1.9155741993572388E-2</v>
      </c>
      <c r="FJ14" s="3">
        <v>1.2251246349409156E-2</v>
      </c>
      <c r="FK14" s="3">
        <v>7.3855413492778165E-3</v>
      </c>
      <c r="FL14" s="3">
        <v>4.0231997946055982E-3</v>
      </c>
      <c r="FM14" s="3">
        <v>1.9282794295565171E-3</v>
      </c>
      <c r="FN14" s="3">
        <v>7.997153278199744E-4</v>
      </c>
      <c r="FO14" s="3">
        <v>2.8405088728837672E-4</v>
      </c>
      <c r="FP14" s="3">
        <v>8.2261136958713892E-5</v>
      </c>
      <c r="FQ14" s="3">
        <v>1.787781289523729E-5</v>
      </c>
      <c r="FR14" s="3">
        <v>2.4621323919320788E-6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14</v>
      </c>
      <c r="HC14">
        <f t="shared" si="24"/>
        <v>0.85781894539827119</v>
      </c>
      <c r="HD14">
        <f>IF(H14&gt;=$F$3,IF(HB14&lt;50,HC14*VLOOKUP(H14,Ret!$A$2:$AZ$27,HB14+2),HC14),0)</f>
        <v>1.2867284180974067E-2</v>
      </c>
      <c r="HE14">
        <f>IF(H14&lt;$F$3,HC14*VLOOKUP(H14,Withd!$A$2:$AZ$57,HB14+2),0)</f>
        <v>0</v>
      </c>
      <c r="HF14">
        <f>IF(HC14=HD14,0,HC14*VLOOKUP(H14,Mort!$A$2:$E$115,IF(HF13/HC13=VLOOKUP(H13,Mort!$A$2:$E$115,2),2,3)))</f>
        <v>1.3296193653673204E-3</v>
      </c>
      <c r="HH14">
        <f t="shared" si="20"/>
        <v>41</v>
      </c>
      <c r="HI14">
        <f t="shared" si="20"/>
        <v>5</v>
      </c>
      <c r="HJ14">
        <f t="shared" si="21"/>
        <v>0.54565132121357851</v>
      </c>
      <c r="HK14">
        <f>IF(HH14&gt;=$F$3,IF(HI14&lt;50,HJ14*VLOOKUP(HH14,Ret!$A$2:$AZ$27,HI14+2),HJ14),0)</f>
        <v>0</v>
      </c>
      <c r="HL14">
        <f>IF(HH14&lt;$F$3,HJ14*VLOOKUP(HH14,Withd!$A$2:$AZ$57,HI14+2),0)</f>
        <v>3.3612121386756434E-2</v>
      </c>
      <c r="HM14">
        <f>IF(HJ14=HK14,0,HJ14*VLOOKUP(HH14,Mort!$A$2:$E$115,IF(HM13/HJ13=VLOOKUP(HH13,Mort!$A$2:$E$115,2),2,3)))</f>
        <v>4.4743408339513436E-4</v>
      </c>
      <c r="HN14">
        <f>HN13/(1+Assumptions!$C$9)</f>
        <v>1.2049992249151682</v>
      </c>
      <c r="HO14">
        <f>HO13*(1+Assumptions!$C$10)</f>
        <v>0.8522160288831836</v>
      </c>
      <c r="HQ14">
        <f>HQ13/(1.01+Assumptions!$C$9)</f>
        <v>1.2641727168839687</v>
      </c>
      <c r="HR14">
        <f>HR13/(0.99+Assumptions!$C$9)</f>
        <v>1.1480626104903677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2030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18363.32159230738</v>
      </c>
      <c r="F15" s="3">
        <f t="shared" si="19"/>
        <v>17748.28</v>
      </c>
      <c r="H15">
        <f t="shared" si="23"/>
        <v>51</v>
      </c>
      <c r="I15" s="5">
        <v>294301.62368822691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14744.02</v>
      </c>
      <c r="R15" s="5">
        <v>15468.77</v>
      </c>
      <c r="S15" s="5">
        <v>16225.23</v>
      </c>
      <c r="T15" s="5">
        <v>17015.080000000002</v>
      </c>
      <c r="U15" s="5">
        <v>17840.509999999998</v>
      </c>
      <c r="V15" s="5">
        <v>18704.099999999999</v>
      </c>
      <c r="W15" s="5">
        <v>19604.96</v>
      </c>
      <c r="X15" s="5">
        <v>20543.41</v>
      </c>
      <c r="Y15" s="5">
        <v>21519.42</v>
      </c>
      <c r="Z15" s="5">
        <v>22537.03</v>
      </c>
      <c r="AA15" s="5">
        <v>23597.53</v>
      </c>
      <c r="AB15" s="5">
        <v>24703.45</v>
      </c>
      <c r="AC15" s="5">
        <v>10649.21</v>
      </c>
      <c r="AD15" s="5">
        <v>11141.77</v>
      </c>
      <c r="AE15" s="5">
        <v>11650.43</v>
      </c>
      <c r="AF15" s="5">
        <v>12173.08</v>
      </c>
      <c r="AG15" s="5">
        <v>12708.27</v>
      </c>
      <c r="AH15" s="5">
        <v>13251.03</v>
      </c>
      <c r="AI15" s="5">
        <v>13797.4</v>
      </c>
      <c r="AJ15" s="5">
        <v>14343.3</v>
      </c>
      <c r="AK15" s="5">
        <v>14885.07</v>
      </c>
      <c r="AL15" s="5">
        <v>15420.77</v>
      </c>
      <c r="AM15" s="5">
        <v>15944.34</v>
      </c>
      <c r="AN15" s="5">
        <v>16450.37</v>
      </c>
      <c r="AO15" s="5">
        <v>16931.849999999999</v>
      </c>
      <c r="AP15" s="5">
        <v>17376.16</v>
      </c>
      <c r="AQ15" s="5">
        <v>17770.16</v>
      </c>
      <c r="AR15" s="5">
        <v>18099.04</v>
      </c>
      <c r="AS15" s="5">
        <v>18349.990000000002</v>
      </c>
      <c r="AT15" s="5">
        <v>18507.240000000002</v>
      </c>
      <c r="AU15" s="5">
        <v>18555.330000000002</v>
      </c>
      <c r="AV15" s="5">
        <v>18482.36</v>
      </c>
      <c r="AW15" s="5">
        <v>18280.990000000002</v>
      </c>
      <c r="AX15" s="5">
        <v>17942.37</v>
      </c>
      <c r="AY15" s="5">
        <v>17458.78</v>
      </c>
      <c r="AZ15" s="5">
        <v>16792.25</v>
      </c>
      <c r="BA15" s="5">
        <v>15935.2</v>
      </c>
      <c r="BB15" s="5">
        <v>14890.41</v>
      </c>
      <c r="BC15" s="5">
        <v>13671.24</v>
      </c>
      <c r="BD15" s="5">
        <v>12306.71</v>
      </c>
      <c r="BE15" s="5">
        <v>10842.45</v>
      </c>
      <c r="BF15" s="5">
        <v>9334.85</v>
      </c>
      <c r="BG15" s="5">
        <v>7841.78</v>
      </c>
      <c r="BH15" s="5">
        <v>6416.27</v>
      </c>
      <c r="BI15" s="5">
        <v>5103.4799999999996</v>
      </c>
      <c r="BJ15" s="5">
        <v>3937.87</v>
      </c>
      <c r="BK15" s="5">
        <v>2964.99</v>
      </c>
      <c r="BL15" s="5">
        <v>2157.9899999999998</v>
      </c>
      <c r="BM15" s="5">
        <v>1535.94</v>
      </c>
      <c r="BN15" s="5">
        <v>1036.3499999999999</v>
      </c>
      <c r="BO15" s="5">
        <v>659.12</v>
      </c>
      <c r="BP15" s="5">
        <v>378.8</v>
      </c>
      <c r="BQ15" s="5">
        <v>191.54</v>
      </c>
      <c r="BR15" s="5">
        <v>83.81</v>
      </c>
      <c r="BS15" s="5">
        <v>31.4</v>
      </c>
      <c r="BT15" s="5">
        <v>9.59</v>
      </c>
      <c r="BU15" s="5">
        <v>2.2000000000000002</v>
      </c>
      <c r="BV15" s="5">
        <v>0.32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0.99465999999999999</v>
      </c>
      <c r="DN15" s="3">
        <v>0.98914958360000005</v>
      </c>
      <c r="DO15" s="3">
        <v>0.98343229900679208</v>
      </c>
      <c r="DP15" s="3">
        <v>0.9775415395357413</v>
      </c>
      <c r="DQ15" s="3">
        <v>0.97152965906759647</v>
      </c>
      <c r="DR15" s="3">
        <v>0.96545759869842407</v>
      </c>
      <c r="DS15" s="3">
        <v>0.95920143345885822</v>
      </c>
      <c r="DT15" s="3">
        <v>0.9527172317686764</v>
      </c>
      <c r="DU15" s="3">
        <v>0.94595293942311875</v>
      </c>
      <c r="DV15" s="3">
        <v>0.93903802343593568</v>
      </c>
      <c r="DW15" s="3">
        <v>0.93196706711946309</v>
      </c>
      <c r="DX15" s="3">
        <v>0.92478160103197204</v>
      </c>
      <c r="DY15" s="3">
        <v>0.9174480829357885</v>
      </c>
      <c r="DZ15" s="3">
        <v>0.90984243832825085</v>
      </c>
      <c r="EA15" s="3">
        <v>0.90178123432466262</v>
      </c>
      <c r="EB15" s="3">
        <v>0.89311511666280263</v>
      </c>
      <c r="EC15" s="3">
        <v>0.88377313254250967</v>
      </c>
      <c r="ED15" s="3">
        <v>0.87347717554838944</v>
      </c>
      <c r="EE15" s="3">
        <v>0.86207829840748296</v>
      </c>
      <c r="EF15" s="3">
        <v>0.84946609290178143</v>
      </c>
      <c r="EG15" s="3">
        <v>0.83559431160469533</v>
      </c>
      <c r="EH15" s="3">
        <v>0.82053690210957864</v>
      </c>
      <c r="EI15" s="3">
        <v>0.80416719091249256</v>
      </c>
      <c r="EJ15" s="3">
        <v>0.78643530435287212</v>
      </c>
      <c r="EK15" s="3">
        <v>0.76725414727970553</v>
      </c>
      <c r="EL15" s="3">
        <v>0.74633879922486079</v>
      </c>
      <c r="EM15" s="3">
        <v>0.72347097841661101</v>
      </c>
      <c r="EN15" s="3">
        <v>0.6984461172731804</v>
      </c>
      <c r="EO15" s="3">
        <v>0.67121370316069917</v>
      </c>
      <c r="EP15" s="3">
        <v>0.64167358808459685</v>
      </c>
      <c r="EQ15" s="3">
        <v>0.60980166096443489</v>
      </c>
      <c r="ER15" s="3">
        <v>0.57573814018296154</v>
      </c>
      <c r="ES15" s="3">
        <v>0.53977753594713374</v>
      </c>
      <c r="ET15" s="3">
        <v>0.50216043946697797</v>
      </c>
      <c r="EU15" s="3">
        <v>0.46315261652918316</v>
      </c>
      <c r="EV15" s="3">
        <v>0.4222469774373257</v>
      </c>
      <c r="EW15" s="3">
        <v>0.37980693373510011</v>
      </c>
      <c r="EX15" s="3">
        <v>0.33640259734785283</v>
      </c>
      <c r="EY15" s="3">
        <v>0.2927577243679424</v>
      </c>
      <c r="EZ15" s="3">
        <v>0.24979845589419053</v>
      </c>
      <c r="FA15" s="3">
        <v>0.20860419253267956</v>
      </c>
      <c r="FB15" s="3">
        <v>0.17023562340014381</v>
      </c>
      <c r="FC15" s="3">
        <v>0.13555181748859851</v>
      </c>
      <c r="FD15" s="3">
        <v>0.10512856757145747</v>
      </c>
      <c r="FE15" s="3">
        <v>7.9259580949148936E-2</v>
      </c>
      <c r="FF15" s="3">
        <v>5.796887231458854E-2</v>
      </c>
      <c r="FG15" s="3">
        <v>4.1371804482198689E-2</v>
      </c>
      <c r="FH15" s="3">
        <v>2.8541580476179232E-2</v>
      </c>
      <c r="FI15" s="3">
        <v>1.9255291852449556E-2</v>
      </c>
      <c r="FJ15" s="3">
        <v>1.2314914457152638E-2</v>
      </c>
      <c r="FK15" s="3">
        <v>7.4239230313498973E-3</v>
      </c>
      <c r="FL15" s="3">
        <v>4.0441078320975427E-3</v>
      </c>
      <c r="FM15" s="3">
        <v>1.9383004428460311E-3</v>
      </c>
      <c r="FN15" s="3">
        <v>8.0387134266153462E-4</v>
      </c>
      <c r="FO15" s="3">
        <v>2.8552706219995048E-4</v>
      </c>
      <c r="FP15" s="3">
        <v>8.268863721310565E-5</v>
      </c>
      <c r="FQ15" s="3">
        <v>1.7970721525524253E-5</v>
      </c>
      <c r="FR15" s="3">
        <v>2.4749277684951993E-6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15</v>
      </c>
      <c r="HC15">
        <f t="shared" si="24"/>
        <v>0.84362204185192979</v>
      </c>
      <c r="HD15">
        <f>IF(H15&gt;=$F$3,IF(HB15&lt;50,HC15*VLOOKUP(H15,Ret!$A$2:$AZ$27,HB15+2),HC15),0)</f>
        <v>1.1810708585927017E-2</v>
      </c>
      <c r="HE15">
        <f>IF(H15&lt;$F$3,HC15*VLOOKUP(H15,Withd!$A$2:$AZ$57,HB15+2),0)</f>
        <v>0</v>
      </c>
      <c r="HF15">
        <f>IF(HC15=HD15,0,HC15*VLOOKUP(H15,Mort!$A$2:$E$115,IF(HF14/HC14=VLOOKUP(H14,Mort!$A$2:$E$115,2),2,3)))</f>
        <v>1.4341574711482805E-3</v>
      </c>
      <c r="HH15">
        <f t="shared" si="20"/>
        <v>42</v>
      </c>
      <c r="HI15">
        <f t="shared" si="20"/>
        <v>6</v>
      </c>
      <c r="HJ15">
        <f t="shared" si="21"/>
        <v>0.51159176574342702</v>
      </c>
      <c r="HK15">
        <f>IF(HH15&gt;=$F$3,IF(HI15&lt;50,HJ15*VLOOKUP(HH15,Ret!$A$2:$AZ$27,HI15+2),HJ15),0)</f>
        <v>0</v>
      </c>
      <c r="HL15">
        <f>IF(HH15&lt;$F$3,HJ15*VLOOKUP(HH15,Withd!$A$2:$AZ$57,HI15+2),0)</f>
        <v>2.9467685706821397E-2</v>
      </c>
      <c r="HM15">
        <f>IF(HJ15=HK15,0,HJ15*VLOOKUP(HH15,Mort!$A$2:$E$115,IF(HM14/HJ14=VLOOKUP(HH14,Mort!$A$2:$E$115,2),2,3)))</f>
        <v>4.5531667151165004E-4</v>
      </c>
      <c r="HN15">
        <f>HN14/(1+Assumptions!$C$9)</f>
        <v>1.1608855731360002</v>
      </c>
      <c r="HO15">
        <f>HO14*(1+Assumptions!$C$10)</f>
        <v>0.87991304982188701</v>
      </c>
      <c r="HQ15">
        <f>HQ14/(1.01+Assumptions!$C$9)</f>
        <v>1.2062716764160006</v>
      </c>
      <c r="HR15">
        <f>HR14/(0.99+Assumptions!$C$9)</f>
        <v>1.1167924226559998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2031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19373.304279884287</v>
      </c>
      <c r="F16" s="3">
        <f t="shared" si="19"/>
        <v>18607.400000000001</v>
      </c>
      <c r="H16">
        <f t="shared" si="23"/>
        <v>52</v>
      </c>
      <c r="I16" s="5">
        <v>284588.10214005335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15551.82</v>
      </c>
      <c r="S16" s="5">
        <v>16312.34</v>
      </c>
      <c r="T16" s="5">
        <v>17106.43</v>
      </c>
      <c r="U16" s="5">
        <v>17936.29</v>
      </c>
      <c r="V16" s="5">
        <v>18804.52</v>
      </c>
      <c r="W16" s="5">
        <v>19710.21</v>
      </c>
      <c r="X16" s="5">
        <v>20653.71</v>
      </c>
      <c r="Y16" s="5">
        <v>21634.95</v>
      </c>
      <c r="Z16" s="5">
        <v>22658.03</v>
      </c>
      <c r="AA16" s="5">
        <v>23724.22</v>
      </c>
      <c r="AB16" s="5">
        <v>24836.080000000002</v>
      </c>
      <c r="AC16" s="5">
        <v>10706.38</v>
      </c>
      <c r="AD16" s="5">
        <v>11201.59</v>
      </c>
      <c r="AE16" s="5">
        <v>11712.97</v>
      </c>
      <c r="AF16" s="5">
        <v>12238.43</v>
      </c>
      <c r="AG16" s="5">
        <v>12776.49</v>
      </c>
      <c r="AH16" s="5">
        <v>13322.17</v>
      </c>
      <c r="AI16" s="5">
        <v>13871.47</v>
      </c>
      <c r="AJ16" s="5">
        <v>14420.3</v>
      </c>
      <c r="AK16" s="5">
        <v>14964.98</v>
      </c>
      <c r="AL16" s="5">
        <v>15503.56</v>
      </c>
      <c r="AM16" s="5">
        <v>16029.94</v>
      </c>
      <c r="AN16" s="5">
        <v>16538.689999999999</v>
      </c>
      <c r="AO16" s="5">
        <v>17022.75</v>
      </c>
      <c r="AP16" s="5">
        <v>17469.439999999999</v>
      </c>
      <c r="AQ16" s="5">
        <v>17865.560000000001</v>
      </c>
      <c r="AR16" s="5">
        <v>18196.21</v>
      </c>
      <c r="AS16" s="5">
        <v>18448.509999999998</v>
      </c>
      <c r="AT16" s="5">
        <v>18606.599999999999</v>
      </c>
      <c r="AU16" s="5">
        <v>18654.939999999999</v>
      </c>
      <c r="AV16" s="5">
        <v>18581.59</v>
      </c>
      <c r="AW16" s="5">
        <v>18379.13</v>
      </c>
      <c r="AX16" s="5">
        <v>18038.7</v>
      </c>
      <c r="AY16" s="5">
        <v>17552.509999999998</v>
      </c>
      <c r="AZ16" s="5">
        <v>16882.400000000001</v>
      </c>
      <c r="BA16" s="5">
        <v>16020.75</v>
      </c>
      <c r="BB16" s="5">
        <v>14970.35</v>
      </c>
      <c r="BC16" s="5">
        <v>13744.64</v>
      </c>
      <c r="BD16" s="5">
        <v>12372.78</v>
      </c>
      <c r="BE16" s="5">
        <v>10900.66</v>
      </c>
      <c r="BF16" s="5">
        <v>9384.9699999999993</v>
      </c>
      <c r="BG16" s="5">
        <v>7883.88</v>
      </c>
      <c r="BH16" s="5">
        <v>6450.72</v>
      </c>
      <c r="BI16" s="5">
        <v>5130.88</v>
      </c>
      <c r="BJ16" s="5">
        <v>3959.01</v>
      </c>
      <c r="BK16" s="5">
        <v>2980.91</v>
      </c>
      <c r="BL16" s="5">
        <v>2169.58</v>
      </c>
      <c r="BM16" s="5">
        <v>1544.19</v>
      </c>
      <c r="BN16" s="5">
        <v>1041.92</v>
      </c>
      <c r="BO16" s="5">
        <v>662.66</v>
      </c>
      <c r="BP16" s="5">
        <v>380.83</v>
      </c>
      <c r="BQ16" s="5">
        <v>192.57</v>
      </c>
      <c r="BR16" s="5">
        <v>84.26</v>
      </c>
      <c r="BS16" s="5">
        <v>31.57</v>
      </c>
      <c r="BT16" s="5">
        <v>9.65</v>
      </c>
      <c r="BU16" s="5">
        <v>2.21</v>
      </c>
      <c r="BV16" s="5">
        <v>0.32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0.99446000000000001</v>
      </c>
      <c r="DO16" s="3">
        <v>0.98871202120000001</v>
      </c>
      <c r="DP16" s="3">
        <v>0.98278963619301196</v>
      </c>
      <c r="DQ16" s="3">
        <v>0.97674547993042493</v>
      </c>
      <c r="DR16" s="3">
        <v>0.97064082068085977</v>
      </c>
      <c r="DS16" s="3">
        <v>0.96435106816284777</v>
      </c>
      <c r="DT16" s="3">
        <v>0.95783205494206691</v>
      </c>
      <c r="DU16" s="3">
        <v>0.9510314473519782</v>
      </c>
      <c r="DV16" s="3">
        <v>0.94407940747183516</v>
      </c>
      <c r="DW16" s="3">
        <v>0.9369704895335722</v>
      </c>
      <c r="DX16" s="3">
        <v>0.92974644705926834</v>
      </c>
      <c r="DY16" s="3">
        <v>0.92237355773408836</v>
      </c>
      <c r="DZ16" s="3">
        <v>0.91472708094047273</v>
      </c>
      <c r="EA16" s="3">
        <v>0.90662259900334019</v>
      </c>
      <c r="EB16" s="3">
        <v>0.89790995582691813</v>
      </c>
      <c r="EC16" s="3">
        <v>0.88851781768896854</v>
      </c>
      <c r="ED16" s="3">
        <v>0.87816658511289203</v>
      </c>
      <c r="EE16" s="3">
        <v>0.86670651117716879</v>
      </c>
      <c r="EF16" s="3">
        <v>0.85402659491864674</v>
      </c>
      <c r="EG16" s="3">
        <v>0.84008034062362524</v>
      </c>
      <c r="EH16" s="3">
        <v>0.82494209288558751</v>
      </c>
      <c r="EI16" s="3">
        <v>0.80848449813251999</v>
      </c>
      <c r="EJ16" s="3">
        <v>0.7906574149486979</v>
      </c>
      <c r="EK16" s="3">
        <v>0.77137328059809918</v>
      </c>
      <c r="EL16" s="3">
        <v>0.75034564496899503</v>
      </c>
      <c r="EM16" s="3">
        <v>0.72735505440714499</v>
      </c>
      <c r="EN16" s="3">
        <v>0.70219584307520189</v>
      </c>
      <c r="EO16" s="3">
        <v>0.67481722715369974</v>
      </c>
      <c r="EP16" s="3">
        <v>0.64511852098666544</v>
      </c>
      <c r="EQ16" s="3">
        <v>0.61307548404925782</v>
      </c>
      <c r="ER16" s="3">
        <v>0.57882908751026629</v>
      </c>
      <c r="ES16" s="3">
        <v>0.54267542270437508</v>
      </c>
      <c r="ET16" s="3">
        <v>0.50485637249610715</v>
      </c>
      <c r="EU16" s="3">
        <v>0.46563912948060954</v>
      </c>
      <c r="EV16" s="3">
        <v>0.42451388156488212</v>
      </c>
      <c r="EW16" s="3">
        <v>0.38184599132879582</v>
      </c>
      <c r="EX16" s="3">
        <v>0.338208631439741</v>
      </c>
      <c r="EY16" s="3">
        <v>0.29432944359674901</v>
      </c>
      <c r="EZ16" s="3">
        <v>0.25113954104336206</v>
      </c>
      <c r="FA16" s="3">
        <v>0.20972411932990123</v>
      </c>
      <c r="FB16" s="3">
        <v>0.17114956206155249</v>
      </c>
      <c r="FC16" s="3">
        <v>0.13627955028713179</v>
      </c>
      <c r="FD16" s="3">
        <v>0.10569296802068794</v>
      </c>
      <c r="FE16" s="3">
        <v>7.9685099379837254E-2</v>
      </c>
      <c r="FF16" s="3">
        <v>5.8280087984425362E-2</v>
      </c>
      <c r="FG16" s="3">
        <v>4.1593915993604534E-2</v>
      </c>
      <c r="FH16" s="3">
        <v>2.8694810765667898E-2</v>
      </c>
      <c r="FI16" s="3">
        <v>1.9358667134950193E-2</v>
      </c>
      <c r="FJ16" s="3">
        <v>1.2381029152828746E-2</v>
      </c>
      <c r="FK16" s="3">
        <v>7.4637796144912819E-3</v>
      </c>
      <c r="FL16" s="3">
        <v>4.0658193071979806E-3</v>
      </c>
      <c r="FM16" s="3">
        <v>1.9487065357469201E-3</v>
      </c>
      <c r="FN16" s="3">
        <v>8.0818706157032027E-4</v>
      </c>
      <c r="FO16" s="3">
        <v>2.8705996239916204E-4</v>
      </c>
      <c r="FP16" s="3">
        <v>8.3132565110797312E-5</v>
      </c>
      <c r="FQ16" s="3">
        <v>1.8067200375529583E-5</v>
      </c>
      <c r="FR16" s="3">
        <v>2.4882148357179331E-6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16</v>
      </c>
      <c r="HC16">
        <f t="shared" si="24"/>
        <v>0.83037717579485448</v>
      </c>
      <c r="HD16">
        <f>IF(H16&gt;=$F$3,IF(HB16&lt;50,HC16*VLOOKUP(H16,Ret!$A$2:$AZ$27,HB16+2),HC16),0)</f>
        <v>1.4946789164307379E-2</v>
      </c>
      <c r="HE16">
        <f>IF(H16&lt;$F$3,HC16*VLOOKUP(H16,Withd!$A$2:$AZ$57,HB16+2),0)</f>
        <v>0</v>
      </c>
      <c r="HF16">
        <f>IF(HC16=HD16,0,HC16*VLOOKUP(H16,Mort!$A$2:$E$115,IF(HF15/HC15=VLOOKUP(H15,Mort!$A$2:$E$115,2),2,3)))</f>
        <v>1.5361977752204809E-3</v>
      </c>
      <c r="HH16">
        <f t="shared" si="20"/>
        <v>43</v>
      </c>
      <c r="HI16">
        <f t="shared" si="20"/>
        <v>7</v>
      </c>
      <c r="HJ16">
        <f t="shared" si="21"/>
        <v>0.48166876336509395</v>
      </c>
      <c r="HK16">
        <f>IF(HH16&gt;=$F$3,IF(HI16&lt;50,HJ16*VLOOKUP(HH16,Ret!$A$2:$AZ$27,HI16+2),HJ16),0)</f>
        <v>0</v>
      </c>
      <c r="HL16">
        <f>IF(HH16&lt;$F$3,HJ16*VLOOKUP(HH16,Withd!$A$2:$AZ$57,HI16+2),0)</f>
        <v>2.5769278840032526E-2</v>
      </c>
      <c r="HM16">
        <f>IF(HJ16=HK16,0,HJ16*VLOOKUP(HH16,Mort!$A$2:$E$115,IF(HM15/HJ15=VLOOKUP(HH15,Mort!$A$2:$E$115,2),2,3)))</f>
        <v>4.5276863756318832E-4</v>
      </c>
      <c r="HN16">
        <f>HN15/(1+Assumptions!$C$9)</f>
        <v>1.1183868720000001</v>
      </c>
      <c r="HO16">
        <f>HO15*(1+Assumptions!$C$10)</f>
        <v>0.90851022394109826</v>
      </c>
      <c r="HQ16">
        <f>HQ15/(1.01+Assumptions!$C$9)</f>
        <v>1.1510225920000006</v>
      </c>
      <c r="HR16">
        <f>HR15/(0.99+Assumptions!$C$9)</f>
        <v>1.0863739519999998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2032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20438.836015277921</v>
      </c>
      <c r="F17" s="3">
        <f t="shared" si="19"/>
        <v>19503.599999999999</v>
      </c>
      <c r="H17">
        <f t="shared" si="23"/>
        <v>53</v>
      </c>
      <c r="I17" s="5">
        <v>274692.67334522039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16403.21</v>
      </c>
      <c r="T17" s="5">
        <v>17201.73</v>
      </c>
      <c r="U17" s="5">
        <v>18036.21</v>
      </c>
      <c r="V17" s="5">
        <v>18909.28</v>
      </c>
      <c r="W17" s="5">
        <v>19820.02</v>
      </c>
      <c r="X17" s="5">
        <v>20768.759999999998</v>
      </c>
      <c r="Y17" s="5">
        <v>21755.48</v>
      </c>
      <c r="Z17" s="5">
        <v>22784.25</v>
      </c>
      <c r="AA17" s="5">
        <v>23856.38</v>
      </c>
      <c r="AB17" s="5">
        <v>24974.43</v>
      </c>
      <c r="AC17" s="5">
        <v>10766.02</v>
      </c>
      <c r="AD17" s="5">
        <v>11263.99</v>
      </c>
      <c r="AE17" s="5">
        <v>11778.22</v>
      </c>
      <c r="AF17" s="5">
        <v>12306.61</v>
      </c>
      <c r="AG17" s="5">
        <v>12847.67</v>
      </c>
      <c r="AH17" s="5">
        <v>13396.38</v>
      </c>
      <c r="AI17" s="5">
        <v>13948.75</v>
      </c>
      <c r="AJ17" s="5">
        <v>14500.63</v>
      </c>
      <c r="AK17" s="5">
        <v>15048.35</v>
      </c>
      <c r="AL17" s="5">
        <v>15589.92</v>
      </c>
      <c r="AM17" s="5">
        <v>16119.24</v>
      </c>
      <c r="AN17" s="5">
        <v>16630.82</v>
      </c>
      <c r="AO17" s="5">
        <v>17117.580000000002</v>
      </c>
      <c r="AP17" s="5">
        <v>17566.759999999998</v>
      </c>
      <c r="AQ17" s="5">
        <v>17965.09</v>
      </c>
      <c r="AR17" s="5">
        <v>18297.57</v>
      </c>
      <c r="AS17" s="5">
        <v>18551.28</v>
      </c>
      <c r="AT17" s="5">
        <v>18710.259999999998</v>
      </c>
      <c r="AU17" s="5">
        <v>18758.87</v>
      </c>
      <c r="AV17" s="5">
        <v>18685.099999999999</v>
      </c>
      <c r="AW17" s="5">
        <v>18481.52</v>
      </c>
      <c r="AX17" s="5">
        <v>18139.189999999999</v>
      </c>
      <c r="AY17" s="5">
        <v>17650.29</v>
      </c>
      <c r="AZ17" s="5">
        <v>16976.45</v>
      </c>
      <c r="BA17" s="5">
        <v>16110</v>
      </c>
      <c r="BB17" s="5">
        <v>15053.75</v>
      </c>
      <c r="BC17" s="5">
        <v>13821.21</v>
      </c>
      <c r="BD17" s="5">
        <v>12441.7</v>
      </c>
      <c r="BE17" s="5">
        <v>10961.39</v>
      </c>
      <c r="BF17" s="5">
        <v>9437.25</v>
      </c>
      <c r="BG17" s="5">
        <v>7927.8</v>
      </c>
      <c r="BH17" s="5">
        <v>6486.65</v>
      </c>
      <c r="BI17" s="5">
        <v>5159.46</v>
      </c>
      <c r="BJ17" s="5">
        <v>3981.07</v>
      </c>
      <c r="BK17" s="5">
        <v>2997.52</v>
      </c>
      <c r="BL17" s="5">
        <v>2181.66</v>
      </c>
      <c r="BM17" s="5">
        <v>1552.79</v>
      </c>
      <c r="BN17" s="5">
        <v>1047.72</v>
      </c>
      <c r="BO17" s="5">
        <v>666.35</v>
      </c>
      <c r="BP17" s="5">
        <v>382.95</v>
      </c>
      <c r="BQ17" s="5">
        <v>193.64</v>
      </c>
      <c r="BR17" s="5">
        <v>84.72</v>
      </c>
      <c r="BS17" s="5">
        <v>31.75</v>
      </c>
      <c r="BT17" s="5">
        <v>9.6999999999999993</v>
      </c>
      <c r="BU17" s="5">
        <v>2.2200000000000002</v>
      </c>
      <c r="BV17" s="5">
        <v>0.32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0.99421999999999999</v>
      </c>
      <c r="DP17" s="3">
        <v>0.98826462219999989</v>
      </c>
      <c r="DQ17" s="3">
        <v>0.98218679477346993</v>
      </c>
      <c r="DR17" s="3">
        <v>0.97604812730613577</v>
      </c>
      <c r="DS17" s="3">
        <v>0.96972333544119194</v>
      </c>
      <c r="DT17" s="3">
        <v>0.9631680056936095</v>
      </c>
      <c r="DU17" s="3">
        <v>0.9563295128531849</v>
      </c>
      <c r="DV17" s="3">
        <v>0.94933874411422814</v>
      </c>
      <c r="DW17" s="3">
        <v>0.94219022337104796</v>
      </c>
      <c r="DX17" s="3">
        <v>0.93492593674885716</v>
      </c>
      <c r="DY17" s="3">
        <v>0.92751197407043873</v>
      </c>
      <c r="DZ17" s="3">
        <v>0.91982289980539478</v>
      </c>
      <c r="EA17" s="3">
        <v>0.91167326891311895</v>
      </c>
      <c r="EB17" s="3">
        <v>0.90291208879886387</v>
      </c>
      <c r="EC17" s="3">
        <v>0.89346762835002769</v>
      </c>
      <c r="ED17" s="3">
        <v>0.88305873047974981</v>
      </c>
      <c r="EE17" s="3">
        <v>0.87153481404698907</v>
      </c>
      <c r="EF17" s="3">
        <v>0.85878425971748162</v>
      </c>
      <c r="EG17" s="3">
        <v>0.84476031275629515</v>
      </c>
      <c r="EH17" s="3">
        <v>0.82953773192042668</v>
      </c>
      <c r="EI17" s="3">
        <v>0.81298845416861409</v>
      </c>
      <c r="EJ17" s="3">
        <v>0.79506205875419611</v>
      </c>
      <c r="EK17" s="3">
        <v>0.77567049514118125</v>
      </c>
      <c r="EL17" s="3">
        <v>0.75452571744363273</v>
      </c>
      <c r="EM17" s="3">
        <v>0.73140704946115986</v>
      </c>
      <c r="EN17" s="3">
        <v>0.7061076796202983</v>
      </c>
      <c r="EO17" s="3">
        <v>0.67857654119190292</v>
      </c>
      <c r="EP17" s="3">
        <v>0.64871238761404726</v>
      </c>
      <c r="EQ17" s="3">
        <v>0.61649084332125759</v>
      </c>
      <c r="ER17" s="3">
        <v>0.58205366481333209</v>
      </c>
      <c r="ES17" s="3">
        <v>0.5456985929090914</v>
      </c>
      <c r="ET17" s="3">
        <v>0.50766885796925676</v>
      </c>
      <c r="EU17" s="3">
        <v>0.46823314108220493</v>
      </c>
      <c r="EV17" s="3">
        <v>0.42687879006182461</v>
      </c>
      <c r="EW17" s="3">
        <v>0.38397320287271064</v>
      </c>
      <c r="EX17" s="3">
        <v>0.34009274524841726</v>
      </c>
      <c r="EY17" s="3">
        <v>0.29596911247988761</v>
      </c>
      <c r="EZ17" s="3">
        <v>0.2525386049145889</v>
      </c>
      <c r="FA17" s="3">
        <v>0.21089246357812405</v>
      </c>
      <c r="FB17" s="3">
        <v>0.17210301275219969</v>
      </c>
      <c r="FC17" s="3">
        <v>0.13703874493406651</v>
      </c>
      <c r="FD17" s="3">
        <v>0.10628176902106462</v>
      </c>
      <c r="FE17" s="3">
        <v>8.0129014118051248E-2</v>
      </c>
      <c r="FF17" s="3">
        <v>5.8604758345660313E-2</v>
      </c>
      <c r="FG17" s="3">
        <v>4.1825629983714308E-2</v>
      </c>
      <c r="FH17" s="3">
        <v>2.885466561316483E-2</v>
      </c>
      <c r="FI17" s="3">
        <v>1.9466511609265522E-2</v>
      </c>
      <c r="FJ17" s="3">
        <v>1.2450002164821857E-2</v>
      </c>
      <c r="FK17" s="3">
        <v>7.5053593050412089E-3</v>
      </c>
      <c r="FL17" s="3">
        <v>4.0884694278281479E-3</v>
      </c>
      <c r="FM17" s="3">
        <v>1.9595625120637531E-3</v>
      </c>
      <c r="FN17" s="3">
        <v>8.1268936062820038E-4</v>
      </c>
      <c r="FO17" s="3">
        <v>2.886591340015305E-4</v>
      </c>
      <c r="FP17" s="3">
        <v>8.3595685206843225E-5</v>
      </c>
      <c r="FQ17" s="3">
        <v>1.8167850266003239E-5</v>
      </c>
      <c r="FR17" s="3">
        <v>2.5020763386339653E-6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17</v>
      </c>
      <c r="HC17">
        <f t="shared" si="24"/>
        <v>0.81389418885532661</v>
      </c>
      <c r="HD17">
        <f>IF(H17&gt;=$F$3,IF(HB17&lt;50,HC17*VLOOKUP(H17,Ret!$A$2:$AZ$27,HB17+2),HC17),0)</f>
        <v>1.3022307021685225E-2</v>
      </c>
      <c r="HE17">
        <f>IF(H17&lt;$F$3,HC17*VLOOKUP(H17,Withd!$A$2:$AZ$57,HB17+2),0)</f>
        <v>0</v>
      </c>
      <c r="HF17">
        <f>IF(HC17=HD17,0,HC17*VLOOKUP(H17,Mort!$A$2:$E$115,IF(HF16/HC16=VLOOKUP(H16,Mort!$A$2:$E$115,2),2,3)))</f>
        <v>1.6196494358220999E-3</v>
      </c>
      <c r="HH17">
        <f t="shared" si="20"/>
        <v>44</v>
      </c>
      <c r="HI17">
        <f t="shared" si="20"/>
        <v>8</v>
      </c>
      <c r="HJ17">
        <f t="shared" si="21"/>
        <v>0.45544671588749824</v>
      </c>
      <c r="HK17">
        <f>IF(HH17&gt;=$F$3,IF(HI17&lt;50,HJ17*VLOOKUP(HH17,Ret!$A$2:$AZ$27,HI17+2),HJ17),0)</f>
        <v>0</v>
      </c>
      <c r="HL17">
        <f>IF(HH17&lt;$F$3,HJ17*VLOOKUP(HH17,Withd!$A$2:$AZ$57,HI17+2),0)</f>
        <v>2.2544612436431164E-2</v>
      </c>
      <c r="HM17">
        <f>IF(HJ17=HK17,0,HJ17*VLOOKUP(HH17,Mort!$A$2:$E$115,IF(HM16/HJ16=VLOOKUP(HH16,Mort!$A$2:$E$115,2),2,3)))</f>
        <v>4.6000118304637323E-4</v>
      </c>
      <c r="HN17">
        <f>HN16/(1+Assumptions!$C$9)</f>
        <v>1.0774440000000001</v>
      </c>
      <c r="HO17">
        <f>HO16*(1+Assumptions!$C$10)</f>
        <v>0.93803680621918395</v>
      </c>
      <c r="HQ17">
        <f>HQ16/(1.01+Assumptions!$C$9)</f>
        <v>1.0983040000000004</v>
      </c>
      <c r="HR17">
        <f>HR16/(0.99+Assumptions!$C$9)</f>
        <v>1.0567839999999997</v>
      </c>
    </row>
    <row r="18" spans="2:226" x14ac:dyDescent="0.25">
      <c r="B18">
        <f t="shared" si="18"/>
        <v>2033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21562.971996118209</v>
      </c>
      <c r="F18" s="3">
        <f t="shared" si="19"/>
        <v>20437.21</v>
      </c>
      <c r="H18">
        <f t="shared" si="23"/>
        <v>54</v>
      </c>
      <c r="I18" s="5">
        <v>264617.99989158806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17301.73</v>
      </c>
      <c r="U18" s="5">
        <v>18141.07</v>
      </c>
      <c r="V18" s="5">
        <v>19019.21</v>
      </c>
      <c r="W18" s="5">
        <v>19935.240000000002</v>
      </c>
      <c r="X18" s="5">
        <v>20889.509999999998</v>
      </c>
      <c r="Y18" s="5">
        <v>21881.96</v>
      </c>
      <c r="Z18" s="5">
        <v>22916.71</v>
      </c>
      <c r="AA18" s="5">
        <v>23995.07</v>
      </c>
      <c r="AB18" s="5">
        <v>25119.63</v>
      </c>
      <c r="AC18" s="5">
        <v>10828.61</v>
      </c>
      <c r="AD18" s="5">
        <v>11329.48</v>
      </c>
      <c r="AE18" s="5">
        <v>11846.7</v>
      </c>
      <c r="AF18" s="5">
        <v>12378.16</v>
      </c>
      <c r="AG18" s="5">
        <v>12922.36</v>
      </c>
      <c r="AH18" s="5">
        <v>13474.27</v>
      </c>
      <c r="AI18" s="5">
        <v>14029.84</v>
      </c>
      <c r="AJ18" s="5">
        <v>14584.94</v>
      </c>
      <c r="AK18" s="5">
        <v>15135.84</v>
      </c>
      <c r="AL18" s="5">
        <v>15680.56</v>
      </c>
      <c r="AM18" s="5">
        <v>16212.96</v>
      </c>
      <c r="AN18" s="5">
        <v>16727.509999999998</v>
      </c>
      <c r="AO18" s="5">
        <v>17217.099999999999</v>
      </c>
      <c r="AP18" s="5">
        <v>17668.89</v>
      </c>
      <c r="AQ18" s="5">
        <v>18069.53</v>
      </c>
      <c r="AR18" s="5">
        <v>18403.95</v>
      </c>
      <c r="AS18" s="5">
        <v>18659.13</v>
      </c>
      <c r="AT18" s="5">
        <v>18819.03</v>
      </c>
      <c r="AU18" s="5">
        <v>18867.919999999998</v>
      </c>
      <c r="AV18" s="5">
        <v>18793.73</v>
      </c>
      <c r="AW18" s="5">
        <v>18588.97</v>
      </c>
      <c r="AX18" s="5">
        <v>18244.64</v>
      </c>
      <c r="AY18" s="5">
        <v>17752.91</v>
      </c>
      <c r="AZ18" s="5">
        <v>17075.14</v>
      </c>
      <c r="BA18" s="5">
        <v>16203.66</v>
      </c>
      <c r="BB18" s="5">
        <v>15141.26</v>
      </c>
      <c r="BC18" s="5">
        <v>13901.56</v>
      </c>
      <c r="BD18" s="5">
        <v>12514.04</v>
      </c>
      <c r="BE18" s="5">
        <v>11025.12</v>
      </c>
      <c r="BF18" s="5">
        <v>9492.1200000000008</v>
      </c>
      <c r="BG18" s="5">
        <v>7973.89</v>
      </c>
      <c r="BH18" s="5">
        <v>6524.36</v>
      </c>
      <c r="BI18" s="5">
        <v>5189.45</v>
      </c>
      <c r="BJ18" s="5">
        <v>4004.21</v>
      </c>
      <c r="BK18" s="5">
        <v>3014.94</v>
      </c>
      <c r="BL18" s="5">
        <v>2194.35</v>
      </c>
      <c r="BM18" s="5">
        <v>1561.82</v>
      </c>
      <c r="BN18" s="5">
        <v>1053.81</v>
      </c>
      <c r="BO18" s="5">
        <v>670.22</v>
      </c>
      <c r="BP18" s="5">
        <v>385.18</v>
      </c>
      <c r="BQ18" s="5">
        <v>194.76</v>
      </c>
      <c r="BR18" s="5">
        <v>85.22</v>
      </c>
      <c r="BS18" s="5">
        <v>31.93</v>
      </c>
      <c r="BT18" s="5">
        <v>9.76</v>
      </c>
      <c r="BU18" s="5">
        <v>2.2400000000000002</v>
      </c>
      <c r="BV18" s="5">
        <v>0.33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0.99400999999999995</v>
      </c>
      <c r="DQ18" s="3">
        <v>0.98789683849999999</v>
      </c>
      <c r="DR18" s="3">
        <v>0.98172248325937506</v>
      </c>
      <c r="DS18" s="3">
        <v>0.97536092156785426</v>
      </c>
      <c r="DT18" s="3">
        <v>0.9687674817380556</v>
      </c>
      <c r="DU18" s="3">
        <v>0.96188923261771542</v>
      </c>
      <c r="DV18" s="3">
        <v>0.95485782232727989</v>
      </c>
      <c r="DW18" s="3">
        <v>0.94766774292515543</v>
      </c>
      <c r="DX18" s="3">
        <v>0.94036122462720251</v>
      </c>
      <c r="DY18" s="3">
        <v>0.93290416011590882</v>
      </c>
      <c r="DZ18" s="3">
        <v>0.92517038462854795</v>
      </c>
      <c r="EA18" s="3">
        <v>0.91697337502073906</v>
      </c>
      <c r="EB18" s="3">
        <v>0.90816126088678972</v>
      </c>
      <c r="EC18" s="3">
        <v>0.89866189409791386</v>
      </c>
      <c r="ED18" s="3">
        <v>0.88819248303167309</v>
      </c>
      <c r="EE18" s="3">
        <v>0.87660157112810977</v>
      </c>
      <c r="EF18" s="3">
        <v>0.86377689014250547</v>
      </c>
      <c r="EG18" s="3">
        <v>0.84967141352647835</v>
      </c>
      <c r="EH18" s="3">
        <v>0.83436033465473114</v>
      </c>
      <c r="EI18" s="3">
        <v>0.81771484597836919</v>
      </c>
      <c r="EJ18" s="3">
        <v>0.7996842336245461</v>
      </c>
      <c r="EK18" s="3">
        <v>0.78017993516644346</v>
      </c>
      <c r="EL18" s="3">
        <v>0.75891223013380626</v>
      </c>
      <c r="EM18" s="3">
        <v>0.73565915940250648</v>
      </c>
      <c r="EN18" s="3">
        <v>0.71021270907877376</v>
      </c>
      <c r="EO18" s="3">
        <v>0.68252151555179241</v>
      </c>
      <c r="EP18" s="3">
        <v>0.65248374365235806</v>
      </c>
      <c r="EQ18" s="3">
        <v>0.62007487610514544</v>
      </c>
      <c r="ER18" s="3">
        <v>0.58543749352591201</v>
      </c>
      <c r="ES18" s="3">
        <v>0.5488710676802836</v>
      </c>
      <c r="ET18" s="3">
        <v>0.51062024297364461</v>
      </c>
      <c r="EU18" s="3">
        <v>0.47095526249945191</v>
      </c>
      <c r="EV18" s="3">
        <v>0.42936049371550034</v>
      </c>
      <c r="EW18" s="3">
        <v>0.38620547049215542</v>
      </c>
      <c r="EX18" s="3">
        <v>0.34206990932431186</v>
      </c>
      <c r="EY18" s="3">
        <v>0.29768975928857566</v>
      </c>
      <c r="EZ18" s="3">
        <v>0.2540067640105701</v>
      </c>
      <c r="FA18" s="3">
        <v>0.21211850855758699</v>
      </c>
      <c r="FB18" s="3">
        <v>0.17310355127859001</v>
      </c>
      <c r="FC18" s="3">
        <v>0.13783543374109009</v>
      </c>
      <c r="FD18" s="3">
        <v>0.10689964899223983</v>
      </c>
      <c r="FE18" s="3">
        <v>8.0594852364719374E-2</v>
      </c>
      <c r="FF18" s="3">
        <v>5.8945463122508451E-2</v>
      </c>
      <c r="FG18" s="3">
        <v>4.2068787575903051E-2</v>
      </c>
      <c r="FH18" s="3">
        <v>2.9022415172864E-2</v>
      </c>
      <c r="FI18" s="3">
        <v>1.9579682172220971E-2</v>
      </c>
      <c r="FJ18" s="3">
        <v>1.2522381530065645E-2</v>
      </c>
      <c r="FK18" s="3">
        <v>7.5489924815847738E-3</v>
      </c>
      <c r="FL18" s="3">
        <v>4.1122381644184899E-3</v>
      </c>
      <c r="FM18" s="3">
        <v>1.9709546298241382E-3</v>
      </c>
      <c r="FN18" s="3">
        <v>8.1741401362696493E-4</v>
      </c>
      <c r="FO18" s="3">
        <v>2.9033728350016166E-4</v>
      </c>
      <c r="FP18" s="3">
        <v>8.4081677301646812E-5</v>
      </c>
      <c r="FQ18" s="3">
        <v>1.8273470927966903E-5</v>
      </c>
      <c r="FR18" s="3">
        <v>2.516622416199601E-6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18</v>
      </c>
      <c r="HC18">
        <f t="shared" si="24"/>
        <v>0.79925223239781928</v>
      </c>
      <c r="HD18">
        <f>IF(H18&gt;=$F$3,IF(HB18&lt;50,HC18*VLOOKUP(H18,Ret!$A$2:$AZ$27,HB18+2),HC18),0)</f>
        <v>1.9182053577547663E-2</v>
      </c>
      <c r="HE18">
        <f>IF(H18&lt;$F$3,HC18*VLOOKUP(H18,Withd!$A$2:$AZ$57,HB18+2),0)</f>
        <v>0</v>
      </c>
      <c r="HF18">
        <f>IF(HC18=HD18,0,HC18*VLOOKUP(H18,Mort!$A$2:$E$115,IF(HF17/HC17=VLOOKUP(H17,Mort!$A$2:$E$115,2),2,3)))</f>
        <v>1.702407255007355E-3</v>
      </c>
      <c r="HH18">
        <f t="shared" si="20"/>
        <v>45</v>
      </c>
      <c r="HI18">
        <f t="shared" si="20"/>
        <v>9</v>
      </c>
      <c r="HJ18">
        <f t="shared" si="21"/>
        <v>0.43244210226802066</v>
      </c>
      <c r="HK18">
        <f>IF(HH18&gt;=$F$3,IF(HI18&lt;50,HJ18*VLOOKUP(HH18,Ret!$A$2:$AZ$27,HI18+2),HJ18),0)</f>
        <v>0</v>
      </c>
      <c r="HL18">
        <f>IF(HH18&lt;$F$3,HJ18*VLOOKUP(HH18,Withd!$A$2:$AZ$57,HI18+2),0)</f>
        <v>1.9546383022514532E-2</v>
      </c>
      <c r="HM18">
        <f>IF(HJ18=HK18,0,HJ18*VLOOKUP(HH18,Mort!$A$2:$E$115,IF(HM17/HJ17=VLOOKUP(HH17,Mort!$A$2:$E$115,2),2,3)))</f>
        <v>4.5838862840410187E-4</v>
      </c>
      <c r="HN18">
        <f>HN17/(1+Assumptions!$C$9)</f>
        <v>1.038</v>
      </c>
      <c r="HO18">
        <f>HO17*(1+Assumptions!$C$10)</f>
        <v>0.9685230024213074</v>
      </c>
      <c r="HQ18">
        <f>HQ17/(1.01+Assumptions!$C$9)</f>
        <v>1.0480000000000003</v>
      </c>
      <c r="HR18">
        <f>HR17/(0.99+Assumptions!$C$9)</f>
        <v>1.0279999999999998</v>
      </c>
    </row>
    <row r="19" spans="2:226" x14ac:dyDescent="0.25">
      <c r="B19">
        <f t="shared" si="18"/>
        <v>2034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22748.935455904706</v>
      </c>
      <c r="F19" s="3">
        <f t="shared" si="19"/>
        <v>21408.17</v>
      </c>
      <c r="H19">
        <f t="shared" si="23"/>
        <v>55</v>
      </c>
      <c r="I19" s="5">
        <v>254347.27432131779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18250.39</v>
      </c>
      <c r="V19" s="5">
        <v>19133.82</v>
      </c>
      <c r="W19" s="5">
        <v>20055.37</v>
      </c>
      <c r="X19" s="5">
        <v>21015.39</v>
      </c>
      <c r="Y19" s="5">
        <v>22013.82</v>
      </c>
      <c r="Z19" s="5">
        <v>23054.81</v>
      </c>
      <c r="AA19" s="5">
        <v>24139.67</v>
      </c>
      <c r="AB19" s="5">
        <v>25271</v>
      </c>
      <c r="AC19" s="5">
        <v>10893.86</v>
      </c>
      <c r="AD19" s="5">
        <v>11397.75</v>
      </c>
      <c r="AE19" s="5">
        <v>11918.09</v>
      </c>
      <c r="AF19" s="5">
        <v>12452.75</v>
      </c>
      <c r="AG19" s="5">
        <v>13000.23</v>
      </c>
      <c r="AH19" s="5">
        <v>13555.46</v>
      </c>
      <c r="AI19" s="5">
        <v>14114.38</v>
      </c>
      <c r="AJ19" s="5">
        <v>14672.83</v>
      </c>
      <c r="AK19" s="5">
        <v>15227.05</v>
      </c>
      <c r="AL19" s="5">
        <v>15775.05</v>
      </c>
      <c r="AM19" s="5">
        <v>16310.66</v>
      </c>
      <c r="AN19" s="5">
        <v>16828.310000000001</v>
      </c>
      <c r="AO19" s="5">
        <v>17320.849999999999</v>
      </c>
      <c r="AP19" s="5">
        <v>17775.36</v>
      </c>
      <c r="AQ19" s="5">
        <v>18178.419999999998</v>
      </c>
      <c r="AR19" s="5">
        <v>18514.849999999999</v>
      </c>
      <c r="AS19" s="5">
        <v>18771.57</v>
      </c>
      <c r="AT19" s="5">
        <v>18932.43</v>
      </c>
      <c r="AU19" s="5">
        <v>18981.62</v>
      </c>
      <c r="AV19" s="5">
        <v>18906.98</v>
      </c>
      <c r="AW19" s="5">
        <v>18700.98</v>
      </c>
      <c r="AX19" s="5">
        <v>18354.59</v>
      </c>
      <c r="AY19" s="5">
        <v>17859.89</v>
      </c>
      <c r="AZ19" s="5">
        <v>17178.04</v>
      </c>
      <c r="BA19" s="5">
        <v>16301.31</v>
      </c>
      <c r="BB19" s="5">
        <v>15232.5</v>
      </c>
      <c r="BC19" s="5">
        <v>13985.33</v>
      </c>
      <c r="BD19" s="5">
        <v>12589.45</v>
      </c>
      <c r="BE19" s="5">
        <v>11091.55</v>
      </c>
      <c r="BF19" s="5">
        <v>9549.32</v>
      </c>
      <c r="BG19" s="5">
        <v>8021.94</v>
      </c>
      <c r="BH19" s="5">
        <v>6563.68</v>
      </c>
      <c r="BI19" s="5">
        <v>5220.7299999999996</v>
      </c>
      <c r="BJ19" s="5">
        <v>4028.34</v>
      </c>
      <c r="BK19" s="5">
        <v>3033.11</v>
      </c>
      <c r="BL19" s="5">
        <v>2207.5700000000002</v>
      </c>
      <c r="BM19" s="5">
        <v>1571.23</v>
      </c>
      <c r="BN19" s="5">
        <v>1060.1600000000001</v>
      </c>
      <c r="BO19" s="5">
        <v>674.26</v>
      </c>
      <c r="BP19" s="5">
        <v>387.5</v>
      </c>
      <c r="BQ19" s="5">
        <v>195.94</v>
      </c>
      <c r="BR19" s="5">
        <v>85.73</v>
      </c>
      <c r="BS19" s="5">
        <v>32.130000000000003</v>
      </c>
      <c r="BT19" s="5">
        <v>9.82</v>
      </c>
      <c r="BU19" s="5">
        <v>2.25</v>
      </c>
      <c r="BV19" s="5">
        <v>0.33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0.99385000000000001</v>
      </c>
      <c r="DR19" s="3">
        <v>0.98763843750000002</v>
      </c>
      <c r="DS19" s="3">
        <v>0.98123854042500003</v>
      </c>
      <c r="DT19" s="3">
        <v>0.97460536789172703</v>
      </c>
      <c r="DU19" s="3">
        <v>0.96768566977969572</v>
      </c>
      <c r="DV19" s="3">
        <v>0.96061188753360616</v>
      </c>
      <c r="DW19" s="3">
        <v>0.95337848002047809</v>
      </c>
      <c r="DX19" s="3">
        <v>0.94602793193952017</v>
      </c>
      <c r="DY19" s="3">
        <v>0.93852593043923982</v>
      </c>
      <c r="DZ19" s="3">
        <v>0.93074555047589846</v>
      </c>
      <c r="EA19" s="3">
        <v>0.92249914489868201</v>
      </c>
      <c r="EB19" s="3">
        <v>0.9136339281162057</v>
      </c>
      <c r="EC19" s="3">
        <v>0.90407731722811013</v>
      </c>
      <c r="ED19" s="3">
        <v>0.89354481648240258</v>
      </c>
      <c r="EE19" s="3">
        <v>0.88188405662730718</v>
      </c>
      <c r="EF19" s="3">
        <v>0.86898209287884964</v>
      </c>
      <c r="EG19" s="3">
        <v>0.8547916153021381</v>
      </c>
      <c r="EH19" s="3">
        <v>0.83938827039439357</v>
      </c>
      <c r="EI19" s="3">
        <v>0.82264247440002536</v>
      </c>
      <c r="EJ19" s="3">
        <v>0.8045032078395048</v>
      </c>
      <c r="EK19" s="3">
        <v>0.78488137460029928</v>
      </c>
      <c r="EL19" s="3">
        <v>0.76348550832869511</v>
      </c>
      <c r="EM19" s="3">
        <v>0.74009231235350392</v>
      </c>
      <c r="EN19" s="3">
        <v>0.71449251926919621</v>
      </c>
      <c r="EO19" s="3">
        <v>0.6866344559428903</v>
      </c>
      <c r="EP19" s="3">
        <v>0.65641567353684371</v>
      </c>
      <c r="EQ19" s="3">
        <v>0.62381150703226873</v>
      </c>
      <c r="ER19" s="3">
        <v>0.58896539624944622</v>
      </c>
      <c r="ES19" s="3">
        <v>0.55217861759970588</v>
      </c>
      <c r="ET19" s="3">
        <v>0.51369728973918238</v>
      </c>
      <c r="EU19" s="3">
        <v>0.47379328427224271</v>
      </c>
      <c r="EV19" s="3">
        <v>0.43194786140531827</v>
      </c>
      <c r="EW19" s="3">
        <v>0.38853278185546974</v>
      </c>
      <c r="EX19" s="3">
        <v>0.34413125554502666</v>
      </c>
      <c r="EY19" s="3">
        <v>0.29948366645061492</v>
      </c>
      <c r="EZ19" s="3">
        <v>0.2555374332356517</v>
      </c>
      <c r="FA19" s="3">
        <v>0.21339675512076037</v>
      </c>
      <c r="FB19" s="3">
        <v>0.1741466899513989</v>
      </c>
      <c r="FC19" s="3">
        <v>0.13866604334070087</v>
      </c>
      <c r="FD19" s="3">
        <v>0.10754383657331397</v>
      </c>
      <c r="FE19" s="3">
        <v>8.1080524707718593E-2</v>
      </c>
      <c r="FF19" s="3">
        <v>5.9300674160731218E-2</v>
      </c>
      <c r="FG19" s="3">
        <v>4.2322298141772262E-2</v>
      </c>
      <c r="FH19" s="3">
        <v>2.9197307042045852E-2</v>
      </c>
      <c r="FI19" s="3">
        <v>1.9697671222845815E-2</v>
      </c>
      <c r="FJ19" s="3">
        <v>1.259784260728327E-2</v>
      </c>
      <c r="FK19" s="3">
        <v>7.5944834373746469E-3</v>
      </c>
      <c r="FL19" s="3">
        <v>4.1370189076754653E-3</v>
      </c>
      <c r="FM19" s="3">
        <v>1.9828317922597738E-3</v>
      </c>
      <c r="FN19" s="3">
        <v>8.2233982920389614E-4</v>
      </c>
      <c r="FO19" s="3">
        <v>2.9208688393493186E-4</v>
      </c>
      <c r="FP19" s="3">
        <v>8.4588361587556254E-5</v>
      </c>
      <c r="FQ19" s="3">
        <v>1.8383588623823603E-5</v>
      </c>
      <c r="FR19" s="3">
        <v>2.5317878252729858E-6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19</v>
      </c>
      <c r="HC19">
        <f t="shared" si="24"/>
        <v>0.77836777156526427</v>
      </c>
      <c r="HD19">
        <f>IF(H19&gt;=$F$3,IF(HB19&lt;50,HC19*VLOOKUP(H19,Ret!$A$2:$AZ$27,HB19+2),HC19),0)</f>
        <v>3.0356343091045308E-2</v>
      </c>
      <c r="HE19">
        <f>IF(H19&lt;$F$3,HC19*VLOOKUP(H19,Withd!$A$2:$AZ$57,HB19+2),0)</f>
        <v>0</v>
      </c>
      <c r="HF19">
        <f>IF(HC19=HD19,0,HC19*VLOOKUP(H19,Mort!$A$2:$E$115,IF(HF18/HC18=VLOOKUP(H18,Mort!$A$2:$E$115,2),2,3)))</f>
        <v>1.7746785191688024E-3</v>
      </c>
      <c r="HH19">
        <f t="shared" si="20"/>
        <v>46</v>
      </c>
      <c r="HI19">
        <f t="shared" si="20"/>
        <v>10</v>
      </c>
      <c r="HJ19">
        <f t="shared" si="21"/>
        <v>0.41243733061710203</v>
      </c>
      <c r="HK19">
        <f>IF(HH19&gt;=$F$3,IF(HI19&lt;50,HJ19*VLOOKUP(HH19,Ret!$A$2:$AZ$27,HI19+2),HJ19),0)</f>
        <v>0</v>
      </c>
      <c r="HL19">
        <f>IF(HH19&lt;$F$3,HJ19*VLOOKUP(HH19,Withd!$A$2:$AZ$57,HI19+2),0)</f>
        <v>1.6909930555301184E-2</v>
      </c>
      <c r="HM19">
        <f>IF(HJ19=HK19,0,HJ19*VLOOKUP(HH19,Mort!$A$2:$E$115,IF(HM18/HJ18=VLOOKUP(HH18,Mort!$A$2:$E$115,2),2,3)))</f>
        <v>4.7842730351583835E-4</v>
      </c>
      <c r="HN19">
        <f>HN18/(1+Assumptions!$C$9)</f>
        <v>1</v>
      </c>
      <c r="HO19">
        <f>HO18*(1+Assumptions!$C$10)</f>
        <v>0.99999999999999989</v>
      </c>
      <c r="HQ19">
        <f>HQ18/(1.01+Assumptions!$C$9)</f>
        <v>1.0000000000000002</v>
      </c>
      <c r="HR19">
        <f>HR18/(0.99+Assumptions!$C$9)</f>
        <v>0.99999999999999978</v>
      </c>
    </row>
    <row r="20" spans="2:226" x14ac:dyDescent="0.25">
      <c r="B20">
        <f t="shared" si="18"/>
        <v>2035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24000.126905979465</v>
      </c>
      <c r="F20" s="3">
        <f t="shared" si="19"/>
        <v>22420.52</v>
      </c>
      <c r="H20">
        <f t="shared" si="23"/>
        <v>56</v>
      </c>
      <c r="I20" s="5">
        <v>243859.6075111962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19252.22</v>
      </c>
      <c r="W20" s="5">
        <v>20179.48</v>
      </c>
      <c r="X20" s="5">
        <v>21145.43</v>
      </c>
      <c r="Y20" s="5">
        <v>22150.04</v>
      </c>
      <c r="Z20" s="5">
        <v>23197.47</v>
      </c>
      <c r="AA20" s="5">
        <v>24289.05</v>
      </c>
      <c r="AB20" s="5">
        <v>25427.38</v>
      </c>
      <c r="AC20" s="5">
        <v>10961.28</v>
      </c>
      <c r="AD20" s="5">
        <v>11468.28</v>
      </c>
      <c r="AE20" s="5">
        <v>11991.84</v>
      </c>
      <c r="AF20" s="5">
        <v>12529.81</v>
      </c>
      <c r="AG20" s="5">
        <v>13080.68</v>
      </c>
      <c r="AH20" s="5">
        <v>13639.34</v>
      </c>
      <c r="AI20" s="5">
        <v>14201.73</v>
      </c>
      <c r="AJ20" s="5">
        <v>14763.62</v>
      </c>
      <c r="AK20" s="5">
        <v>15321.27</v>
      </c>
      <c r="AL20" s="5">
        <v>15872.67</v>
      </c>
      <c r="AM20" s="5">
        <v>16411.59</v>
      </c>
      <c r="AN20" s="5">
        <v>16932.45</v>
      </c>
      <c r="AO20" s="5">
        <v>17428.03</v>
      </c>
      <c r="AP20" s="5">
        <v>17885.36</v>
      </c>
      <c r="AQ20" s="5">
        <v>18290.900000000001</v>
      </c>
      <c r="AR20" s="5">
        <v>18629.419999999998</v>
      </c>
      <c r="AS20" s="5">
        <v>18887.73</v>
      </c>
      <c r="AT20" s="5">
        <v>19049.59</v>
      </c>
      <c r="AU20" s="5">
        <v>19099.080000000002</v>
      </c>
      <c r="AV20" s="5">
        <v>19023.98</v>
      </c>
      <c r="AW20" s="5">
        <v>18816.71</v>
      </c>
      <c r="AX20" s="5">
        <v>18468.169999999998</v>
      </c>
      <c r="AY20" s="5">
        <v>17970.41</v>
      </c>
      <c r="AZ20" s="5">
        <v>17284.34</v>
      </c>
      <c r="BA20" s="5">
        <v>16402.18</v>
      </c>
      <c r="BB20" s="5">
        <v>15326.76</v>
      </c>
      <c r="BC20" s="5">
        <v>14071.87</v>
      </c>
      <c r="BD20" s="5">
        <v>12667.35</v>
      </c>
      <c r="BE20" s="5">
        <v>11160.19</v>
      </c>
      <c r="BF20" s="5">
        <v>9608.41</v>
      </c>
      <c r="BG20" s="5">
        <v>8071.58</v>
      </c>
      <c r="BH20" s="5">
        <v>6604.3</v>
      </c>
      <c r="BI20" s="5">
        <v>5253.03</v>
      </c>
      <c r="BJ20" s="5">
        <v>4053.27</v>
      </c>
      <c r="BK20" s="5">
        <v>3051.88</v>
      </c>
      <c r="BL20" s="5">
        <v>2221.23</v>
      </c>
      <c r="BM20" s="5">
        <v>1580.95</v>
      </c>
      <c r="BN20" s="5">
        <v>1066.72</v>
      </c>
      <c r="BO20" s="5">
        <v>678.43</v>
      </c>
      <c r="BP20" s="5">
        <v>389.9</v>
      </c>
      <c r="BQ20" s="5">
        <v>197.15</v>
      </c>
      <c r="BR20" s="5">
        <v>86.26</v>
      </c>
      <c r="BS20" s="5">
        <v>32.32</v>
      </c>
      <c r="BT20" s="5">
        <v>9.8800000000000008</v>
      </c>
      <c r="BU20" s="5">
        <v>2.2599999999999998</v>
      </c>
      <c r="BV20" s="5">
        <v>0.33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0.99375000000000002</v>
      </c>
      <c r="DS20" s="3">
        <v>0.98731049999999998</v>
      </c>
      <c r="DT20" s="3">
        <v>0.98063628102</v>
      </c>
      <c r="DU20" s="3">
        <v>0.97367376342475798</v>
      </c>
      <c r="DV20" s="3">
        <v>0.96655620821412291</v>
      </c>
      <c r="DW20" s="3">
        <v>0.95927803996627048</v>
      </c>
      <c r="DX20" s="3">
        <v>0.95188200627813058</v>
      </c>
      <c r="DY20" s="3">
        <v>0.94433358196834505</v>
      </c>
      <c r="DZ20" s="3">
        <v>0.93650505657382743</v>
      </c>
      <c r="EA20" s="3">
        <v>0.92820762177258331</v>
      </c>
      <c r="EB20" s="3">
        <v>0.91928754652734879</v>
      </c>
      <c r="EC20" s="3">
        <v>0.90967179879067273</v>
      </c>
      <c r="ED20" s="3">
        <v>0.89907412233476136</v>
      </c>
      <c r="EE20" s="3">
        <v>0.88734120503829272</v>
      </c>
      <c r="EF20" s="3">
        <v>0.87435940320858252</v>
      </c>
      <c r="EG20" s="3">
        <v>0.86008111415418642</v>
      </c>
      <c r="EH20" s="3">
        <v>0.84458245247712793</v>
      </c>
      <c r="EI20" s="3">
        <v>0.82773303255020925</v>
      </c>
      <c r="EJ20" s="3">
        <v>0.80948151918247713</v>
      </c>
      <c r="EK20" s="3">
        <v>0.78973826492961652</v>
      </c>
      <c r="EL20" s="3">
        <v>0.76820999982763516</v>
      </c>
      <c r="EM20" s="3">
        <v>0.74467204543291643</v>
      </c>
      <c r="EN20" s="3">
        <v>0.71891383938139186</v>
      </c>
      <c r="EO20" s="3">
        <v>0.69088338878391142</v>
      </c>
      <c r="EP20" s="3">
        <v>0.66047761084353152</v>
      </c>
      <c r="EQ20" s="3">
        <v>0.62767168791293326</v>
      </c>
      <c r="ER20" s="3">
        <v>0.59260994742611683</v>
      </c>
      <c r="ES20" s="3">
        <v>0.55559553010988161</v>
      </c>
      <c r="ET20" s="3">
        <v>0.51687607761652399</v>
      </c>
      <c r="EU20" s="3">
        <v>0.47672514390727244</v>
      </c>
      <c r="EV20" s="3">
        <v>0.43462077919738218</v>
      </c>
      <c r="EW20" s="3">
        <v>0.39093704468025331</v>
      </c>
      <c r="EX20" s="3">
        <v>0.34626075921419397</v>
      </c>
      <c r="EY20" s="3">
        <v>0.30133688831374444</v>
      </c>
      <c r="EZ20" s="3">
        <v>0.25711871332258557</v>
      </c>
      <c r="FA20" s="3">
        <v>0.21471726630855797</v>
      </c>
      <c r="FB20" s="3">
        <v>0.17522431951642489</v>
      </c>
      <c r="FC20" s="3">
        <v>0.13952411665814848</v>
      </c>
      <c r="FD20" s="3">
        <v>0.10820932391539365</v>
      </c>
      <c r="FE20" s="3">
        <v>8.1582255579532734E-2</v>
      </c>
      <c r="FF20" s="3">
        <v>5.9667630085758643E-2</v>
      </c>
      <c r="FG20" s="3">
        <v>4.2584190915905082E-2</v>
      </c>
      <c r="FH20" s="3">
        <v>2.93779816290646E-2</v>
      </c>
      <c r="FI20" s="3">
        <v>1.9819561526232141E-2</v>
      </c>
      <c r="FJ20" s="3">
        <v>1.2675798769717028E-2</v>
      </c>
      <c r="FK20" s="3">
        <v>7.6414785303362135E-3</v>
      </c>
      <c r="FL20" s="3">
        <v>4.1626190146153491E-3</v>
      </c>
      <c r="FM20" s="3">
        <v>1.9951016675149908E-3</v>
      </c>
      <c r="FN20" s="3">
        <v>8.2742851456849215E-4</v>
      </c>
      <c r="FO20" s="3">
        <v>2.9389433408958272E-4</v>
      </c>
      <c r="FP20" s="3">
        <v>8.5111799152343142E-5</v>
      </c>
      <c r="FQ20" s="3">
        <v>1.8497347309778738E-5</v>
      </c>
      <c r="FR20" s="3">
        <v>2.5474546715027269E-6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20</v>
      </c>
      <c r="HC20">
        <f t="shared" si="24"/>
        <v>0.74623674995505018</v>
      </c>
      <c r="HD20">
        <f>IF(H20&gt;=$F$3,IF(HB20&lt;50,HC20*VLOOKUP(H20,Ret!$A$2:$AZ$27,HB20+2),HC20),0)</f>
        <v>2.4625812748516659E-2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1.8581295073880749E-3</v>
      </c>
      <c r="HH20">
        <f t="shared" si="20"/>
        <v>47</v>
      </c>
      <c r="HI20">
        <f t="shared" si="20"/>
        <v>11</v>
      </c>
      <c r="HJ20">
        <f t="shared" si="21"/>
        <v>0.39504897275828504</v>
      </c>
      <c r="HK20">
        <f>IF(HH20&gt;=$F$3,IF(HI20&lt;50,HJ20*VLOOKUP(HH20,Ret!$A$2:$AZ$27,HI20+2),HJ20),0)</f>
        <v>0</v>
      </c>
      <c r="HL20">
        <f>IF(HH20&lt;$F$3,HJ20*VLOOKUP(HH20,Withd!$A$2:$AZ$57,HI20+2),0)</f>
        <v>1.5090870759366487E-2</v>
      </c>
      <c r="HM20">
        <f>IF(HJ20=HK20,0,HJ20*VLOOKUP(HH20,Mort!$A$2:$E$115,IF(HM19/HJ19=VLOOKUP(HH19,Mort!$A$2:$E$115,2),2,3)))</f>
        <v>4.9776170567543919E-4</v>
      </c>
      <c r="HN20">
        <f>HN19/(1+Assumptions!$C$9)</f>
        <v>0.96339113680154143</v>
      </c>
      <c r="HO20">
        <f>HO19*(1+Assumptions!$C$10)</f>
        <v>1.0324999999999998</v>
      </c>
      <c r="HQ20">
        <f>HQ19/(1.01+Assumptions!$C$9)</f>
        <v>0.95419847328244289</v>
      </c>
      <c r="HR20">
        <f>HR19/(0.99+Assumptions!$C$9)</f>
        <v>0.97276264591439665</v>
      </c>
    </row>
    <row r="21" spans="2:226" x14ac:dyDescent="0.25">
      <c r="B21">
        <f t="shared" si="18"/>
        <v>2036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25320.133885808333</v>
      </c>
      <c r="F21" s="3">
        <f t="shared" si="19"/>
        <v>23475.53</v>
      </c>
      <c r="H21">
        <f t="shared" si="23"/>
        <v>57</v>
      </c>
      <c r="I21" s="5">
        <v>233132.94809807459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20306.39</v>
      </c>
      <c r="X21" s="5">
        <v>21278.42</v>
      </c>
      <c r="Y21" s="5">
        <v>22289.35</v>
      </c>
      <c r="Z21" s="5">
        <v>23343.37</v>
      </c>
      <c r="AA21" s="5">
        <v>24441.81</v>
      </c>
      <c r="AB21" s="5">
        <v>25587.3</v>
      </c>
      <c r="AC21" s="5">
        <v>11030.22</v>
      </c>
      <c r="AD21" s="5">
        <v>11540.41</v>
      </c>
      <c r="AE21" s="5">
        <v>12067.26</v>
      </c>
      <c r="AF21" s="5">
        <v>12608.61</v>
      </c>
      <c r="AG21" s="5">
        <v>13162.95</v>
      </c>
      <c r="AH21" s="5">
        <v>13725.13</v>
      </c>
      <c r="AI21" s="5">
        <v>14291.04</v>
      </c>
      <c r="AJ21" s="5">
        <v>14856.47</v>
      </c>
      <c r="AK21" s="5">
        <v>15417.63</v>
      </c>
      <c r="AL21" s="5">
        <v>15972.49</v>
      </c>
      <c r="AM21" s="5">
        <v>16514.8</v>
      </c>
      <c r="AN21" s="5">
        <v>17038.939999999999</v>
      </c>
      <c r="AO21" s="5">
        <v>17537.64</v>
      </c>
      <c r="AP21" s="5">
        <v>17997.84</v>
      </c>
      <c r="AQ21" s="5">
        <v>18405.939999999999</v>
      </c>
      <c r="AR21" s="5">
        <v>18746.59</v>
      </c>
      <c r="AS21" s="5">
        <v>19006.52</v>
      </c>
      <c r="AT21" s="5">
        <v>19169.400000000001</v>
      </c>
      <c r="AU21" s="5">
        <v>19219.2</v>
      </c>
      <c r="AV21" s="5">
        <v>19143.63</v>
      </c>
      <c r="AW21" s="5">
        <v>18935.05</v>
      </c>
      <c r="AX21" s="5">
        <v>18584.32</v>
      </c>
      <c r="AY21" s="5">
        <v>18083.43</v>
      </c>
      <c r="AZ21" s="5">
        <v>17393.04</v>
      </c>
      <c r="BA21" s="5">
        <v>16505.34</v>
      </c>
      <c r="BB21" s="5">
        <v>15423.16</v>
      </c>
      <c r="BC21" s="5">
        <v>14160.38</v>
      </c>
      <c r="BD21" s="5">
        <v>12747.02</v>
      </c>
      <c r="BE21" s="5">
        <v>11230.38</v>
      </c>
      <c r="BF21" s="5">
        <v>9668.84</v>
      </c>
      <c r="BG21" s="5">
        <v>8122.35</v>
      </c>
      <c r="BH21" s="5">
        <v>6645.83</v>
      </c>
      <c r="BI21" s="5">
        <v>5286.07</v>
      </c>
      <c r="BJ21" s="5">
        <v>4078.76</v>
      </c>
      <c r="BK21" s="5">
        <v>3071.08</v>
      </c>
      <c r="BL21" s="5">
        <v>2235.1999999999998</v>
      </c>
      <c r="BM21" s="5">
        <v>1590.89</v>
      </c>
      <c r="BN21" s="5">
        <v>1073.43</v>
      </c>
      <c r="BO21" s="5">
        <v>682.7</v>
      </c>
      <c r="BP21" s="5">
        <v>392.35</v>
      </c>
      <c r="BQ21" s="5">
        <v>198.39</v>
      </c>
      <c r="BR21" s="5">
        <v>86.8</v>
      </c>
      <c r="BS21" s="5">
        <v>32.53</v>
      </c>
      <c r="BT21" s="5">
        <v>9.94</v>
      </c>
      <c r="BU21" s="5">
        <v>2.2799999999999998</v>
      </c>
      <c r="BV21" s="5">
        <v>0.33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0.99351999999999996</v>
      </c>
      <c r="DT21" s="3">
        <v>0.98680380479999996</v>
      </c>
      <c r="DU21" s="3">
        <v>0.97979749778591996</v>
      </c>
      <c r="DV21" s="3">
        <v>0.97263517807710487</v>
      </c>
      <c r="DW21" s="3">
        <v>0.96531123518618422</v>
      </c>
      <c r="DX21" s="3">
        <v>0.95786868556289873</v>
      </c>
      <c r="DY21" s="3">
        <v>0.95027278688638495</v>
      </c>
      <c r="DZ21" s="3">
        <v>0.94239502548309684</v>
      </c>
      <c r="EA21" s="3">
        <v>0.93404540555731663</v>
      </c>
      <c r="EB21" s="3">
        <v>0.92506922920991086</v>
      </c>
      <c r="EC21" s="3">
        <v>0.9153930050723752</v>
      </c>
      <c r="ED21" s="3">
        <v>0.90472867656328193</v>
      </c>
      <c r="EE21" s="3">
        <v>0.89292196733413109</v>
      </c>
      <c r="EF21" s="3">
        <v>0.87985851895203271</v>
      </c>
      <c r="EG21" s="3">
        <v>0.86549042933754605</v>
      </c>
      <c r="EH21" s="3">
        <v>0.84989429180088349</v>
      </c>
      <c r="EI21" s="3">
        <v>0.83293890067945586</v>
      </c>
      <c r="EJ21" s="3">
        <v>0.8145725979194739</v>
      </c>
      <c r="EK21" s="3">
        <v>0.79470517225621795</v>
      </c>
      <c r="EL21" s="3">
        <v>0.77304150926051352</v>
      </c>
      <c r="EM21" s="3">
        <v>0.74935551741677142</v>
      </c>
      <c r="EN21" s="3">
        <v>0.72343531006932527</v>
      </c>
      <c r="EO21" s="3">
        <v>0.69522856732972227</v>
      </c>
      <c r="EP21" s="3">
        <v>0.66463155808154117</v>
      </c>
      <c r="EQ21" s="3">
        <v>0.63161930859163107</v>
      </c>
      <c r="ER21" s="3">
        <v>0.59633705401370252</v>
      </c>
      <c r="ES21" s="3">
        <v>0.55908984162000663</v>
      </c>
      <c r="ET21" s="3">
        <v>0.52012687055750839</v>
      </c>
      <c r="EU21" s="3">
        <v>0.47972341525260115</v>
      </c>
      <c r="EV21" s="3">
        <v>0.43735424321749145</v>
      </c>
      <c r="EW21" s="3">
        <v>0.39339576823170136</v>
      </c>
      <c r="EX21" s="3">
        <v>0.34843849983818254</v>
      </c>
      <c r="EY21" s="3">
        <v>0.30323208886917674</v>
      </c>
      <c r="EZ21" s="3">
        <v>0.25873581214851377</v>
      </c>
      <c r="FA21" s="3">
        <v>0.21606768936710236</v>
      </c>
      <c r="FB21" s="3">
        <v>0.1763263592618112</v>
      </c>
      <c r="FC21" s="3">
        <v>0.14040162682580978</v>
      </c>
      <c r="FD21" s="3">
        <v>0.10888988570102504</v>
      </c>
      <c r="FE21" s="3">
        <v>8.2095351526573809E-2</v>
      </c>
      <c r="FF21" s="3">
        <v>6.0042898199505548E-2</v>
      </c>
      <c r="FG21" s="3">
        <v>4.2852016016005114E-2</v>
      </c>
      <c r="FH21" s="3">
        <v>2.956274880912161E-2</v>
      </c>
      <c r="FI21" s="3">
        <v>1.9944212856585802E-2</v>
      </c>
      <c r="FJ21" s="3">
        <v>1.2755520774558016E-2</v>
      </c>
      <c r="FK21" s="3">
        <v>7.6895381437345547E-3</v>
      </c>
      <c r="FL21" s="3">
        <v>4.1887990084179616E-3</v>
      </c>
      <c r="FM21" s="3">
        <v>2.0076494767446449E-3</v>
      </c>
      <c r="FN21" s="3">
        <v>8.326324674903067E-4</v>
      </c>
      <c r="FO21" s="3">
        <v>2.9574272612788204E-4</v>
      </c>
      <c r="FP21" s="3">
        <v>8.5647093486634627E-5</v>
      </c>
      <c r="FQ21" s="3">
        <v>1.8613682827450306E-5</v>
      </c>
      <c r="FR21" s="3">
        <v>2.5634763989964553E-6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21</v>
      </c>
      <c r="HC21">
        <f t="shared" si="24"/>
        <v>0.71975280769914551</v>
      </c>
      <c r="HD21">
        <f>IF(H21&gt;=$F$3,IF(HB21&lt;50,HC21*VLOOKUP(H21,Ret!$A$2:$AZ$27,HB21+2),HC21),0)</f>
        <v>3.1669123538762403E-2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1.9073449404027356E-3</v>
      </c>
      <c r="HH21">
        <f t="shared" si="20"/>
        <v>48</v>
      </c>
      <c r="HI21">
        <f t="shared" si="20"/>
        <v>12</v>
      </c>
      <c r="HJ21">
        <f t="shared" si="21"/>
        <v>0.3794603402932431</v>
      </c>
      <c r="HK21">
        <f>IF(HH21&gt;=$F$3,IF(HI21&lt;50,HJ21*VLOOKUP(HH21,Ret!$A$2:$AZ$27,HI21+2),HJ21),0)</f>
        <v>0</v>
      </c>
      <c r="HL21">
        <f>IF(HH21&lt;$F$3,HJ21*VLOOKUP(HH21,Withd!$A$2:$AZ$57,HI21+2),0)</f>
        <v>1.3470842080410128E-2</v>
      </c>
      <c r="HM21">
        <f>IF(HJ21=HK21,0,HJ21*VLOOKUP(HH21,Mort!$A$2:$E$115,IF(HM20/HJ20=VLOOKUP(HH20,Mort!$A$2:$E$115,2),2,3)))</f>
        <v>5.1606606279881067E-4</v>
      </c>
      <c r="HN21">
        <f>HN20/(1+Assumptions!$C$9)</f>
        <v>0.9281224824677663</v>
      </c>
      <c r="HO21">
        <f>HO20*(1+Assumptions!$C$10)</f>
        <v>1.0660562499999997</v>
      </c>
      <c r="HQ21">
        <f>HQ20/(1.01+Assumptions!$C$9)</f>
        <v>0.91049472641454476</v>
      </c>
      <c r="HR21">
        <f>HR20/(0.99+Assumptions!$C$9)</f>
        <v>0.946267165286378</v>
      </c>
    </row>
    <row r="22" spans="2:226" x14ac:dyDescent="0.25">
      <c r="B22">
        <f t="shared" si="18"/>
        <v>2037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26712.741249527793</v>
      </c>
      <c r="F22" s="3">
        <f t="shared" si="19"/>
        <v>24575.73</v>
      </c>
      <c r="H22">
        <f t="shared" si="23"/>
        <v>58</v>
      </c>
      <c r="I22" s="5">
        <v>222189.48332846956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21417.21</v>
      </c>
      <c r="Y22" s="5">
        <v>22434.73</v>
      </c>
      <c r="Z22" s="5">
        <v>23495.62</v>
      </c>
      <c r="AA22" s="5">
        <v>24601.23</v>
      </c>
      <c r="AB22" s="5">
        <v>25754.19</v>
      </c>
      <c r="AC22" s="5">
        <v>11102.16</v>
      </c>
      <c r="AD22" s="5">
        <v>11615.68</v>
      </c>
      <c r="AE22" s="5">
        <v>12145.96</v>
      </c>
      <c r="AF22" s="5">
        <v>12690.85</v>
      </c>
      <c r="AG22" s="5">
        <v>13248.8</v>
      </c>
      <c r="AH22" s="5">
        <v>13814.65</v>
      </c>
      <c r="AI22" s="5">
        <v>14384.25</v>
      </c>
      <c r="AJ22" s="5">
        <v>14953.37</v>
      </c>
      <c r="AK22" s="5">
        <v>15518.19</v>
      </c>
      <c r="AL22" s="5">
        <v>16076.67</v>
      </c>
      <c r="AM22" s="5">
        <v>16622.52</v>
      </c>
      <c r="AN22" s="5">
        <v>17150.07</v>
      </c>
      <c r="AO22" s="5">
        <v>17652.03</v>
      </c>
      <c r="AP22" s="5">
        <v>18115.23</v>
      </c>
      <c r="AQ22" s="5">
        <v>18525.990000000002</v>
      </c>
      <c r="AR22" s="5">
        <v>18868.86</v>
      </c>
      <c r="AS22" s="5">
        <v>19130.490000000002</v>
      </c>
      <c r="AT22" s="5">
        <v>19294.43</v>
      </c>
      <c r="AU22" s="5">
        <v>19344.560000000001</v>
      </c>
      <c r="AV22" s="5">
        <v>19268.490000000002</v>
      </c>
      <c r="AW22" s="5">
        <v>19058.55</v>
      </c>
      <c r="AX22" s="5">
        <v>18705.53</v>
      </c>
      <c r="AY22" s="5">
        <v>18201.37</v>
      </c>
      <c r="AZ22" s="5">
        <v>17506.490000000002</v>
      </c>
      <c r="BA22" s="5">
        <v>16612.990000000002</v>
      </c>
      <c r="BB22" s="5">
        <v>15523.75</v>
      </c>
      <c r="BC22" s="5">
        <v>14252.73</v>
      </c>
      <c r="BD22" s="5">
        <v>12830.16</v>
      </c>
      <c r="BE22" s="5">
        <v>11303.63</v>
      </c>
      <c r="BF22" s="5">
        <v>9731.9</v>
      </c>
      <c r="BG22" s="5">
        <v>8175.32</v>
      </c>
      <c r="BH22" s="5">
        <v>6689.18</v>
      </c>
      <c r="BI22" s="5">
        <v>5320.55</v>
      </c>
      <c r="BJ22" s="5">
        <v>4105.37</v>
      </c>
      <c r="BK22" s="5">
        <v>3091.11</v>
      </c>
      <c r="BL22" s="5">
        <v>2249.7800000000002</v>
      </c>
      <c r="BM22" s="5">
        <v>1601.27</v>
      </c>
      <c r="BN22" s="5">
        <v>1080.43</v>
      </c>
      <c r="BO22" s="5">
        <v>687.15</v>
      </c>
      <c r="BP22" s="5">
        <v>394.91</v>
      </c>
      <c r="BQ22" s="5">
        <v>199.68</v>
      </c>
      <c r="BR22" s="5">
        <v>87.37</v>
      </c>
      <c r="BS22" s="5">
        <v>32.74</v>
      </c>
      <c r="BT22" s="5">
        <v>10</v>
      </c>
      <c r="BU22" s="5">
        <v>2.29</v>
      </c>
      <c r="BV22" s="5">
        <v>0.33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0.99324000000000001</v>
      </c>
      <c r="DU22" s="3">
        <v>0.98618799600000007</v>
      </c>
      <c r="DV22" s="3">
        <v>0.97897896174924004</v>
      </c>
      <c r="DW22" s="3">
        <v>0.97160725016726823</v>
      </c>
      <c r="DX22" s="3">
        <v>0.96411615826847863</v>
      </c>
      <c r="DY22" s="3">
        <v>0.95647071713340959</v>
      </c>
      <c r="DZ22" s="3">
        <v>0.94854157488837365</v>
      </c>
      <c r="EA22" s="3">
        <v>0.94013749653486267</v>
      </c>
      <c r="EB22" s="3">
        <v>0.93110277519316265</v>
      </c>
      <c r="EC22" s="3">
        <v>0.92136344016464211</v>
      </c>
      <c r="ED22" s="3">
        <v>0.91062955608672402</v>
      </c>
      <c r="EE22" s="3">
        <v>0.89874584037979222</v>
      </c>
      <c r="EF22" s="3">
        <v>0.88559718873503579</v>
      </c>
      <c r="EG22" s="3">
        <v>0.87113538664299273</v>
      </c>
      <c r="EH22" s="3">
        <v>0.85543752697568598</v>
      </c>
      <c r="EI22" s="3">
        <v>0.83837154831252103</v>
      </c>
      <c r="EJ22" s="3">
        <v>0.81988545567222992</v>
      </c>
      <c r="EK22" s="3">
        <v>0.79988844940838422</v>
      </c>
      <c r="EL22" s="3">
        <v>0.77808349027751167</v>
      </c>
      <c r="EM22" s="3">
        <v>0.75424301213540867</v>
      </c>
      <c r="EN22" s="3">
        <v>0.72815374634564489</v>
      </c>
      <c r="EO22" s="3">
        <v>0.69976303177562826</v>
      </c>
      <c r="EP22" s="3">
        <v>0.66896646074718291</v>
      </c>
      <c r="EQ22" s="3">
        <v>0.63573889664187033</v>
      </c>
      <c r="ER22" s="3">
        <v>0.60022652187545544</v>
      </c>
      <c r="ES22" s="3">
        <v>0.56273637331911452</v>
      </c>
      <c r="ET22" s="3">
        <v>0.52351927546250543</v>
      </c>
      <c r="EU22" s="3">
        <v>0.48285229814457803</v>
      </c>
      <c r="EV22" s="3">
        <v>0.44020678317244893</v>
      </c>
      <c r="EW22" s="3">
        <v>0.39596159939578612</v>
      </c>
      <c r="EX22" s="3">
        <v>0.35071110781683568</v>
      </c>
      <c r="EY22" s="3">
        <v>0.30520984868867945</v>
      </c>
      <c r="EZ22" s="3">
        <v>0.26042335549210266</v>
      </c>
      <c r="FA22" s="3">
        <v>0.21747693993790002</v>
      </c>
      <c r="FB22" s="3">
        <v>0.17747640637512205</v>
      </c>
      <c r="FC22" s="3">
        <v>0.14131736334025469</v>
      </c>
      <c r="FD22" s="3">
        <v>0.10960009431216793</v>
      </c>
      <c r="FE22" s="3">
        <v>8.2630799104772765E-2</v>
      </c>
      <c r="FF22" s="3">
        <v>6.0434513849248701E-2</v>
      </c>
      <c r="FG22" s="3">
        <v>4.31315081890703E-2</v>
      </c>
      <c r="FH22" s="3">
        <v>2.9755564869475819E-2</v>
      </c>
      <c r="FI22" s="3">
        <v>2.0074294283543168E-2</v>
      </c>
      <c r="FJ22" s="3">
        <v>1.2838715651982869E-2</v>
      </c>
      <c r="FK22" s="3">
        <v>7.7396913436413532E-3</v>
      </c>
      <c r="FL22" s="3">
        <v>4.2161194625351906E-3</v>
      </c>
      <c r="FM22" s="3">
        <v>2.0207438971984915E-3</v>
      </c>
      <c r="FN22" s="3">
        <v>8.3806311648513046E-4</v>
      </c>
      <c r="FO22" s="3">
        <v>2.9767163834435351E-4</v>
      </c>
      <c r="FP22" s="3">
        <v>8.6205706464524771E-5</v>
      </c>
      <c r="FQ22" s="3">
        <v>1.8735086185935172E-5</v>
      </c>
      <c r="FR22" s="3">
        <v>2.5801960695269908E-6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22</v>
      </c>
      <c r="HC22">
        <f t="shared" si="24"/>
        <v>0.68617633921998034</v>
      </c>
      <c r="HD22">
        <f>IF(H22&gt;=$F$3,IF(HB22&lt;50,HC22*VLOOKUP(H22,Ret!$A$2:$AZ$27,HB22+2),HC22),0)</f>
        <v>3.5681169639438973E-2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1.9212937498159449E-3</v>
      </c>
      <c r="HH22">
        <f t="shared" si="20"/>
        <v>49</v>
      </c>
      <c r="HI22">
        <f t="shared" si="20"/>
        <v>13</v>
      </c>
      <c r="HJ22">
        <f t="shared" si="21"/>
        <v>0.36547343215003419</v>
      </c>
      <c r="HK22">
        <f>IF(HH22&gt;=$F$3,IF(HI22&lt;50,HJ22*VLOOKUP(HH22,Ret!$A$2:$AZ$27,HI22+2),HJ22),0)</f>
        <v>0</v>
      </c>
      <c r="HL22">
        <f>IF(HH22&lt;$F$3,HJ22*VLOOKUP(HH22,Withd!$A$2:$AZ$57,HI22+2),0)</f>
        <v>1.1146939680576043E-2</v>
      </c>
      <c r="HM22">
        <f>IF(HJ22=HK22,0,HJ22*VLOOKUP(HH22,Mort!$A$2:$E$115,IF(HM21/HJ21=VLOOKUP(HH21,Mort!$A$2:$E$115,2),2,3)))</f>
        <v>5.2993647661754952E-4</v>
      </c>
      <c r="HN22">
        <f>HN21/(1+Assumptions!$C$9)</f>
        <v>0.89414497347569</v>
      </c>
      <c r="HO22">
        <f>HO21*(1+Assumptions!$C$10)</f>
        <v>1.1007030781249996</v>
      </c>
      <c r="HQ22">
        <f>HQ21/(1.01+Assumptions!$C$9)</f>
        <v>0.86879267787647396</v>
      </c>
      <c r="HR22">
        <f>HR21/(0.99+Assumptions!$C$9)</f>
        <v>0.92049335144589295</v>
      </c>
    </row>
    <row r="23" spans="2:226" x14ac:dyDescent="0.25">
      <c r="B23">
        <f t="shared" si="18"/>
        <v>2038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11607.420083474277</v>
      </c>
      <c r="F23" s="3">
        <f t="shared" si="19"/>
        <v>10594.15</v>
      </c>
      <c r="H23">
        <f t="shared" si="23"/>
        <v>59</v>
      </c>
      <c r="I23" s="5">
        <v>211029.9498689773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22587.42</v>
      </c>
      <c r="Z23" s="5">
        <v>23655.53</v>
      </c>
      <c r="AA23" s="5">
        <v>24768.66</v>
      </c>
      <c r="AB23" s="5">
        <v>25929.47</v>
      </c>
      <c r="AC23" s="5">
        <v>11177.72</v>
      </c>
      <c r="AD23" s="5">
        <v>11694.73</v>
      </c>
      <c r="AE23" s="5">
        <v>12228.63</v>
      </c>
      <c r="AF23" s="5">
        <v>12777.22</v>
      </c>
      <c r="AG23" s="5">
        <v>13338.97</v>
      </c>
      <c r="AH23" s="5">
        <v>13908.67</v>
      </c>
      <c r="AI23" s="5">
        <v>14482.15</v>
      </c>
      <c r="AJ23" s="5">
        <v>15055.15</v>
      </c>
      <c r="AK23" s="5">
        <v>15623.81</v>
      </c>
      <c r="AL23" s="5">
        <v>16186.09</v>
      </c>
      <c r="AM23" s="5">
        <v>16735.650000000001</v>
      </c>
      <c r="AN23" s="5">
        <v>17266.8</v>
      </c>
      <c r="AO23" s="5">
        <v>17772.169999999998</v>
      </c>
      <c r="AP23" s="5">
        <v>18238.52</v>
      </c>
      <c r="AQ23" s="5">
        <v>18652.080000000002</v>
      </c>
      <c r="AR23" s="5">
        <v>18997.28</v>
      </c>
      <c r="AS23" s="5">
        <v>19260.689999999999</v>
      </c>
      <c r="AT23" s="5">
        <v>19425.740000000002</v>
      </c>
      <c r="AU23" s="5">
        <v>19476.21</v>
      </c>
      <c r="AV23" s="5">
        <v>19399.63</v>
      </c>
      <c r="AW23" s="5">
        <v>19188.259999999998</v>
      </c>
      <c r="AX23" s="5">
        <v>18832.84</v>
      </c>
      <c r="AY23" s="5">
        <v>18325.25</v>
      </c>
      <c r="AZ23" s="5">
        <v>17625.64</v>
      </c>
      <c r="BA23" s="5">
        <v>16726.060000000001</v>
      </c>
      <c r="BB23" s="5">
        <v>15629.41</v>
      </c>
      <c r="BC23" s="5">
        <v>14349.74</v>
      </c>
      <c r="BD23" s="5">
        <v>12917.48</v>
      </c>
      <c r="BE23" s="5">
        <v>11380.56</v>
      </c>
      <c r="BF23" s="5">
        <v>9798.14</v>
      </c>
      <c r="BG23" s="5">
        <v>8230.9699999999993</v>
      </c>
      <c r="BH23" s="5">
        <v>6734.71</v>
      </c>
      <c r="BI23" s="5">
        <v>5356.76</v>
      </c>
      <c r="BJ23" s="5">
        <v>4133.3100000000004</v>
      </c>
      <c r="BK23" s="5">
        <v>3112.14</v>
      </c>
      <c r="BL23" s="5">
        <v>2265.09</v>
      </c>
      <c r="BM23" s="5">
        <v>1612.17</v>
      </c>
      <c r="BN23" s="5">
        <v>1087.79</v>
      </c>
      <c r="BO23" s="5">
        <v>691.83</v>
      </c>
      <c r="BP23" s="5">
        <v>397.59</v>
      </c>
      <c r="BQ23" s="5">
        <v>201.04</v>
      </c>
      <c r="BR23" s="5">
        <v>87.96</v>
      </c>
      <c r="BS23" s="5">
        <v>32.96</v>
      </c>
      <c r="BT23" s="5">
        <v>10.07</v>
      </c>
      <c r="BU23" s="5">
        <v>2.31</v>
      </c>
      <c r="BV23" s="5">
        <v>0.34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0.9929</v>
      </c>
      <c r="DV23" s="3">
        <v>0.98564190099999993</v>
      </c>
      <c r="DW23" s="3">
        <v>0.97822001748546994</v>
      </c>
      <c r="DX23" s="3">
        <v>0.97067794115065698</v>
      </c>
      <c r="DY23" s="3">
        <v>0.96298046507733226</v>
      </c>
      <c r="DZ23" s="3">
        <v>0.95499735702184119</v>
      </c>
      <c r="EA23" s="3">
        <v>0.94653608043862769</v>
      </c>
      <c r="EB23" s="3">
        <v>0.93743986870561247</v>
      </c>
      <c r="EC23" s="3">
        <v>0.92763424767895175</v>
      </c>
      <c r="ED23" s="3">
        <v>0.91682730869349194</v>
      </c>
      <c r="EE23" s="3">
        <v>0.90486271231504189</v>
      </c>
      <c r="EF23" s="3">
        <v>0.89162457083387281</v>
      </c>
      <c r="EG23" s="3">
        <v>0.87706434159215574</v>
      </c>
      <c r="EH23" s="3">
        <v>0.86125964215666506</v>
      </c>
      <c r="EI23" s="3">
        <v>0.84407751229563954</v>
      </c>
      <c r="EJ23" s="3">
        <v>0.82546560314952067</v>
      </c>
      <c r="EK23" s="3">
        <v>0.8053324970887038</v>
      </c>
      <c r="EL23" s="3">
        <v>0.78337913321806574</v>
      </c>
      <c r="EM23" s="3">
        <v>0.75937639657626421</v>
      </c>
      <c r="EN23" s="3">
        <v>0.73310956701869123</v>
      </c>
      <c r="EO23" s="3">
        <v>0.70452562500063254</v>
      </c>
      <c r="EP23" s="3">
        <v>0.67351945224435472</v>
      </c>
      <c r="EQ23" s="3">
        <v>0.64006574105137759</v>
      </c>
      <c r="ER23" s="3">
        <v>0.60431166875624764</v>
      </c>
      <c r="ES23" s="3">
        <v>0.5665663619257324</v>
      </c>
      <c r="ET23" s="3">
        <v>0.52708235216312804</v>
      </c>
      <c r="EU23" s="3">
        <v>0.48613859504709628</v>
      </c>
      <c r="EV23" s="3">
        <v>0.44320283433253677</v>
      </c>
      <c r="EW23" s="3">
        <v>0.39865651745377351</v>
      </c>
      <c r="EX23" s="3">
        <v>0.35309805063915622</v>
      </c>
      <c r="EY23" s="3">
        <v>0.30728710954923211</v>
      </c>
      <c r="EZ23" s="3">
        <v>0.26219579909397778</v>
      </c>
      <c r="FA23" s="3">
        <v>0.21895708986538989</v>
      </c>
      <c r="FB23" s="3">
        <v>0.17868431232644871</v>
      </c>
      <c r="FC23" s="3">
        <v>0.14227917053305805</v>
      </c>
      <c r="FD23" s="3">
        <v>0.1103460334986185</v>
      </c>
      <c r="FE23" s="3">
        <v>8.3193185035613446E-2</v>
      </c>
      <c r="FF23" s="3">
        <v>6.0845831671346953E-2</v>
      </c>
      <c r="FG23" s="3">
        <v>4.3425061605523604E-2</v>
      </c>
      <c r="FH23" s="3">
        <v>2.9958081500418628E-2</v>
      </c>
      <c r="FI23" s="3">
        <v>2.0210920103442425E-2</v>
      </c>
      <c r="FJ23" s="3">
        <v>1.2926096061357637E-2</v>
      </c>
      <c r="FK23" s="3">
        <v>7.7923677496288387E-3</v>
      </c>
      <c r="FL23" s="3">
        <v>4.2448144079328138E-3</v>
      </c>
      <c r="FM23" s="3">
        <v>2.0344970975781185E-3</v>
      </c>
      <c r="FN23" s="3">
        <v>8.4376698127857318E-4</v>
      </c>
      <c r="FO23" s="3">
        <v>2.9969759408033644E-4</v>
      </c>
      <c r="FP23" s="3">
        <v>8.6792423245665422E-5</v>
      </c>
      <c r="FQ23" s="3">
        <v>1.8862597343980469E-5</v>
      </c>
      <c r="FR23" s="3">
        <v>2.5977569062129895E-6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23</v>
      </c>
      <c r="HC23">
        <f t="shared" si="24"/>
        <v>0.64857387583072534</v>
      </c>
      <c r="HD23">
        <f>IF(H23&gt;=$F$3,IF(HB23&lt;50,HC23*VLOOKUP(H23,Ret!$A$2:$AZ$27,HB23+2),HC23),0)</f>
        <v>4.2805875804827878E-2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1.9068071949423324E-3</v>
      </c>
      <c r="HH23">
        <f t="shared" si="20"/>
        <v>50</v>
      </c>
      <c r="HI23">
        <f t="shared" si="20"/>
        <v>14</v>
      </c>
      <c r="HJ23">
        <f t="shared" si="21"/>
        <v>0.3537965559928406</v>
      </c>
      <c r="HK23">
        <f>IF(HH23&gt;=$F$3,IF(HI23&lt;50,HJ23*VLOOKUP(HH23,Ret!$A$2:$AZ$27,HI23+2),HJ23),0)</f>
        <v>5.3069483398926086E-3</v>
      </c>
      <c r="HL23">
        <f>IF(HH23&lt;$F$3,HJ23*VLOOKUP(HH23,Withd!$A$2:$AZ$57,HI23+2),0)</f>
        <v>0</v>
      </c>
      <c r="HM23">
        <f>IF(HJ23=HK23,0,HJ23*VLOOKUP(HH23,Mort!$A$2:$E$115,IF(HM22/HJ22=VLOOKUP(HH22,Mort!$A$2:$E$115,2),2,3)))</f>
        <v>5.4838466178890293E-4</v>
      </c>
      <c r="HN23">
        <f>HN22/(1+Assumptions!$C$9)</f>
        <v>0.86141134246212903</v>
      </c>
      <c r="HO23">
        <f>HO22*(1+Assumptions!$C$10)</f>
        <v>1.136475928164062</v>
      </c>
      <c r="HQ23">
        <f>HQ22/(1.01+Assumptions!$C$9)</f>
        <v>0.82900064682869645</v>
      </c>
      <c r="HR23">
        <f>HR22/(0.99+Assumptions!$C$9)</f>
        <v>0.89542154809911767</v>
      </c>
    </row>
    <row r="24" spans="2:226" x14ac:dyDescent="0.25">
      <c r="B24">
        <f t="shared" si="18"/>
        <v>2039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12245.828188065363</v>
      </c>
      <c r="F24" s="3">
        <f t="shared" si="19"/>
        <v>11084.17</v>
      </c>
      <c r="H24">
        <f t="shared" si="23"/>
        <v>60</v>
      </c>
      <c r="I24" s="5">
        <v>199655.28740444643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23824.69</v>
      </c>
      <c r="AA24" s="5">
        <v>24945.78</v>
      </c>
      <c r="AB24" s="5">
        <v>26114.880000000001</v>
      </c>
      <c r="AC24" s="5">
        <v>11257.65</v>
      </c>
      <c r="AD24" s="5">
        <v>11778.36</v>
      </c>
      <c r="AE24" s="5">
        <v>12316.07</v>
      </c>
      <c r="AF24" s="5">
        <v>12868.59</v>
      </c>
      <c r="AG24" s="5">
        <v>13434.35</v>
      </c>
      <c r="AH24" s="5">
        <v>14008.13</v>
      </c>
      <c r="AI24" s="5">
        <v>14585.71</v>
      </c>
      <c r="AJ24" s="5">
        <v>15162.8</v>
      </c>
      <c r="AK24" s="5">
        <v>15735.53</v>
      </c>
      <c r="AL24" s="5">
        <v>16301.83</v>
      </c>
      <c r="AM24" s="5">
        <v>16855.32</v>
      </c>
      <c r="AN24" s="5">
        <v>17390.27</v>
      </c>
      <c r="AO24" s="5">
        <v>17899.25</v>
      </c>
      <c r="AP24" s="5">
        <v>18368.939999999999</v>
      </c>
      <c r="AQ24" s="5">
        <v>18785.46</v>
      </c>
      <c r="AR24" s="5">
        <v>19133.13</v>
      </c>
      <c r="AS24" s="5">
        <v>19398.419999999998</v>
      </c>
      <c r="AT24" s="5">
        <v>19564.650000000001</v>
      </c>
      <c r="AU24" s="5">
        <v>19615.48</v>
      </c>
      <c r="AV24" s="5">
        <v>19538.349999999999</v>
      </c>
      <c r="AW24" s="5">
        <v>19325.47</v>
      </c>
      <c r="AX24" s="5">
        <v>18967.509999999998</v>
      </c>
      <c r="AY24" s="5">
        <v>18456.29</v>
      </c>
      <c r="AZ24" s="5">
        <v>17751.669999999998</v>
      </c>
      <c r="BA24" s="5">
        <v>16845.66</v>
      </c>
      <c r="BB24" s="5">
        <v>15741.17</v>
      </c>
      <c r="BC24" s="5">
        <v>14452.35</v>
      </c>
      <c r="BD24" s="5">
        <v>13009.85</v>
      </c>
      <c r="BE24" s="5">
        <v>11461.94</v>
      </c>
      <c r="BF24" s="5">
        <v>9868.2000000000007</v>
      </c>
      <c r="BG24" s="5">
        <v>8289.82</v>
      </c>
      <c r="BH24" s="5">
        <v>6782.86</v>
      </c>
      <c r="BI24" s="5">
        <v>5395.06</v>
      </c>
      <c r="BJ24" s="5">
        <v>4162.8599999999997</v>
      </c>
      <c r="BK24" s="5">
        <v>3134.4</v>
      </c>
      <c r="BL24" s="5">
        <v>2281.29</v>
      </c>
      <c r="BM24" s="5">
        <v>1623.7</v>
      </c>
      <c r="BN24" s="5">
        <v>1095.57</v>
      </c>
      <c r="BO24" s="5">
        <v>696.78</v>
      </c>
      <c r="BP24" s="5">
        <v>400.44</v>
      </c>
      <c r="BQ24" s="5">
        <v>202.48</v>
      </c>
      <c r="BR24" s="5">
        <v>88.59</v>
      </c>
      <c r="BS24" s="5">
        <v>33.200000000000003</v>
      </c>
      <c r="BT24" s="5">
        <v>10.14</v>
      </c>
      <c r="BU24" s="5">
        <v>2.33</v>
      </c>
      <c r="BV24" s="5">
        <v>0.34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0.99268999999999996</v>
      </c>
      <c r="DW24" s="3">
        <v>0.98521504429999995</v>
      </c>
      <c r="DX24" s="3">
        <v>0.97761903630844693</v>
      </c>
      <c r="DY24" s="3">
        <v>0.96986651735052098</v>
      </c>
      <c r="DZ24" s="3">
        <v>0.9618263239216851</v>
      </c>
      <c r="EA24" s="3">
        <v>0.95330454269173903</v>
      </c>
      <c r="EB24" s="3">
        <v>0.94414328603647146</v>
      </c>
      <c r="EC24" s="3">
        <v>0.93426754726452999</v>
      </c>
      <c r="ED24" s="3">
        <v>0.92338333033889819</v>
      </c>
      <c r="EE24" s="3">
        <v>0.91133317787797552</v>
      </c>
      <c r="EF24" s="3">
        <v>0.89800037348562067</v>
      </c>
      <c r="EG24" s="3">
        <v>0.88333602738660055</v>
      </c>
      <c r="EH24" s="3">
        <v>0.86741831217309395</v>
      </c>
      <c r="EI24" s="3">
        <v>0.85011331684524072</v>
      </c>
      <c r="EJ24" s="3">
        <v>0.83136831820880319</v>
      </c>
      <c r="EK24" s="3">
        <v>0.81109124492769047</v>
      </c>
      <c r="EL24" s="3">
        <v>0.78898089759096168</v>
      </c>
      <c r="EM24" s="3">
        <v>0.7648065228887746</v>
      </c>
      <c r="EN24" s="3">
        <v>0.73835186526205188</v>
      </c>
      <c r="EO24" s="3">
        <v>0.70956352603548445</v>
      </c>
      <c r="EP24" s="3">
        <v>0.67833563525466278</v>
      </c>
      <c r="EQ24" s="3">
        <v>0.64464270425156367</v>
      </c>
      <c r="ER24" s="3">
        <v>0.60863296279207135</v>
      </c>
      <c r="ES24" s="3">
        <v>0.57061774793607856</v>
      </c>
      <c r="ET24" s="3">
        <v>0.53085139708241325</v>
      </c>
      <c r="EU24" s="3">
        <v>0.48961486055705139</v>
      </c>
      <c r="EV24" s="3">
        <v>0.44637207607265261</v>
      </c>
      <c r="EW24" s="3">
        <v>0.40150721870659029</v>
      </c>
      <c r="EX24" s="3">
        <v>0.35562297375280111</v>
      </c>
      <c r="EY24" s="3">
        <v>0.30948444913811268</v>
      </c>
      <c r="EZ24" s="3">
        <v>0.26407070107158603</v>
      </c>
      <c r="FA24" s="3">
        <v>0.22052280175787078</v>
      </c>
      <c r="FB24" s="3">
        <v>0.17996204283054559</v>
      </c>
      <c r="FC24" s="3">
        <v>0.14329657622425024</v>
      </c>
      <c r="FD24" s="3">
        <v>0.11113509265647951</v>
      </c>
      <c r="FE24" s="3">
        <v>8.3788080406499599E-2</v>
      </c>
      <c r="FF24" s="3">
        <v>6.1280926247705668E-2</v>
      </c>
      <c r="FG24" s="3">
        <v>4.3735584253725056E-2</v>
      </c>
      <c r="FH24" s="3">
        <v>3.0172304864959844E-2</v>
      </c>
      <c r="FI24" s="3">
        <v>2.0355443754096508E-2</v>
      </c>
      <c r="FJ24" s="3">
        <v>1.3018527607369964E-2</v>
      </c>
      <c r="FK24" s="3">
        <v>7.8480891828269089E-3</v>
      </c>
      <c r="FL24" s="3">
        <v>4.2751681014531308E-3</v>
      </c>
      <c r="FM24" s="3">
        <v>2.0490453193454708E-3</v>
      </c>
      <c r="FN24" s="3">
        <v>8.4980056529214724E-4</v>
      </c>
      <c r="FO24" s="3">
        <v>3.0184066278611776E-4</v>
      </c>
      <c r="FP24" s="3">
        <v>8.7413055942859691E-5</v>
      </c>
      <c r="FQ24" s="3">
        <v>1.8997479448061698E-5</v>
      </c>
      <c r="FR24" s="3">
        <v>2.616332869587056E-6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24</v>
      </c>
      <c r="HC24">
        <f t="shared" si="24"/>
        <v>0.60386119283095518</v>
      </c>
      <c r="HD24">
        <f>IF(H24&gt;=$F$3,IF(HB24&lt;50,HC24*VLOOKUP(H24,Ret!$A$2:$AZ$27,HB24+2),HC24),0)</f>
        <v>6.8840175982728888E-2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1.8598924739193418E-3</v>
      </c>
      <c r="HH24">
        <f t="shared" si="20"/>
        <v>51</v>
      </c>
      <c r="HI24">
        <f t="shared" si="20"/>
        <v>15</v>
      </c>
      <c r="HJ24">
        <f t="shared" si="21"/>
        <v>0.34794122299115909</v>
      </c>
      <c r="HK24">
        <f>IF(HH24&gt;=$F$3,IF(HI24&lt;50,HJ24*VLOOKUP(HH24,Ret!$A$2:$AZ$27,HI24+2),HJ24),0)</f>
        <v>4.8711771218762278E-3</v>
      </c>
      <c r="HL24">
        <f>IF(HH24&lt;$F$3,HJ24*VLOOKUP(HH24,Withd!$A$2:$AZ$57,HI24+2),0)</f>
        <v>0</v>
      </c>
      <c r="HM24">
        <f>IF(HJ24=HK24,0,HJ24*VLOOKUP(HH24,Mort!$A$2:$E$115,IF(HM23/HJ23=VLOOKUP(HH23,Mort!$A$2:$E$115,2),2,3)))</f>
        <v>5.9150007908497046E-4</v>
      </c>
      <c r="HN24">
        <f>HN23/(1+Assumptions!$C$9)</f>
        <v>0.8298760524683324</v>
      </c>
      <c r="HO24">
        <f>HO23*(1+Assumptions!$C$10)</f>
        <v>1.1734113958293939</v>
      </c>
      <c r="HQ24">
        <f>HQ23/(1.01+Assumptions!$C$9)</f>
        <v>0.79103115155409964</v>
      </c>
      <c r="HR24">
        <f>HR23/(0.99+Assumptions!$C$9)</f>
        <v>0.87103263433766309</v>
      </c>
    </row>
    <row r="25" spans="2:226" x14ac:dyDescent="0.25">
      <c r="B25">
        <f t="shared" si="18"/>
        <v>2040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12919.348738408957</v>
      </c>
      <c r="F25" s="3">
        <f t="shared" si="19"/>
        <v>11590.19</v>
      </c>
      <c r="H25">
        <f t="shared" si="23"/>
        <v>61</v>
      </c>
      <c r="I25" s="5">
        <v>188028.0573697463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25129.47</v>
      </c>
      <c r="AB25" s="5">
        <v>26307.19</v>
      </c>
      <c r="AC25" s="5">
        <v>11340.55</v>
      </c>
      <c r="AD25" s="5">
        <v>11865.09</v>
      </c>
      <c r="AE25" s="5">
        <v>12406.77</v>
      </c>
      <c r="AF25" s="5">
        <v>12963.35</v>
      </c>
      <c r="AG25" s="5">
        <v>13533.28</v>
      </c>
      <c r="AH25" s="5">
        <v>14111.28</v>
      </c>
      <c r="AI25" s="5">
        <v>14693.12</v>
      </c>
      <c r="AJ25" s="5">
        <v>15274.46</v>
      </c>
      <c r="AK25" s="5">
        <v>15851.4</v>
      </c>
      <c r="AL25" s="5">
        <v>16421.88</v>
      </c>
      <c r="AM25" s="5">
        <v>16979.439999999999</v>
      </c>
      <c r="AN25" s="5">
        <v>17518.330000000002</v>
      </c>
      <c r="AO25" s="5">
        <v>18031.060000000001</v>
      </c>
      <c r="AP25" s="5">
        <v>18504.21</v>
      </c>
      <c r="AQ25" s="5">
        <v>18923.79</v>
      </c>
      <c r="AR25" s="5">
        <v>19274.02</v>
      </c>
      <c r="AS25" s="5">
        <v>19541.27</v>
      </c>
      <c r="AT25" s="5">
        <v>19708.72</v>
      </c>
      <c r="AU25" s="5">
        <v>19759.93</v>
      </c>
      <c r="AV25" s="5">
        <v>19682.23</v>
      </c>
      <c r="AW25" s="5">
        <v>19467.78</v>
      </c>
      <c r="AX25" s="5">
        <v>19107.18</v>
      </c>
      <c r="AY25" s="5">
        <v>18592.2</v>
      </c>
      <c r="AZ25" s="5">
        <v>17882.39</v>
      </c>
      <c r="BA25" s="5">
        <v>16969.71</v>
      </c>
      <c r="BB25" s="5">
        <v>15857.09</v>
      </c>
      <c r="BC25" s="5">
        <v>14558.78</v>
      </c>
      <c r="BD25" s="5">
        <v>13105.65</v>
      </c>
      <c r="BE25" s="5">
        <v>11546.34</v>
      </c>
      <c r="BF25" s="5">
        <v>9940.8700000000008</v>
      </c>
      <c r="BG25" s="5">
        <v>8350.8700000000008</v>
      </c>
      <c r="BH25" s="5">
        <v>6832.81</v>
      </c>
      <c r="BI25" s="5">
        <v>5434.79</v>
      </c>
      <c r="BJ25" s="5">
        <v>4193.5200000000004</v>
      </c>
      <c r="BK25" s="5">
        <v>3157.48</v>
      </c>
      <c r="BL25" s="5">
        <v>2298.09</v>
      </c>
      <c r="BM25" s="5">
        <v>1635.65</v>
      </c>
      <c r="BN25" s="5">
        <v>1103.6300000000001</v>
      </c>
      <c r="BO25" s="5">
        <v>701.91</v>
      </c>
      <c r="BP25" s="5">
        <v>403.39</v>
      </c>
      <c r="BQ25" s="5">
        <v>203.97</v>
      </c>
      <c r="BR25" s="5">
        <v>89.25</v>
      </c>
      <c r="BS25" s="5">
        <v>33.44</v>
      </c>
      <c r="BT25" s="5">
        <v>10.220000000000001</v>
      </c>
      <c r="BU25" s="5">
        <v>2.34</v>
      </c>
      <c r="BV25" s="5">
        <v>0.34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0.99246999999999996</v>
      </c>
      <c r="DX25" s="3">
        <v>0.98481805629999997</v>
      </c>
      <c r="DY25" s="3">
        <v>0.97700844911354101</v>
      </c>
      <c r="DZ25" s="3">
        <v>0.96890904907038977</v>
      </c>
      <c r="EA25" s="3">
        <v>0.96032451489562609</v>
      </c>
      <c r="EB25" s="3">
        <v>0.95109579630747909</v>
      </c>
      <c r="EC25" s="3">
        <v>0.94114733427810282</v>
      </c>
      <c r="ED25" s="3">
        <v>0.93018296783376286</v>
      </c>
      <c r="EE25" s="3">
        <v>0.91804408010353222</v>
      </c>
      <c r="EF25" s="3">
        <v>0.90461309521161748</v>
      </c>
      <c r="EG25" s="3">
        <v>0.88984076336681184</v>
      </c>
      <c r="EH25" s="3">
        <v>0.87380583281094182</v>
      </c>
      <c r="EI25" s="3">
        <v>0.85637340644636351</v>
      </c>
      <c r="EJ25" s="3">
        <v>0.83749037283422123</v>
      </c>
      <c r="EK25" s="3">
        <v>0.81706398264079461</v>
      </c>
      <c r="EL25" s="3">
        <v>0.79479081847400657</v>
      </c>
      <c r="EM25" s="3">
        <v>0.77043842779596305</v>
      </c>
      <c r="EN25" s="3">
        <v>0.74378896257850069</v>
      </c>
      <c r="EO25" s="3">
        <v>0.71478863092756495</v>
      </c>
      <c r="EP25" s="3">
        <v>0.68333078328044283</v>
      </c>
      <c r="EQ25" s="3">
        <v>0.64938974327490329</v>
      </c>
      <c r="ER25" s="3">
        <v>0.61311483221556717</v>
      </c>
      <c r="ES25" s="3">
        <v>0.57481967979538284</v>
      </c>
      <c r="ET25" s="3">
        <v>0.53476049631044265</v>
      </c>
      <c r="EU25" s="3">
        <v>0.4932203009570475</v>
      </c>
      <c r="EV25" s="3">
        <v>0.4496590839765211</v>
      </c>
      <c r="EW25" s="3">
        <v>0.40446384944604097</v>
      </c>
      <c r="EX25" s="3">
        <v>0.35824172073134741</v>
      </c>
      <c r="EY25" s="3">
        <v>0.3117634398836624</v>
      </c>
      <c r="EZ25" s="3">
        <v>0.26601527271513375</v>
      </c>
      <c r="FA25" s="3">
        <v>0.22214669409168106</v>
      </c>
      <c r="FB25" s="3">
        <v>0.18128725264739814</v>
      </c>
      <c r="FC25" s="3">
        <v>0.14435178779301724</v>
      </c>
      <c r="FD25" s="3">
        <v>0.11195347254075246</v>
      </c>
      <c r="FE25" s="3">
        <v>8.4405081552649502E-2</v>
      </c>
      <c r="FF25" s="3">
        <v>6.1732188545976785E-2</v>
      </c>
      <c r="FG25" s="3">
        <v>4.405764564337817E-2</v>
      </c>
      <c r="FH25" s="3">
        <v>3.0394488576453733E-2</v>
      </c>
      <c r="FI25" s="3">
        <v>2.0505337773218748E-2</v>
      </c>
      <c r="FJ25" s="3">
        <v>1.3114393826239783E-2</v>
      </c>
      <c r="FK25" s="3">
        <v>7.9058811742103909E-3</v>
      </c>
      <c r="FL25" s="3">
        <v>4.3066497108393683E-3</v>
      </c>
      <c r="FM25" s="3">
        <v>2.0641341399082009E-3</v>
      </c>
      <c r="FN25" s="3">
        <v>8.560583518441283E-4</v>
      </c>
      <c r="FO25" s="3">
        <v>3.0406336599151594E-4</v>
      </c>
      <c r="FP25" s="3">
        <v>8.8056750791143E-5</v>
      </c>
      <c r="FQ25" s="3">
        <v>1.9137373649439111E-5</v>
      </c>
      <c r="FR25" s="3">
        <v>2.6355990990007535E-6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25</v>
      </c>
      <c r="HC25">
        <f t="shared" si="24"/>
        <v>0.53316112437430696</v>
      </c>
      <c r="HD25">
        <f>IF(H25&gt;=$F$3,IF(HB25&lt;50,HC25*VLOOKUP(H25,Ret!$A$2:$AZ$27,HB25+2),HC25),0)</f>
        <v>7.9441007531771732E-2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1.7487684879477269E-3</v>
      </c>
      <c r="HH25">
        <f t="shared" si="20"/>
        <v>52</v>
      </c>
      <c r="HI25">
        <f t="shared" si="20"/>
        <v>16</v>
      </c>
      <c r="HJ25">
        <f t="shared" si="21"/>
        <v>0.34247854579019787</v>
      </c>
      <c r="HK25">
        <f>IF(HH25&gt;=$F$3,IF(HI25&lt;50,HJ25*VLOOKUP(HH25,Ret!$A$2:$AZ$27,HI25+2),HJ25),0)</f>
        <v>6.1646138242235611E-3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6.3358530971186606E-4</v>
      </c>
      <c r="HN25">
        <f>HN24/(1+Assumptions!$C$9)</f>
        <v>0.79949523359184238</v>
      </c>
      <c r="HO25">
        <f>HO24*(1+Assumptions!$C$10)</f>
        <v>1.2115472661938491</v>
      </c>
      <c r="HQ25">
        <f>HQ24/(1.01+Assumptions!$C$9)</f>
        <v>0.75480071713177443</v>
      </c>
      <c r="HR25">
        <f>HR24/(0.99+Assumptions!$C$9)</f>
        <v>0.84730801005609246</v>
      </c>
    </row>
    <row r="26" spans="2:226" x14ac:dyDescent="0.25">
      <c r="B26">
        <f t="shared" ref="B26:C41" si="25">B25+1</f>
        <v>2041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13629.912919021448</v>
      </c>
      <c r="F26" s="3">
        <f t="shared" si="19"/>
        <v>12110.15</v>
      </c>
      <c r="H26">
        <f t="shared" si="23"/>
        <v>62</v>
      </c>
      <c r="I26" s="5">
        <v>176139.74155558736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26506.79</v>
      </c>
      <c r="AC26" s="5">
        <v>11426.59</v>
      </c>
      <c r="AD26" s="5">
        <v>11955.12</v>
      </c>
      <c r="AE26" s="5">
        <v>12500.9</v>
      </c>
      <c r="AF26" s="5">
        <v>13061.71</v>
      </c>
      <c r="AG26" s="5">
        <v>13635.96</v>
      </c>
      <c r="AH26" s="5">
        <v>14218.34</v>
      </c>
      <c r="AI26" s="5">
        <v>14804.6</v>
      </c>
      <c r="AJ26" s="5">
        <v>15390.35</v>
      </c>
      <c r="AK26" s="5">
        <v>15971.67</v>
      </c>
      <c r="AL26" s="5">
        <v>16546.47</v>
      </c>
      <c r="AM26" s="5">
        <v>17108.27</v>
      </c>
      <c r="AN26" s="5">
        <v>17651.240000000002</v>
      </c>
      <c r="AO26" s="5">
        <v>18167.87</v>
      </c>
      <c r="AP26" s="5">
        <v>18644.599999999999</v>
      </c>
      <c r="AQ26" s="5">
        <v>19067.37</v>
      </c>
      <c r="AR26" s="5">
        <v>19420.259999999998</v>
      </c>
      <c r="AS26" s="5">
        <v>19689.53</v>
      </c>
      <c r="AT26" s="5">
        <v>19858.259999999998</v>
      </c>
      <c r="AU26" s="5">
        <v>19909.849999999999</v>
      </c>
      <c r="AV26" s="5">
        <v>19831.560000000001</v>
      </c>
      <c r="AW26" s="5">
        <v>19615.490000000002</v>
      </c>
      <c r="AX26" s="5">
        <v>19252.150000000001</v>
      </c>
      <c r="AY26" s="5">
        <v>18733.259999999998</v>
      </c>
      <c r="AZ26" s="5">
        <v>18018.07</v>
      </c>
      <c r="BA26" s="5">
        <v>17098.46</v>
      </c>
      <c r="BB26" s="5">
        <v>15977.39</v>
      </c>
      <c r="BC26" s="5">
        <v>14669.23</v>
      </c>
      <c r="BD26" s="5">
        <v>13205.09</v>
      </c>
      <c r="BE26" s="5">
        <v>11633.95</v>
      </c>
      <c r="BF26" s="5">
        <v>10016.290000000001</v>
      </c>
      <c r="BG26" s="5">
        <v>8414.23</v>
      </c>
      <c r="BH26" s="5">
        <v>6884.65</v>
      </c>
      <c r="BI26" s="5">
        <v>5476.03</v>
      </c>
      <c r="BJ26" s="5">
        <v>4225.34</v>
      </c>
      <c r="BK26" s="5">
        <v>3181.44</v>
      </c>
      <c r="BL26" s="5">
        <v>2315.52</v>
      </c>
      <c r="BM26" s="5">
        <v>1648.06</v>
      </c>
      <c r="BN26" s="5">
        <v>1112.01</v>
      </c>
      <c r="BO26" s="5">
        <v>707.23</v>
      </c>
      <c r="BP26" s="5">
        <v>406.45</v>
      </c>
      <c r="BQ26" s="5">
        <v>205.52</v>
      </c>
      <c r="BR26" s="5">
        <v>89.92</v>
      </c>
      <c r="BS26" s="5">
        <v>33.700000000000003</v>
      </c>
      <c r="BT26" s="5">
        <v>10.3</v>
      </c>
      <c r="BU26" s="5">
        <v>2.36</v>
      </c>
      <c r="BV26" s="5">
        <v>0.34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0.99229000000000001</v>
      </c>
      <c r="DY26" s="3">
        <v>0.98442114030000005</v>
      </c>
      <c r="DZ26" s="3">
        <v>0.97626028904691309</v>
      </c>
      <c r="EA26" s="3">
        <v>0.96761062288595745</v>
      </c>
      <c r="EB26" s="3">
        <v>0.95831188480002338</v>
      </c>
      <c r="EC26" s="3">
        <v>0.94828794248501513</v>
      </c>
      <c r="ED26" s="3">
        <v>0.9372403879550647</v>
      </c>
      <c r="EE26" s="3">
        <v>0.92500940089225114</v>
      </c>
      <c r="EF26" s="3">
        <v>0.91147651335719748</v>
      </c>
      <c r="EG26" s="3">
        <v>0.89659210189407446</v>
      </c>
      <c r="EH26" s="3">
        <v>0.88043551221794325</v>
      </c>
      <c r="EI26" s="3">
        <v>0.86287082374919521</v>
      </c>
      <c r="EJ26" s="3">
        <v>0.84384452208552541</v>
      </c>
      <c r="EK26" s="3">
        <v>0.82326315419185947</v>
      </c>
      <c r="EL26" s="3">
        <v>0.80082100060858941</v>
      </c>
      <c r="EM26" s="3">
        <v>0.7762838451499422</v>
      </c>
      <c r="EN26" s="3">
        <v>0.74943218694620573</v>
      </c>
      <c r="EO26" s="3">
        <v>0.72021182597717315</v>
      </c>
      <c r="EP26" s="3">
        <v>0.68851530351591772</v>
      </c>
      <c r="EQ26" s="3">
        <v>0.65431674839028209</v>
      </c>
      <c r="ER26" s="3">
        <v>0.6177666148252009</v>
      </c>
      <c r="ES26" s="3">
        <v>0.57918091206321887</v>
      </c>
      <c r="ET26" s="3">
        <v>0.53881779430153309</v>
      </c>
      <c r="EU26" s="3">
        <v>0.49696242804019003</v>
      </c>
      <c r="EV26" s="3">
        <v>0.45307070639568048</v>
      </c>
      <c r="EW26" s="3">
        <v>0.40753256969585067</v>
      </c>
      <c r="EX26" s="3">
        <v>0.36095974763100885</v>
      </c>
      <c r="EY26" s="3">
        <v>0.31412882997336178</v>
      </c>
      <c r="EZ26" s="3">
        <v>0.26803356546307067</v>
      </c>
      <c r="FA26" s="3">
        <v>0.22383215018255567</v>
      </c>
      <c r="FB26" s="3">
        <v>0.18266270279947819</v>
      </c>
      <c r="FC26" s="3">
        <v>0.1454470037311125</v>
      </c>
      <c r="FD26" s="3">
        <v>0.11280287821370161</v>
      </c>
      <c r="FE26" s="3">
        <v>8.5045473971656058E-2</v>
      </c>
      <c r="FF26" s="3">
        <v>6.2200558753389798E-2</v>
      </c>
      <c r="FG26" s="3">
        <v>4.4391916776706758E-2</v>
      </c>
      <c r="FH26" s="3">
        <v>3.0625095545914461E-2</v>
      </c>
      <c r="FI26" s="3">
        <v>2.0660914459095733E-2</v>
      </c>
      <c r="FJ26" s="3">
        <v>1.3213894451459268E-2</v>
      </c>
      <c r="FK26" s="3">
        <v>7.9658641311177048E-3</v>
      </c>
      <c r="FL26" s="3">
        <v>4.3393248267850583E-3</v>
      </c>
      <c r="FM26" s="3">
        <v>2.0797949962298107E-3</v>
      </c>
      <c r="FN26" s="3">
        <v>8.6255337878638947E-4</v>
      </c>
      <c r="FO26" s="3">
        <v>3.0637033461113766E-4</v>
      </c>
      <c r="FP26" s="3">
        <v>8.8724848903385452E-5</v>
      </c>
      <c r="FQ26" s="3">
        <v>1.9282571412172762E-5</v>
      </c>
      <c r="FR26" s="3">
        <v>2.655595734884432E-6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26</v>
      </c>
      <c r="HC26">
        <f t="shared" si="24"/>
        <v>0.45197134835458747</v>
      </c>
      <c r="HD26">
        <f>IF(H26&gt;=$F$3,IF(HB26&lt;50,HC26*VLOOKUP(H26,Ret!$A$2:$AZ$27,HB26+2),HC26),0)</f>
        <v>0.11525269383041981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1.5683405787904185E-3</v>
      </c>
      <c r="HH26">
        <f t="shared" ref="HH26:HI41" si="26">HH25+1</f>
        <v>53</v>
      </c>
      <c r="HI26">
        <f t="shared" si="26"/>
        <v>17</v>
      </c>
      <c r="HJ26">
        <f t="shared" si="21"/>
        <v>0.33568034665626245</v>
      </c>
      <c r="HK26">
        <f>IF(HH26&gt;=$F$3,IF(HI26&lt;50,HJ26*VLOOKUP(HH26,Ret!$A$2:$AZ$27,HI26+2),HJ26),0)</f>
        <v>5.370885546500199E-3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6.6800388984596224E-4</v>
      </c>
      <c r="HN26">
        <f>HN25/(1+Assumptions!$C$9)</f>
        <v>0.77022662195745895</v>
      </c>
      <c r="HO26">
        <f>HO25*(1+Assumptions!$C$10)</f>
        <v>1.2509225523451493</v>
      </c>
      <c r="HQ26">
        <f>HQ25/(1.01+Assumptions!$C$9)</f>
        <v>0.72022969191963204</v>
      </c>
      <c r="HR26">
        <f>HR25/(0.99+Assumptions!$C$9)</f>
        <v>0.82422958176662686</v>
      </c>
    </row>
    <row r="27" spans="2:226" x14ac:dyDescent="0.25">
      <c r="B27">
        <f t="shared" si="25"/>
        <v>2042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14379.558129567627</v>
      </c>
      <c r="F27" s="3">
        <f t="shared" si="19"/>
        <v>12642.57</v>
      </c>
      <c r="H27">
        <f t="shared" si="23"/>
        <v>63</v>
      </c>
      <c r="I27" s="5">
        <v>163972.89763403754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11515.37</v>
      </c>
      <c r="AD27" s="5">
        <v>12048.01</v>
      </c>
      <c r="AE27" s="5">
        <v>12598.03</v>
      </c>
      <c r="AF27" s="5">
        <v>13163.2</v>
      </c>
      <c r="AG27" s="5">
        <v>13741.91</v>
      </c>
      <c r="AH27" s="5">
        <v>14328.82</v>
      </c>
      <c r="AI27" s="5">
        <v>14919.63</v>
      </c>
      <c r="AJ27" s="5">
        <v>15509.93</v>
      </c>
      <c r="AK27" s="5">
        <v>16095.77</v>
      </c>
      <c r="AL27" s="5">
        <v>16675.04</v>
      </c>
      <c r="AM27" s="5">
        <v>17241.2</v>
      </c>
      <c r="AN27" s="5">
        <v>17788.39</v>
      </c>
      <c r="AO27" s="5">
        <v>18309.03</v>
      </c>
      <c r="AP27" s="5">
        <v>18789.47</v>
      </c>
      <c r="AQ27" s="5">
        <v>19215.52</v>
      </c>
      <c r="AR27" s="5">
        <v>19571.150000000001</v>
      </c>
      <c r="AS27" s="5">
        <v>19842.509999999998</v>
      </c>
      <c r="AT27" s="5">
        <v>20012.55</v>
      </c>
      <c r="AU27" s="5">
        <v>20064.55</v>
      </c>
      <c r="AV27" s="5">
        <v>19985.650000000001</v>
      </c>
      <c r="AW27" s="5">
        <v>19767.900000000001</v>
      </c>
      <c r="AX27" s="5">
        <v>19401.740000000002</v>
      </c>
      <c r="AY27" s="5">
        <v>18878.82</v>
      </c>
      <c r="AZ27" s="5">
        <v>18158.07</v>
      </c>
      <c r="BA27" s="5">
        <v>17231.32</v>
      </c>
      <c r="BB27" s="5">
        <v>16101.54</v>
      </c>
      <c r="BC27" s="5">
        <v>14783.21</v>
      </c>
      <c r="BD27" s="5">
        <v>13307.69</v>
      </c>
      <c r="BE27" s="5">
        <v>11724.34</v>
      </c>
      <c r="BF27" s="5">
        <v>10094.120000000001</v>
      </c>
      <c r="BG27" s="5">
        <v>8479.61</v>
      </c>
      <c r="BH27" s="5">
        <v>6938.15</v>
      </c>
      <c r="BI27" s="5">
        <v>5518.58</v>
      </c>
      <c r="BJ27" s="5">
        <v>4258.17</v>
      </c>
      <c r="BK27" s="5">
        <v>3206.16</v>
      </c>
      <c r="BL27" s="5">
        <v>2333.52</v>
      </c>
      <c r="BM27" s="5">
        <v>1660.87</v>
      </c>
      <c r="BN27" s="5">
        <v>1120.6500000000001</v>
      </c>
      <c r="BO27" s="5">
        <v>712.73</v>
      </c>
      <c r="BP27" s="5">
        <v>409.6</v>
      </c>
      <c r="BQ27" s="5">
        <v>207.12</v>
      </c>
      <c r="BR27" s="5">
        <v>90.62</v>
      </c>
      <c r="BS27" s="5">
        <v>33.96</v>
      </c>
      <c r="BT27" s="5">
        <v>10.38</v>
      </c>
      <c r="BU27" s="5">
        <v>2.38</v>
      </c>
      <c r="BV27" s="5">
        <v>0.35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0.99207000000000001</v>
      </c>
      <c r="DZ27" s="3">
        <v>0.9838457397</v>
      </c>
      <c r="EA27" s="3">
        <v>0.97512886644625807</v>
      </c>
      <c r="EB27" s="3">
        <v>0.96575787803970947</v>
      </c>
      <c r="EC27" s="3">
        <v>0.95565605063541403</v>
      </c>
      <c r="ED27" s="3">
        <v>0.94452265764551147</v>
      </c>
      <c r="EE27" s="3">
        <v>0.93219663696323751</v>
      </c>
      <c r="EF27" s="3">
        <v>0.91855860016446533</v>
      </c>
      <c r="EG27" s="3">
        <v>0.90355853822377963</v>
      </c>
      <c r="EH27" s="3">
        <v>0.88727641336498708</v>
      </c>
      <c r="EI27" s="3">
        <v>0.86957524891835558</v>
      </c>
      <c r="EJ27" s="3">
        <v>0.85040111467970581</v>
      </c>
      <c r="EK27" s="3">
        <v>0.82965983149266775</v>
      </c>
      <c r="EL27" s="3">
        <v>0.80704330448617767</v>
      </c>
      <c r="EM27" s="3">
        <v>0.78231549763672115</v>
      </c>
      <c r="EN27" s="3">
        <v>0.75525520457346695</v>
      </c>
      <c r="EO27" s="3">
        <v>0.72580780414714752</v>
      </c>
      <c r="EP27" s="3">
        <v>0.69386500268663154</v>
      </c>
      <c r="EQ27" s="3">
        <v>0.65940072800318661</v>
      </c>
      <c r="ER27" s="3">
        <v>0.62256660333692859</v>
      </c>
      <c r="ES27" s="3">
        <v>0.58368109329250406</v>
      </c>
      <c r="ET27" s="3">
        <v>0.54300435790094947</v>
      </c>
      <c r="EU27" s="3">
        <v>0.50082377937920375</v>
      </c>
      <c r="EV27" s="3">
        <v>0.45659102318443251</v>
      </c>
      <c r="EW27" s="3">
        <v>0.41069905944416518</v>
      </c>
      <c r="EX27" s="3">
        <v>0.36376437093088598</v>
      </c>
      <c r="EY27" s="3">
        <v>0.31656958144631286</v>
      </c>
      <c r="EZ27" s="3">
        <v>0.2701161610648809</v>
      </c>
      <c r="FA27" s="3">
        <v>0.22557130494367139</v>
      </c>
      <c r="FB27" s="3">
        <v>0.18408197482538191</v>
      </c>
      <c r="FC27" s="3">
        <v>0.1465771132744586</v>
      </c>
      <c r="FD27" s="3">
        <v>0.11367934597113911</v>
      </c>
      <c r="FE27" s="3">
        <v>8.5706269308020916E-2</v>
      </c>
      <c r="FF27" s="3">
        <v>6.2683851246500333E-2</v>
      </c>
      <c r="FG27" s="3">
        <v>4.4736837796114821E-2</v>
      </c>
      <c r="FH27" s="3">
        <v>3.0863049658783694E-2</v>
      </c>
      <c r="FI27" s="3">
        <v>2.0821447821801831E-2</v>
      </c>
      <c r="FJ27" s="3">
        <v>1.331656516891158E-2</v>
      </c>
      <c r="FK27" s="3">
        <v>8.0277581464266567E-3</v>
      </c>
      <c r="FL27" s="3">
        <v>4.3730409726844572E-3</v>
      </c>
      <c r="FM27" s="3">
        <v>2.0959548077979333E-3</v>
      </c>
      <c r="FN27" s="3">
        <v>8.6925533743803692E-4</v>
      </c>
      <c r="FO27" s="3">
        <v>3.0875080330461634E-4</v>
      </c>
      <c r="FP27" s="3">
        <v>8.9414232637016877E-5</v>
      </c>
      <c r="FQ27" s="3">
        <v>1.943239517900288E-5</v>
      </c>
      <c r="FR27" s="3">
        <v>2.6762294640522755E-6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27</v>
      </c>
      <c r="HC27">
        <f t="shared" si="24"/>
        <v>0.33515031394537725</v>
      </c>
      <c r="HD27">
        <f>IF(H27&gt;=$F$3,IF(HB27&lt;50,HC27*VLOOKUP(H27,Ret!$A$2:$AZ$27,HB27+2),HC27),0)</f>
        <v>9.0825735079197237E-2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1.2266501490400808E-3</v>
      </c>
      <c r="HH27">
        <f t="shared" si="26"/>
        <v>54</v>
      </c>
      <c r="HI27">
        <f t="shared" si="26"/>
        <v>18</v>
      </c>
      <c r="HJ27">
        <f t="shared" si="21"/>
        <v>0.32964145721991628</v>
      </c>
      <c r="HK27">
        <f>IF(HH27&gt;=$F$3,IF(HI27&lt;50,HJ27*VLOOKUP(HH27,Ret!$A$2:$AZ$27,HI27+2),HJ27),0)</f>
        <v>7.9113949732779916E-3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7.0213630387842168E-4</v>
      </c>
      <c r="HN27">
        <f>HN26/(1+Assumptions!$C$9)</f>
        <v>0.74202950092240749</v>
      </c>
      <c r="HO27">
        <f>HO26*(1+Assumptions!$C$10)</f>
        <v>1.2915775352963665</v>
      </c>
      <c r="HQ27">
        <f>HQ26/(1.01+Assumptions!$C$9)</f>
        <v>0.68724207244239699</v>
      </c>
      <c r="HR27">
        <f>HR26/(0.99+Assumptions!$C$9)</f>
        <v>0.80177974880022063</v>
      </c>
    </row>
    <row r="28" spans="2:226" x14ac:dyDescent="0.25">
      <c r="B28">
        <f t="shared" si="25"/>
        <v>2043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15170.433826693847</v>
      </c>
      <c r="F28" s="3">
        <f t="shared" si="19"/>
        <v>13182.52</v>
      </c>
      <c r="H28">
        <f t="shared" si="23"/>
        <v>64</v>
      </c>
      <c r="I28" s="5">
        <v>151523.41043659393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12144.31</v>
      </c>
      <c r="AE28" s="5">
        <v>12698.73</v>
      </c>
      <c r="AF28" s="5">
        <v>13268.41</v>
      </c>
      <c r="AG28" s="5">
        <v>13851.76</v>
      </c>
      <c r="AH28" s="5">
        <v>14443.35</v>
      </c>
      <c r="AI28" s="5">
        <v>15038.89</v>
      </c>
      <c r="AJ28" s="5">
        <v>15633.91</v>
      </c>
      <c r="AK28" s="5">
        <v>16224.43</v>
      </c>
      <c r="AL28" s="5">
        <v>16808.330000000002</v>
      </c>
      <c r="AM28" s="5">
        <v>17379.009999999998</v>
      </c>
      <c r="AN28" s="5">
        <v>17930.580000000002</v>
      </c>
      <c r="AO28" s="5">
        <v>18455.38</v>
      </c>
      <c r="AP28" s="5">
        <v>18939.66</v>
      </c>
      <c r="AQ28" s="5">
        <v>19369.11</v>
      </c>
      <c r="AR28" s="5">
        <v>19727.59</v>
      </c>
      <c r="AS28" s="5">
        <v>20001.12</v>
      </c>
      <c r="AT28" s="5">
        <v>20172.52</v>
      </c>
      <c r="AU28" s="5">
        <v>20224.93</v>
      </c>
      <c r="AV28" s="5">
        <v>20145.400000000001</v>
      </c>
      <c r="AW28" s="5">
        <v>19925.91</v>
      </c>
      <c r="AX28" s="5">
        <v>19556.830000000002</v>
      </c>
      <c r="AY28" s="5">
        <v>19029.72</v>
      </c>
      <c r="AZ28" s="5">
        <v>18303.21</v>
      </c>
      <c r="BA28" s="5">
        <v>17369.05</v>
      </c>
      <c r="BB28" s="5">
        <v>16230.24</v>
      </c>
      <c r="BC28" s="5">
        <v>14901.38</v>
      </c>
      <c r="BD28" s="5">
        <v>13414.06</v>
      </c>
      <c r="BE28" s="5">
        <v>11818.06</v>
      </c>
      <c r="BF28" s="5">
        <v>10174.799999999999</v>
      </c>
      <c r="BG28" s="5">
        <v>8547.39</v>
      </c>
      <c r="BH28" s="5">
        <v>6993.61</v>
      </c>
      <c r="BI28" s="5">
        <v>5562.69</v>
      </c>
      <c r="BJ28" s="5">
        <v>4292.2</v>
      </c>
      <c r="BK28" s="5">
        <v>3231.78</v>
      </c>
      <c r="BL28" s="5">
        <v>2352.17</v>
      </c>
      <c r="BM28" s="5">
        <v>1674.14</v>
      </c>
      <c r="BN28" s="5">
        <v>1129.6099999999999</v>
      </c>
      <c r="BO28" s="5">
        <v>718.42</v>
      </c>
      <c r="BP28" s="5">
        <v>412.88</v>
      </c>
      <c r="BQ28" s="5">
        <v>208.77</v>
      </c>
      <c r="BR28" s="5">
        <v>91.35</v>
      </c>
      <c r="BS28" s="5">
        <v>34.229999999999997</v>
      </c>
      <c r="BT28" s="5">
        <v>10.46</v>
      </c>
      <c r="BU28" s="5">
        <v>2.4</v>
      </c>
      <c r="BV28" s="5">
        <v>0.35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0.99170999999999998</v>
      </c>
      <c r="EA28" s="3">
        <v>0.98292344939999998</v>
      </c>
      <c r="EB28" s="3">
        <v>0.97347755505126599</v>
      </c>
      <c r="EC28" s="3">
        <v>0.96329497982542966</v>
      </c>
      <c r="ED28" s="3">
        <v>0.95207259331046334</v>
      </c>
      <c r="EE28" s="3">
        <v>0.93964804596776175</v>
      </c>
      <c r="EF28" s="3">
        <v>0.92590099505525336</v>
      </c>
      <c r="EG28" s="3">
        <v>0.91078103180600112</v>
      </c>
      <c r="EH28" s="3">
        <v>0.89436875761285695</v>
      </c>
      <c r="EI28" s="3">
        <v>0.87652610089848038</v>
      </c>
      <c r="EJ28" s="3">
        <v>0.85719870037366885</v>
      </c>
      <c r="EK28" s="3">
        <v>0.836291624071555</v>
      </c>
      <c r="EL28" s="3">
        <v>0.81349431439936448</v>
      </c>
      <c r="EM28" s="3">
        <v>0.78856884860616794</v>
      </c>
      <c r="EN28" s="3">
        <v>0.76129225213288054</v>
      </c>
      <c r="EO28" s="3">
        <v>0.73160946722221953</v>
      </c>
      <c r="EP28" s="3">
        <v>0.69941133456976967</v>
      </c>
      <c r="EQ28" s="3">
        <v>0.66467157358168927</v>
      </c>
      <c r="ER28" s="3">
        <v>0.62754301948141611</v>
      </c>
      <c r="ES28" s="3">
        <v>0.58834668248460686</v>
      </c>
      <c r="ET28" s="3">
        <v>0.54734480218225456</v>
      </c>
      <c r="EU28" s="3">
        <v>0.50482705794873706</v>
      </c>
      <c r="EV28" s="3">
        <v>0.4602407321907046</v>
      </c>
      <c r="EW28" s="3">
        <v>0.41398193619821688</v>
      </c>
      <c r="EX28" s="3">
        <v>0.36667208052948463</v>
      </c>
      <c r="EY28" s="3">
        <v>0.31910004480158932</v>
      </c>
      <c r="EZ28" s="3">
        <v>0.27227530422740409</v>
      </c>
      <c r="FA28" s="3">
        <v>0.22737438380726288</v>
      </c>
      <c r="FB28" s="3">
        <v>0.18555341339359302</v>
      </c>
      <c r="FC28" s="3">
        <v>0.14774876094878236</v>
      </c>
      <c r="FD28" s="3">
        <v>0.11458802904143765</v>
      </c>
      <c r="FE28" s="3">
        <v>8.6391352735211091E-2</v>
      </c>
      <c r="FF28" s="3">
        <v>6.3184907563478679E-2</v>
      </c>
      <c r="FG28" s="3">
        <v>4.5094436678979097E-2</v>
      </c>
      <c r="FH28" s="3">
        <v>3.11097499760941E-2</v>
      </c>
      <c r="FI28" s="3">
        <v>2.0987881723872125E-2</v>
      </c>
      <c r="FJ28" s="3">
        <v>1.3423009635319658E-2</v>
      </c>
      <c r="FK28" s="3">
        <v>8.0919271285561038E-3</v>
      </c>
      <c r="FL28" s="3">
        <v>4.4079963840096522E-3</v>
      </c>
      <c r="FM28" s="3">
        <v>2.112708586891986E-3</v>
      </c>
      <c r="FN28" s="3">
        <v>8.762036322417134E-4</v>
      </c>
      <c r="FO28" s="3">
        <v>3.1121876813593419E-4</v>
      </c>
      <c r="FP28" s="3">
        <v>9.0128955252166527E-5</v>
      </c>
      <c r="FQ28" s="3">
        <v>1.9587725844953353E-5</v>
      </c>
      <c r="FR28" s="3">
        <v>2.6976216033669748E-6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28</v>
      </c>
      <c r="HC28">
        <f t="shared" si="24"/>
        <v>0.24309792871713995</v>
      </c>
      <c r="HD28">
        <f>IF(H28&gt;=$F$3,IF(HB28&lt;50,HC28*VLOOKUP(H28,Ret!$A$2:$AZ$27,HB28+2),HC28),0)</f>
        <v>6.2962363537739249E-2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9.3106506698664607E-4</v>
      </c>
      <c r="HH28">
        <f t="shared" si="26"/>
        <v>55</v>
      </c>
      <c r="HI28">
        <f t="shared" si="26"/>
        <v>19</v>
      </c>
      <c r="HJ28">
        <f t="shared" si="21"/>
        <v>0.32102792594275986</v>
      </c>
      <c r="HK28">
        <f>IF(HH28&gt;=$F$3,IF(HI28&lt;50,HJ28*VLOOKUP(HH28,Ret!$A$2:$AZ$27,HI28+2),HJ28),0)</f>
        <v>1.2520089111767635E-2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7.3194367114949241E-4</v>
      </c>
      <c r="HN28">
        <f>HN27/(1+Assumptions!$C$9)</f>
        <v>0.71486464443391862</v>
      </c>
      <c r="HO28">
        <f>HO27*(1+Assumptions!$C$10)</f>
        <v>1.3335538051934983</v>
      </c>
      <c r="HQ28">
        <f>HQ27/(1.01+Assumptions!$C$9)</f>
        <v>0.65576533629999711</v>
      </c>
      <c r="HR28">
        <f>HR27/(0.99+Assumptions!$C$9)</f>
        <v>0.77994138988348305</v>
      </c>
    </row>
    <row r="29" spans="2:226" x14ac:dyDescent="0.25">
      <c r="B29">
        <f t="shared" si="25"/>
        <v>2044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16004.807687162009</v>
      </c>
      <c r="F29" s="3">
        <f t="shared" si="19"/>
        <v>13726.06</v>
      </c>
      <c r="H29">
        <f t="shared" si="23"/>
        <v>65</v>
      </c>
      <c r="I29" s="5">
        <v>147027.67255370191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12804.88</v>
      </c>
      <c r="AF29" s="5">
        <v>13379.33</v>
      </c>
      <c r="AG29" s="5">
        <v>13967.55</v>
      </c>
      <c r="AH29" s="5">
        <v>14564.09</v>
      </c>
      <c r="AI29" s="5">
        <v>15164.6</v>
      </c>
      <c r="AJ29" s="5">
        <v>15764.59</v>
      </c>
      <c r="AK29" s="5">
        <v>16360.05</v>
      </c>
      <c r="AL29" s="5">
        <v>16948.830000000002</v>
      </c>
      <c r="AM29" s="5">
        <v>17524.29</v>
      </c>
      <c r="AN29" s="5">
        <v>18080.46</v>
      </c>
      <c r="AO29" s="5">
        <v>18609.650000000001</v>
      </c>
      <c r="AP29" s="5">
        <v>19097.98</v>
      </c>
      <c r="AQ29" s="5">
        <v>19531.03</v>
      </c>
      <c r="AR29" s="5">
        <v>19892.5</v>
      </c>
      <c r="AS29" s="5">
        <v>20168.32</v>
      </c>
      <c r="AT29" s="5">
        <v>20341.150000000001</v>
      </c>
      <c r="AU29" s="5">
        <v>20394</v>
      </c>
      <c r="AV29" s="5">
        <v>20313.8</v>
      </c>
      <c r="AW29" s="5">
        <v>20092.48</v>
      </c>
      <c r="AX29" s="5">
        <v>19720.310000000001</v>
      </c>
      <c r="AY29" s="5">
        <v>19188.8</v>
      </c>
      <c r="AZ29" s="5">
        <v>18456.21</v>
      </c>
      <c r="BA29" s="5">
        <v>17514.25</v>
      </c>
      <c r="BB29" s="5">
        <v>16365.92</v>
      </c>
      <c r="BC29" s="5">
        <v>15025.95</v>
      </c>
      <c r="BD29" s="5">
        <v>13526.2</v>
      </c>
      <c r="BE29" s="5">
        <v>11916.85</v>
      </c>
      <c r="BF29" s="5">
        <v>10259.86</v>
      </c>
      <c r="BG29" s="5">
        <v>8618.84</v>
      </c>
      <c r="BH29" s="5">
        <v>7052.07</v>
      </c>
      <c r="BI29" s="5">
        <v>5609.19</v>
      </c>
      <c r="BJ29" s="5">
        <v>4328.08</v>
      </c>
      <c r="BK29" s="5">
        <v>3258.8</v>
      </c>
      <c r="BL29" s="5">
        <v>2371.83</v>
      </c>
      <c r="BM29" s="5">
        <v>1688.14</v>
      </c>
      <c r="BN29" s="5">
        <v>1139.05</v>
      </c>
      <c r="BO29" s="5">
        <v>724.43</v>
      </c>
      <c r="BP29" s="5">
        <v>416.33</v>
      </c>
      <c r="BQ29" s="5">
        <v>210.52</v>
      </c>
      <c r="BR29" s="5">
        <v>92.11</v>
      </c>
      <c r="BS29" s="5">
        <v>34.520000000000003</v>
      </c>
      <c r="BT29" s="5">
        <v>10.55</v>
      </c>
      <c r="BU29" s="5">
        <v>2.42</v>
      </c>
      <c r="BV29" s="5">
        <v>0.35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0.99114000000000002</v>
      </c>
      <c r="EB29" s="3">
        <v>0.98161514459999999</v>
      </c>
      <c r="EC29" s="3">
        <v>0.97134745018748392</v>
      </c>
      <c r="ED29" s="3">
        <v>0.96003125239279963</v>
      </c>
      <c r="EE29" s="3">
        <v>0.94750284454907363</v>
      </c>
      <c r="EF29" s="3">
        <v>0.93364087793332062</v>
      </c>
      <c r="EG29" s="3">
        <v>0.91839452239666952</v>
      </c>
      <c r="EH29" s="3">
        <v>0.9018450531030815</v>
      </c>
      <c r="EI29" s="3">
        <v>0.88385324429367496</v>
      </c>
      <c r="EJ29" s="3">
        <v>0.86436428025699941</v>
      </c>
      <c r="EK29" s="3">
        <v>0.84328243546153114</v>
      </c>
      <c r="EL29" s="3">
        <v>0.8202945562708498</v>
      </c>
      <c r="EM29" s="3">
        <v>0.79516073106671092</v>
      </c>
      <c r="EN29" s="3">
        <v>0.76765612137911343</v>
      </c>
      <c r="EO29" s="3">
        <v>0.73772520920654183</v>
      </c>
      <c r="EP29" s="3">
        <v>0.70525792274936194</v>
      </c>
      <c r="EQ29" s="3">
        <v>0.67022776172640119</v>
      </c>
      <c r="ER29" s="3">
        <v>0.6327888389563644</v>
      </c>
      <c r="ES29" s="3">
        <v>0.5932648480751499</v>
      </c>
      <c r="ET29" s="3">
        <v>0.55192022081279268</v>
      </c>
      <c r="EU29" s="3">
        <v>0.50904705806005501</v>
      </c>
      <c r="EV29" s="3">
        <v>0.464088021892191</v>
      </c>
      <c r="EW29" s="3">
        <v>0.41744253481180688</v>
      </c>
      <c r="EX29" s="3">
        <v>0.36973720193351356</v>
      </c>
      <c r="EY29" s="3">
        <v>0.32176749735465954</v>
      </c>
      <c r="EZ29" s="3">
        <v>0.27455133479283678</v>
      </c>
      <c r="FA29" s="3">
        <v>0.22927507417215007</v>
      </c>
      <c r="FB29" s="3">
        <v>0.1871045097796665</v>
      </c>
      <c r="FC29" s="3">
        <v>0.14898383695715725</v>
      </c>
      <c r="FD29" s="3">
        <v>0.11554590459049288</v>
      </c>
      <c r="FE29" s="3">
        <v>8.7113523847910296E-2</v>
      </c>
      <c r="FF29" s="3">
        <v>6.3713089071884624E-2</v>
      </c>
      <c r="FG29" s="3">
        <v>4.5471394539713335E-2</v>
      </c>
      <c r="FH29" s="3">
        <v>3.136980566505744E-2</v>
      </c>
      <c r="FI29" s="3">
        <v>2.1163325693874351E-2</v>
      </c>
      <c r="FJ29" s="3">
        <v>1.353521658077428E-2</v>
      </c>
      <c r="FK29" s="3">
        <v>8.1595699635539677E-3</v>
      </c>
      <c r="FL29" s="3">
        <v>4.4448441419463885E-3</v>
      </c>
      <c r="FM29" s="3">
        <v>2.1303693487934846E-3</v>
      </c>
      <c r="FN29" s="3">
        <v>8.8352808002512191E-4</v>
      </c>
      <c r="FO29" s="3">
        <v>3.1382033874412306E-4</v>
      </c>
      <c r="FP29" s="3">
        <v>9.0882370100298026E-5</v>
      </c>
      <c r="FQ29" s="3">
        <v>1.9751465493897773E-5</v>
      </c>
      <c r="FR29" s="3">
        <v>2.7201718278196003E-6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29</v>
      </c>
      <c r="HC29">
        <f t="shared" si="24"/>
        <v>0.17920450011241407</v>
      </c>
      <c r="HD29">
        <f>IF(H29&gt;=$F$3,IF(HB29&lt;50,HC29*VLOOKUP(H29,Ret!$A$2:$AZ$27,HB29+2),HC29),0)</f>
        <v>6.2721575039344918E-2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7.168180004496563E-4</v>
      </c>
      <c r="HH29">
        <f t="shared" si="26"/>
        <v>56</v>
      </c>
      <c r="HI29">
        <f t="shared" si="26"/>
        <v>20</v>
      </c>
      <c r="HJ29">
        <f t="shared" si="21"/>
        <v>0.30777589315984277</v>
      </c>
      <c r="HK29">
        <f>IF(HH29&gt;=$F$3,IF(HI29&lt;50,HJ29*VLOOKUP(HH29,Ret!$A$2:$AZ$27,HI29+2),HJ29),0)</f>
        <v>1.0156604474274812E-2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7.6636197396800847E-4</v>
      </c>
      <c r="HN29">
        <f>HN28/(1+Assumptions!$C$9)</f>
        <v>0.68869426246042253</v>
      </c>
      <c r="HO29">
        <f>HO28*(1+Assumptions!$C$10)</f>
        <v>1.376894303862287</v>
      </c>
      <c r="HQ29">
        <f>HQ28/(1.01+Assumptions!$C$9)</f>
        <v>0.62573028272900488</v>
      </c>
      <c r="HR29">
        <f>HR28/(0.99+Assumptions!$C$9)</f>
        <v>0.75869785008120916</v>
      </c>
    </row>
    <row r="30" spans="2:226" x14ac:dyDescent="0.25">
      <c r="B30">
        <f t="shared" si="25"/>
        <v>2045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16885.07210995592</v>
      </c>
      <c r="F30" s="3">
        <f t="shared" si="19"/>
        <v>14269.14</v>
      </c>
      <c r="H30">
        <f t="shared" si="23"/>
        <v>66</v>
      </c>
      <c r="I30" s="5">
        <v>142481.86712343243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13498.93</v>
      </c>
      <c r="AG30" s="5">
        <v>14092.41</v>
      </c>
      <c r="AH30" s="5">
        <v>14694.28</v>
      </c>
      <c r="AI30" s="5">
        <v>15300.16</v>
      </c>
      <c r="AJ30" s="5">
        <v>15905.52</v>
      </c>
      <c r="AK30" s="5">
        <v>16506.3</v>
      </c>
      <c r="AL30" s="5">
        <v>17100.34</v>
      </c>
      <c r="AM30" s="5">
        <v>17680.939999999999</v>
      </c>
      <c r="AN30" s="5">
        <v>18242.09</v>
      </c>
      <c r="AO30" s="5">
        <v>18776.009999999998</v>
      </c>
      <c r="AP30" s="5">
        <v>19268.7</v>
      </c>
      <c r="AQ30" s="5">
        <v>19705.62</v>
      </c>
      <c r="AR30" s="5">
        <v>20070.32</v>
      </c>
      <c r="AS30" s="5">
        <v>20348.61</v>
      </c>
      <c r="AT30" s="5">
        <v>20522.98</v>
      </c>
      <c r="AU30" s="5">
        <v>20576.3</v>
      </c>
      <c r="AV30" s="5">
        <v>20495.39</v>
      </c>
      <c r="AW30" s="5">
        <v>20272.09</v>
      </c>
      <c r="AX30" s="5">
        <v>19896.59</v>
      </c>
      <c r="AY30" s="5">
        <v>19360.330000000002</v>
      </c>
      <c r="AZ30" s="5">
        <v>18621.2</v>
      </c>
      <c r="BA30" s="5">
        <v>17670.810000000001</v>
      </c>
      <c r="BB30" s="5">
        <v>16512.22</v>
      </c>
      <c r="BC30" s="5">
        <v>15160.27</v>
      </c>
      <c r="BD30" s="5">
        <v>13647.11</v>
      </c>
      <c r="BE30" s="5">
        <v>12023.38</v>
      </c>
      <c r="BF30" s="5">
        <v>10351.57</v>
      </c>
      <c r="BG30" s="5">
        <v>8695.8799999999992</v>
      </c>
      <c r="BH30" s="5">
        <v>7115.11</v>
      </c>
      <c r="BI30" s="5">
        <v>5659.33</v>
      </c>
      <c r="BJ30" s="5">
        <v>4366.7700000000004</v>
      </c>
      <c r="BK30" s="5">
        <v>3287.93</v>
      </c>
      <c r="BL30" s="5">
        <v>2393.0300000000002</v>
      </c>
      <c r="BM30" s="5">
        <v>1703.23</v>
      </c>
      <c r="BN30" s="5">
        <v>1149.23</v>
      </c>
      <c r="BO30" s="5">
        <v>730.91</v>
      </c>
      <c r="BP30" s="5">
        <v>420.05</v>
      </c>
      <c r="BQ30" s="5">
        <v>212.4</v>
      </c>
      <c r="BR30" s="5">
        <v>92.93</v>
      </c>
      <c r="BS30" s="5">
        <v>34.82</v>
      </c>
      <c r="BT30" s="5">
        <v>10.64</v>
      </c>
      <c r="BU30" s="5">
        <v>2.44</v>
      </c>
      <c r="BV30" s="5">
        <v>0.35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0.99038999999999999</v>
      </c>
      <c r="EC30" s="3">
        <v>0.98003052059999995</v>
      </c>
      <c r="ED30" s="3">
        <v>0.96861316503500994</v>
      </c>
      <c r="EE30" s="3">
        <v>0.95597276323130309</v>
      </c>
      <c r="EF30" s="3">
        <v>0.94198688170522915</v>
      </c>
      <c r="EG30" s="3">
        <v>0.92660423592698282</v>
      </c>
      <c r="EH30" s="3">
        <v>0.9099068275955785</v>
      </c>
      <c r="EI30" s="3">
        <v>0.89175418638504667</v>
      </c>
      <c r="EJ30" s="3">
        <v>0.8720910065752564</v>
      </c>
      <c r="EK30" s="3">
        <v>0.85082070692488587</v>
      </c>
      <c r="EL30" s="3">
        <v>0.82762733445411352</v>
      </c>
      <c r="EM30" s="3">
        <v>0.80226883292643947</v>
      </c>
      <c r="EN30" s="3">
        <v>0.77451835399551394</v>
      </c>
      <c r="EO30" s="3">
        <v>0.74431988337322885</v>
      </c>
      <c r="EP30" s="3">
        <v>0.71156236530597305</v>
      </c>
      <c r="EQ30" s="3">
        <v>0.67621906262122533</v>
      </c>
      <c r="ER30" s="3">
        <v>0.63844546578320371</v>
      </c>
      <c r="ES30" s="3">
        <v>0.59856816199038487</v>
      </c>
      <c r="ET30" s="3">
        <v>0.55685394678127498</v>
      </c>
      <c r="EU30" s="3">
        <v>0.51359753219530557</v>
      </c>
      <c r="EV30" s="3">
        <v>0.46823659815181623</v>
      </c>
      <c r="EW30" s="3">
        <v>0.42117413767157719</v>
      </c>
      <c r="EX30" s="3">
        <v>0.37304235721846934</v>
      </c>
      <c r="EY30" s="3">
        <v>0.32464384179294514</v>
      </c>
      <c r="EZ30" s="3">
        <v>0.2770056044482484</v>
      </c>
      <c r="FA30" s="3">
        <v>0.23132461021868775</v>
      </c>
      <c r="FB30" s="3">
        <v>0.1887770746611645</v>
      </c>
      <c r="FC30" s="3">
        <v>0.15031563346969884</v>
      </c>
      <c r="FD30" s="3">
        <v>0.11657879269375963</v>
      </c>
      <c r="FE30" s="3">
        <v>8.7892249175606202E-2</v>
      </c>
      <c r="FF30" s="3">
        <v>6.4282633202054851E-2</v>
      </c>
      <c r="FG30" s="3">
        <v>4.5877872489974519E-2</v>
      </c>
      <c r="FH30" s="3">
        <v>3.1650226673383623E-2</v>
      </c>
      <c r="FI30" s="3">
        <v>2.1352508922931529E-2</v>
      </c>
      <c r="FJ30" s="3">
        <v>1.365621060675009E-2</v>
      </c>
      <c r="FK30" s="3">
        <v>8.2325100021732253E-3</v>
      </c>
      <c r="FL30" s="3">
        <v>4.4845774985838426E-3</v>
      </c>
      <c r="FM30" s="3">
        <v>2.14941314929625E-3</v>
      </c>
      <c r="FN30" s="3">
        <v>8.9142611540763382E-4</v>
      </c>
      <c r="FO30" s="3">
        <v>3.1662564193163747E-4</v>
      </c>
      <c r="FP30" s="3">
        <v>9.1694785903402205E-5</v>
      </c>
      <c r="FQ30" s="3">
        <v>1.9928027820386402E-5</v>
      </c>
      <c r="FR30" s="3">
        <v>2.7444879914236142E-6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30</v>
      </c>
      <c r="HC30">
        <f t="shared" si="24"/>
        <v>0.11576610707261949</v>
      </c>
      <c r="HD30">
        <f>IF(H30&gt;=$F$3,IF(HB30&lt;50,HC30*VLOOKUP(H30,Ret!$A$2:$AZ$27,HB30+2),HC30),0)</f>
        <v>3.1256848909607261E-2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4.8969063291718045E-4</v>
      </c>
      <c r="HH30">
        <f t="shared" si="26"/>
        <v>57</v>
      </c>
      <c r="HI30">
        <f t="shared" si="26"/>
        <v>21</v>
      </c>
      <c r="HJ30">
        <f t="shared" si="21"/>
        <v>0.29685292671159996</v>
      </c>
      <c r="HK30">
        <f>IF(HH30&gt;=$F$3,IF(HI30&lt;50,HJ30*VLOOKUP(HH30,Ret!$A$2:$AZ$27,HI30+2),HJ30),0)</f>
        <v>1.3061528775310397E-2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7.8666025578573993E-4</v>
      </c>
      <c r="HN30">
        <f>HN29/(1+Assumptions!$C$9)</f>
        <v>0.66348194842044561</v>
      </c>
      <c r="HO30">
        <f>HO29*(1+Assumptions!$C$10)</f>
        <v>1.4216433687378112</v>
      </c>
      <c r="HQ30">
        <f>HQ29/(1.01+Assumptions!$C$9)</f>
        <v>0.59707088046660772</v>
      </c>
      <c r="HR30">
        <f>HR29/(0.99+Assumptions!$C$9)</f>
        <v>0.73803292809456145</v>
      </c>
    </row>
    <row r="31" spans="2:226" x14ac:dyDescent="0.25">
      <c r="B31">
        <f t="shared" si="25"/>
        <v>2046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17813.751076003493</v>
      </c>
      <c r="F31" s="3">
        <f t="shared" si="19"/>
        <v>14808.11</v>
      </c>
      <c r="H31">
        <f t="shared" si="23"/>
        <v>67</v>
      </c>
      <c r="I31" s="5">
        <v>137903.79616221698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14229.15</v>
      </c>
      <c r="AH31" s="5">
        <v>14836.86</v>
      </c>
      <c r="AI31" s="5">
        <v>15448.62</v>
      </c>
      <c r="AJ31" s="5">
        <v>16059.85</v>
      </c>
      <c r="AK31" s="5">
        <v>16666.46</v>
      </c>
      <c r="AL31" s="5">
        <v>17266.27</v>
      </c>
      <c r="AM31" s="5">
        <v>17852.509999999998</v>
      </c>
      <c r="AN31" s="5">
        <v>18419.099999999999</v>
      </c>
      <c r="AO31" s="5">
        <v>18958.2</v>
      </c>
      <c r="AP31" s="5">
        <v>19455.669999999998</v>
      </c>
      <c r="AQ31" s="5">
        <v>19896.830000000002</v>
      </c>
      <c r="AR31" s="5">
        <v>20265.07</v>
      </c>
      <c r="AS31" s="5">
        <v>20546.05</v>
      </c>
      <c r="AT31" s="5">
        <v>20722.12</v>
      </c>
      <c r="AU31" s="5">
        <v>20775.96</v>
      </c>
      <c r="AV31" s="5">
        <v>20694.259999999998</v>
      </c>
      <c r="AW31" s="5">
        <v>20468.79</v>
      </c>
      <c r="AX31" s="5">
        <v>20089.650000000001</v>
      </c>
      <c r="AY31" s="5">
        <v>19548.189999999999</v>
      </c>
      <c r="AZ31" s="5">
        <v>18801.88</v>
      </c>
      <c r="BA31" s="5">
        <v>17842.27</v>
      </c>
      <c r="BB31" s="5">
        <v>16672.439999999999</v>
      </c>
      <c r="BC31" s="5">
        <v>15307.37</v>
      </c>
      <c r="BD31" s="5">
        <v>13779.53</v>
      </c>
      <c r="BE31" s="5">
        <v>12140.04</v>
      </c>
      <c r="BF31" s="5">
        <v>10452.02</v>
      </c>
      <c r="BG31" s="5">
        <v>8780.26</v>
      </c>
      <c r="BH31" s="5">
        <v>7184.15</v>
      </c>
      <c r="BI31" s="5">
        <v>5714.24</v>
      </c>
      <c r="BJ31" s="5">
        <v>4409.1400000000003</v>
      </c>
      <c r="BK31" s="5">
        <v>3319.83</v>
      </c>
      <c r="BL31" s="5">
        <v>2416.25</v>
      </c>
      <c r="BM31" s="5">
        <v>1719.76</v>
      </c>
      <c r="BN31" s="5">
        <v>1160.3800000000001</v>
      </c>
      <c r="BO31" s="5">
        <v>738</v>
      </c>
      <c r="BP31" s="5">
        <v>424.13</v>
      </c>
      <c r="BQ31" s="5">
        <v>214.46</v>
      </c>
      <c r="BR31" s="5">
        <v>93.84</v>
      </c>
      <c r="BS31" s="5">
        <v>35.159999999999997</v>
      </c>
      <c r="BT31" s="5">
        <v>10.74</v>
      </c>
      <c r="BU31" s="5">
        <v>2.46</v>
      </c>
      <c r="BV31" s="5">
        <v>0.36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0.98953999999999998</v>
      </c>
      <c r="ED31" s="3">
        <v>0.97801185899999987</v>
      </c>
      <c r="EE31" s="3">
        <v>0.96524880424004988</v>
      </c>
      <c r="EF31" s="3">
        <v>0.95112721423401791</v>
      </c>
      <c r="EG31" s="3">
        <v>0.93559530682557646</v>
      </c>
      <c r="EH31" s="3">
        <v>0.91873587939657952</v>
      </c>
      <c r="EI31" s="3">
        <v>0.90040709860261769</v>
      </c>
      <c r="EJ31" s="3">
        <v>0.88055312207842995</v>
      </c>
      <c r="EK31" s="3">
        <v>0.85907643143093704</v>
      </c>
      <c r="EL31" s="3">
        <v>0.83565800791012979</v>
      </c>
      <c r="EM31" s="3">
        <v>0.81005344654776346</v>
      </c>
      <c r="EN31" s="3">
        <v>0.78203369783167631</v>
      </c>
      <c r="EO31" s="3">
        <v>0.75154220395321925</v>
      </c>
      <c r="EP31" s="3">
        <v>0.71846683155723812</v>
      </c>
      <c r="EQ31" s="3">
        <v>0.68278058403379005</v>
      </c>
      <c r="ER31" s="3">
        <v>0.64464046060966251</v>
      </c>
      <c r="ES31" s="3">
        <v>0.60437621743998304</v>
      </c>
      <c r="ET31" s="3">
        <v>0.56225723884659062</v>
      </c>
      <c r="EU31" s="3">
        <v>0.51858109653298745</v>
      </c>
      <c r="EV31" s="3">
        <v>0.472780014087194</v>
      </c>
      <c r="EW31" s="3">
        <v>0.42526089487129015</v>
      </c>
      <c r="EX31" s="3">
        <v>0.37666207980539912</v>
      </c>
      <c r="EY31" s="3">
        <v>0.32779394157144665</v>
      </c>
      <c r="EZ31" s="3">
        <v>0.27969345858525257</v>
      </c>
      <c r="FA31" s="3">
        <v>0.23356921032995856</v>
      </c>
      <c r="FB31" s="3">
        <v>0.19060882547396926</v>
      </c>
      <c r="FC31" s="3">
        <v>0.15177418337190277</v>
      </c>
      <c r="FD31" s="3">
        <v>0.11770998565591291</v>
      </c>
      <c r="FE31" s="3">
        <v>8.8745089485562423E-2</v>
      </c>
      <c r="FF31" s="3">
        <v>6.4906383547950641E-2</v>
      </c>
      <c r="FG31" s="3">
        <v>4.6323036874336886E-2</v>
      </c>
      <c r="FH31" s="3">
        <v>3.1957336678867534E-2</v>
      </c>
      <c r="FI31" s="3">
        <v>2.1559697617031193E-2</v>
      </c>
      <c r="FJ31" s="3">
        <v>1.378872020794847E-2</v>
      </c>
      <c r="FK31" s="3">
        <v>8.3123920901596558E-3</v>
      </c>
      <c r="FL31" s="3">
        <v>4.5280924671935712E-3</v>
      </c>
      <c r="FM31" s="3">
        <v>2.1702694386012068E-3</v>
      </c>
      <c r="FN31" s="3">
        <v>9.0007584427107858E-4</v>
      </c>
      <c r="FO31" s="3">
        <v>3.1969793912664442E-4</v>
      </c>
      <c r="FP31" s="3">
        <v>9.2584523171076211E-5</v>
      </c>
      <c r="FQ31" s="3">
        <v>2.0121394420769993E-5</v>
      </c>
      <c r="FR31" s="3">
        <v>2.7711184396284427E-6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31</v>
      </c>
      <c r="HC31">
        <f t="shared" si="24"/>
        <v>8.4019567530095041E-2</v>
      </c>
      <c r="HD31">
        <f>IF(H31&gt;=$F$3,IF(HB31&lt;50,HC31*VLOOKUP(H31,Ret!$A$2:$AZ$27,HB31+2),HC31),0)</f>
        <v>2.9070770365412883E-2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3.7304687983362201E-4</v>
      </c>
      <c r="HH31">
        <f t="shared" si="26"/>
        <v>58</v>
      </c>
      <c r="HI31">
        <f t="shared" si="26"/>
        <v>22</v>
      </c>
      <c r="HJ31">
        <f t="shared" si="21"/>
        <v>0.28300473768050383</v>
      </c>
      <c r="HK31">
        <f>IF(HH31&gt;=$F$3,IF(HI31&lt;50,HJ31*VLOOKUP(HH31,Ret!$A$2:$AZ$27,HI31+2),HJ31),0)</f>
        <v>1.4716246359386198E-2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7.9241326550541068E-4</v>
      </c>
      <c r="HN31">
        <f>HN30/(1+Assumptions!$C$9)</f>
        <v>0.63919262853607473</v>
      </c>
      <c r="HO31">
        <f>HO30*(1+Assumptions!$C$10)</f>
        <v>1.4678467782217899</v>
      </c>
      <c r="HQ31">
        <f>HQ30/(1.01+Assumptions!$C$9)</f>
        <v>0.56972412258264093</v>
      </c>
      <c r="HR31">
        <f>HR30/(0.99+Assumptions!$C$9)</f>
        <v>0.71793086390521543</v>
      </c>
    </row>
    <row r="32" spans="2:226" x14ac:dyDescent="0.25">
      <c r="B32">
        <f t="shared" si="25"/>
        <v>2047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18793.507385183686</v>
      </c>
      <c r="F32" s="3">
        <f t="shared" si="19"/>
        <v>15341.04</v>
      </c>
      <c r="H32">
        <f t="shared" si="23"/>
        <v>68</v>
      </c>
      <c r="I32" s="5">
        <v>133298.10511076852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14993.7</v>
      </c>
      <c r="AI32" s="5">
        <v>15611.92</v>
      </c>
      <c r="AJ32" s="5">
        <v>16229.61</v>
      </c>
      <c r="AK32" s="5">
        <v>16842.64</v>
      </c>
      <c r="AL32" s="5">
        <v>17448.78</v>
      </c>
      <c r="AM32" s="5">
        <v>18041.22</v>
      </c>
      <c r="AN32" s="5">
        <v>18613.8</v>
      </c>
      <c r="AO32" s="5">
        <v>19158.599999999999</v>
      </c>
      <c r="AP32" s="5">
        <v>19661.330000000002</v>
      </c>
      <c r="AQ32" s="5">
        <v>20107.150000000001</v>
      </c>
      <c r="AR32" s="5">
        <v>20479.28</v>
      </c>
      <c r="AS32" s="5">
        <v>20763.240000000002</v>
      </c>
      <c r="AT32" s="5">
        <v>20941.169999999998</v>
      </c>
      <c r="AU32" s="5">
        <v>20995.58</v>
      </c>
      <c r="AV32" s="5">
        <v>20913.009999999998</v>
      </c>
      <c r="AW32" s="5">
        <v>20685.16</v>
      </c>
      <c r="AX32" s="5">
        <v>20302.009999999998</v>
      </c>
      <c r="AY32" s="5">
        <v>19754.82</v>
      </c>
      <c r="AZ32" s="5">
        <v>19000.63</v>
      </c>
      <c r="BA32" s="5">
        <v>18030.88</v>
      </c>
      <c r="BB32" s="5">
        <v>16848.669999999998</v>
      </c>
      <c r="BC32" s="5">
        <v>15469.18</v>
      </c>
      <c r="BD32" s="5">
        <v>13925.19</v>
      </c>
      <c r="BE32" s="5">
        <v>12268.37</v>
      </c>
      <c r="BF32" s="5">
        <v>10562.5</v>
      </c>
      <c r="BG32" s="5">
        <v>8873.07</v>
      </c>
      <c r="BH32" s="5">
        <v>7260.09</v>
      </c>
      <c r="BI32" s="5">
        <v>5774.65</v>
      </c>
      <c r="BJ32" s="5">
        <v>4455.75</v>
      </c>
      <c r="BK32" s="5">
        <v>3354.93</v>
      </c>
      <c r="BL32" s="5">
        <v>2441.79</v>
      </c>
      <c r="BM32" s="5">
        <v>1737.94</v>
      </c>
      <c r="BN32" s="5">
        <v>1172.6500000000001</v>
      </c>
      <c r="BO32" s="5">
        <v>745.8</v>
      </c>
      <c r="BP32" s="5">
        <v>428.61</v>
      </c>
      <c r="BQ32" s="5">
        <v>216.73</v>
      </c>
      <c r="BR32" s="5">
        <v>94.83</v>
      </c>
      <c r="BS32" s="5">
        <v>35.53</v>
      </c>
      <c r="BT32" s="5">
        <v>10.86</v>
      </c>
      <c r="BU32" s="5">
        <v>2.4900000000000002</v>
      </c>
      <c r="BV32" s="5">
        <v>0.36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0.98834999999999995</v>
      </c>
      <c r="EE32" s="3">
        <v>0.9754520324999999</v>
      </c>
      <c r="EF32" s="3">
        <v>0.9611811692645249</v>
      </c>
      <c r="EG32" s="3">
        <v>0.94548508077043525</v>
      </c>
      <c r="EH32" s="3">
        <v>0.92844743961495202</v>
      </c>
      <c r="EI32" s="3">
        <v>0.90992491319463376</v>
      </c>
      <c r="EJ32" s="3">
        <v>0.88986106885869209</v>
      </c>
      <c r="EK32" s="3">
        <v>0.86815735738922861</v>
      </c>
      <c r="EL32" s="3">
        <v>0.84449138782679833</v>
      </c>
      <c r="EM32" s="3">
        <v>0.8186161717037852</v>
      </c>
      <c r="EN32" s="3">
        <v>0.79030023832455121</v>
      </c>
      <c r="EO32" s="3">
        <v>0.75948643203227695</v>
      </c>
      <c r="EP32" s="3">
        <v>0.72606143415853641</v>
      </c>
      <c r="EQ32" s="3">
        <v>0.68999796272388192</v>
      </c>
      <c r="ER32" s="3">
        <v>0.65145467652612588</v>
      </c>
      <c r="ES32" s="3">
        <v>0.61076481743030409</v>
      </c>
      <c r="ET32" s="3">
        <v>0.56820061730358618</v>
      </c>
      <c r="EU32" s="3">
        <v>0.52406279335144357</v>
      </c>
      <c r="EV32" s="3">
        <v>0.4777775674426441</v>
      </c>
      <c r="EW32" s="3">
        <v>0.42975614413898394</v>
      </c>
      <c r="EX32" s="3">
        <v>0.38064361198678082</v>
      </c>
      <c r="EY32" s="3">
        <v>0.33125890976761591</v>
      </c>
      <c r="EZ32" s="3">
        <v>0.28264997734831593</v>
      </c>
      <c r="FA32" s="3">
        <v>0.23603816958380514</v>
      </c>
      <c r="FB32" s="3">
        <v>0.19262366905225584</v>
      </c>
      <c r="FC32" s="3">
        <v>0.15337852271954922</v>
      </c>
      <c r="FD32" s="3">
        <v>0.1189542470803736</v>
      </c>
      <c r="FE32" s="3">
        <v>8.968317550130607E-2</v>
      </c>
      <c r="FF32" s="3">
        <v>6.559248089814522E-2</v>
      </c>
      <c r="FG32" s="3">
        <v>4.6812697692197258E-2</v>
      </c>
      <c r="FH32" s="3">
        <v>3.2295143883893047E-2</v>
      </c>
      <c r="FI32" s="3">
        <v>2.1787595869829608E-2</v>
      </c>
      <c r="FJ32" s="3">
        <v>1.3934474814508224E-2</v>
      </c>
      <c r="FK32" s="3">
        <v>8.4002587971781385E-3</v>
      </c>
      <c r="FL32" s="3">
        <v>4.5759569771748193E-3</v>
      </c>
      <c r="FM32" s="3">
        <v>2.1932104195901193E-3</v>
      </c>
      <c r="FN32" s="3">
        <v>9.0959015731661031E-4</v>
      </c>
      <c r="FO32" s="3">
        <v>3.2307732797728683E-4</v>
      </c>
      <c r="FP32" s="3">
        <v>9.3563194182222262E-5</v>
      </c>
      <c r="FQ32" s="3">
        <v>2.0334088991622365E-5</v>
      </c>
      <c r="FR32" s="3">
        <v>2.8004107359262314E-6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32</v>
      </c>
      <c r="HC32">
        <f t="shared" si="24"/>
        <v>5.4575750284848533E-2</v>
      </c>
      <c r="HD32">
        <f>IF(H32&gt;=$F$3,IF(HB32&lt;50,HC32*VLOOKUP(H32,Ret!$A$2:$AZ$27,HB32+2),HC32),0)</f>
        <v>1.4025967823206073E-2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2.5377723882454565E-4</v>
      </c>
      <c r="HH32">
        <f t="shared" si="26"/>
        <v>59</v>
      </c>
      <c r="HI32">
        <f t="shared" si="26"/>
        <v>23</v>
      </c>
      <c r="HJ32">
        <f t="shared" si="21"/>
        <v>0.26749607805561226</v>
      </c>
      <c r="HK32">
        <f>IF(HH32&gt;=$F$3,IF(HI32&lt;50,HJ32*VLOOKUP(HH32,Ret!$A$2:$AZ$27,HI32+2),HJ32),0)</f>
        <v>1.765474115167041E-2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7.8643846948350002E-4</v>
      </c>
      <c r="HN32">
        <f>HN31/(1+Assumptions!$C$9)</f>
        <v>0.61579251304053439</v>
      </c>
      <c r="HO32">
        <f>HO31*(1+Assumptions!$C$10)</f>
        <v>1.5155517985139979</v>
      </c>
      <c r="HQ32">
        <f>HQ31/(1.01+Assumptions!$C$9)</f>
        <v>0.54362988796053524</v>
      </c>
      <c r="HR32">
        <f>HR31/(0.99+Assumptions!$C$9)</f>
        <v>0.69837632675604611</v>
      </c>
    </row>
    <row r="33" spans="2:226" x14ac:dyDescent="0.25">
      <c r="B33">
        <f t="shared" si="25"/>
        <v>2048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19827.150291368784</v>
      </c>
      <c r="F33" s="3">
        <f t="shared" si="19"/>
        <v>15861.91</v>
      </c>
      <c r="H33">
        <f t="shared" si="23"/>
        <v>69</v>
      </c>
      <c r="I33" s="5">
        <v>128699.17718017469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15795.94</v>
      </c>
      <c r="AJ33" s="5">
        <v>16420.919999999998</v>
      </c>
      <c r="AK33" s="5">
        <v>17041.169999999998</v>
      </c>
      <c r="AL33" s="5">
        <v>17654.46</v>
      </c>
      <c r="AM33" s="5">
        <v>18253.88</v>
      </c>
      <c r="AN33" s="5">
        <v>18833.2</v>
      </c>
      <c r="AO33" s="5">
        <v>19384.419999999998</v>
      </c>
      <c r="AP33" s="5">
        <v>19893.080000000002</v>
      </c>
      <c r="AQ33" s="5">
        <v>20344.16</v>
      </c>
      <c r="AR33" s="5">
        <v>20720.68</v>
      </c>
      <c r="AS33" s="5">
        <v>21007.98</v>
      </c>
      <c r="AT33" s="5">
        <v>21188.01</v>
      </c>
      <c r="AU33" s="5">
        <v>21243.06</v>
      </c>
      <c r="AV33" s="5">
        <v>21159.52</v>
      </c>
      <c r="AW33" s="5">
        <v>20928.98</v>
      </c>
      <c r="AX33" s="5">
        <v>20541.32</v>
      </c>
      <c r="AY33" s="5">
        <v>19987.68</v>
      </c>
      <c r="AZ33" s="5">
        <v>19224.599999999999</v>
      </c>
      <c r="BA33" s="5">
        <v>18243.41</v>
      </c>
      <c r="BB33" s="5">
        <v>17047.28</v>
      </c>
      <c r="BC33" s="5">
        <v>15651.52</v>
      </c>
      <c r="BD33" s="5">
        <v>14089.33</v>
      </c>
      <c r="BE33" s="5">
        <v>12412.98</v>
      </c>
      <c r="BF33" s="5">
        <v>10687</v>
      </c>
      <c r="BG33" s="5">
        <v>8977.66</v>
      </c>
      <c r="BH33" s="5">
        <v>7345.67</v>
      </c>
      <c r="BI33" s="5">
        <v>5842.71</v>
      </c>
      <c r="BJ33" s="5">
        <v>4508.2700000000004</v>
      </c>
      <c r="BK33" s="5">
        <v>3394.47</v>
      </c>
      <c r="BL33" s="5">
        <v>2470.58</v>
      </c>
      <c r="BM33" s="5">
        <v>1758.42</v>
      </c>
      <c r="BN33" s="5">
        <v>1186.47</v>
      </c>
      <c r="BO33" s="5">
        <v>754.59</v>
      </c>
      <c r="BP33" s="5">
        <v>433.66</v>
      </c>
      <c r="BQ33" s="5">
        <v>219.28</v>
      </c>
      <c r="BR33" s="5">
        <v>95.94</v>
      </c>
      <c r="BS33" s="5">
        <v>35.950000000000003</v>
      </c>
      <c r="BT33" s="5">
        <v>10.98</v>
      </c>
      <c r="BU33" s="5">
        <v>2.52</v>
      </c>
      <c r="BV33" s="5">
        <v>0.37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0.98694999999999999</v>
      </c>
      <c r="EF33" s="3">
        <v>0.97251092149999996</v>
      </c>
      <c r="EG33" s="3">
        <v>0.95662981815190495</v>
      </c>
      <c r="EH33" s="3">
        <v>0.93939134882880759</v>
      </c>
      <c r="EI33" s="3">
        <v>0.92065049141967281</v>
      </c>
      <c r="EJ33" s="3">
        <v>0.90035014808386904</v>
      </c>
      <c r="EK33" s="3">
        <v>0.87839060797210344</v>
      </c>
      <c r="EL33" s="3">
        <v>0.85444567999878396</v>
      </c>
      <c r="EM33" s="3">
        <v>0.82826546436362125</v>
      </c>
      <c r="EN33" s="3">
        <v>0.79961576195128359</v>
      </c>
      <c r="EO33" s="3">
        <v>0.76843874339280305</v>
      </c>
      <c r="EP33" s="3">
        <v>0.73461975429608584</v>
      </c>
      <c r="EQ33" s="3">
        <v>0.69813119110019928</v>
      </c>
      <c r="ER33" s="3">
        <v>0.65913358276534217</v>
      </c>
      <c r="ES33" s="3">
        <v>0.61796409918581896</v>
      </c>
      <c r="ET33" s="3">
        <v>0.57489818111355917</v>
      </c>
      <c r="EU33" s="3">
        <v>0.53024009040465792</v>
      </c>
      <c r="EV33" s="3">
        <v>0.48340928562011853</v>
      </c>
      <c r="EW33" s="3">
        <v>0.43482181832244043</v>
      </c>
      <c r="EX33" s="3">
        <v>0.38513038092455193</v>
      </c>
      <c r="EY33" s="3">
        <v>0.33516356530340058</v>
      </c>
      <c r="EZ33" s="3">
        <v>0.2859816637307796</v>
      </c>
      <c r="FA33" s="3">
        <v>0.23882042756493674</v>
      </c>
      <c r="FB33" s="3">
        <v>0.19489418632291791</v>
      </c>
      <c r="FC33" s="3">
        <v>0.15518644480148661</v>
      </c>
      <c r="FD33" s="3">
        <v>0.12035639913024096</v>
      </c>
      <c r="FE33" s="3">
        <v>9.0740299996262569E-2</v>
      </c>
      <c r="FF33" s="3">
        <v>6.6365640611266513E-2</v>
      </c>
      <c r="FG33" s="3">
        <v>4.7364494047854797E-2</v>
      </c>
      <c r="FH33" s="3">
        <v>3.267581715373407E-2</v>
      </c>
      <c r="FI33" s="3">
        <v>2.2044413284595152E-2</v>
      </c>
      <c r="FJ33" s="3">
        <v>1.4098724960295676E-2</v>
      </c>
      <c r="FK33" s="3">
        <v>8.4992753550646467E-3</v>
      </c>
      <c r="FL33" s="3">
        <v>4.629895256917916E-3</v>
      </c>
      <c r="FM33" s="3">
        <v>2.2190624976881879E-3</v>
      </c>
      <c r="FN33" s="3">
        <v>9.2031178966622232E-4</v>
      </c>
      <c r="FO33" s="3">
        <v>3.2688554457154553E-4</v>
      </c>
      <c r="FP33" s="3">
        <v>9.4666053707919573E-5</v>
      </c>
      <c r="FQ33" s="3">
        <v>2.0573773452342162E-5</v>
      </c>
      <c r="FR33" s="3">
        <v>2.8334200798565616E-6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33</v>
      </c>
      <c r="HC33">
        <f t="shared" si="24"/>
        <v>4.0296005222817913E-2</v>
      </c>
      <c r="HD33">
        <f>IF(H33&gt;=$F$3,IF(HB33&lt;50,HC33*VLOOKUP(H33,Ret!$A$2:$AZ$27,HB33+2),HC33),0)</f>
        <v>1.1242585457166198E-2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1.9906226580072048E-4</v>
      </c>
      <c r="HH33">
        <f t="shared" si="26"/>
        <v>60</v>
      </c>
      <c r="HI33">
        <f t="shared" si="26"/>
        <v>24</v>
      </c>
      <c r="HJ33">
        <f t="shared" si="21"/>
        <v>0.24905489843445835</v>
      </c>
      <c r="HK33">
        <f>IF(HH33&gt;=$F$3,IF(HI33&lt;50,HJ33*VLOOKUP(HH33,Ret!$A$2:$AZ$27,HI33+2),HJ33),0)</f>
        <v>2.8392258421528253E-2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7.6708908717813167E-4</v>
      </c>
      <c r="HN33">
        <f>HN32/(1+Assumptions!$C$9)</f>
        <v>0.59324904917199839</v>
      </c>
      <c r="HO33">
        <f>HO32*(1+Assumptions!$C$10)</f>
        <v>1.5648072319657027</v>
      </c>
      <c r="HQ33">
        <f>HQ32/(1.01+Assumptions!$C$9)</f>
        <v>0.51873080912264813</v>
      </c>
      <c r="HR33">
        <f>HR32/(0.99+Assumptions!$C$9)</f>
        <v>0.67935440345918885</v>
      </c>
    </row>
    <row r="34" spans="2:226" x14ac:dyDescent="0.25">
      <c r="B34">
        <f t="shared" si="25"/>
        <v>2049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20917.643557394069</v>
      </c>
      <c r="F34" s="3">
        <f t="shared" si="19"/>
        <v>16365.32</v>
      </c>
      <c r="H34">
        <f t="shared" si="23"/>
        <v>70</v>
      </c>
      <c r="I34" s="5">
        <v>124120.81895964946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16638.04</v>
      </c>
      <c r="AK34" s="5">
        <v>17266.490000000002</v>
      </c>
      <c r="AL34" s="5">
        <v>17887.900000000001</v>
      </c>
      <c r="AM34" s="5">
        <v>18495.240000000002</v>
      </c>
      <c r="AN34" s="5">
        <v>19082.23</v>
      </c>
      <c r="AO34" s="5">
        <v>19640.740000000002</v>
      </c>
      <c r="AP34" s="5">
        <v>20156.12</v>
      </c>
      <c r="AQ34" s="5">
        <v>20613.16</v>
      </c>
      <c r="AR34" s="5">
        <v>20994.66</v>
      </c>
      <c r="AS34" s="5">
        <v>21285.759999999998</v>
      </c>
      <c r="AT34" s="5">
        <v>21468.17</v>
      </c>
      <c r="AU34" s="5">
        <v>21523.94</v>
      </c>
      <c r="AV34" s="5">
        <v>21439.31</v>
      </c>
      <c r="AW34" s="5">
        <v>21205.72</v>
      </c>
      <c r="AX34" s="5">
        <v>20812.93</v>
      </c>
      <c r="AY34" s="5">
        <v>20251.97</v>
      </c>
      <c r="AZ34" s="5">
        <v>19478.8</v>
      </c>
      <c r="BA34" s="5">
        <v>18484.64</v>
      </c>
      <c r="BB34" s="5">
        <v>17272.68</v>
      </c>
      <c r="BC34" s="5">
        <v>15858.47</v>
      </c>
      <c r="BD34" s="5">
        <v>14275.63</v>
      </c>
      <c r="BE34" s="5">
        <v>12577.11</v>
      </c>
      <c r="BF34" s="5">
        <v>10828.31</v>
      </c>
      <c r="BG34" s="5">
        <v>9096.3700000000008</v>
      </c>
      <c r="BH34" s="5">
        <v>7442.79</v>
      </c>
      <c r="BI34" s="5">
        <v>5919.97</v>
      </c>
      <c r="BJ34" s="5">
        <v>4567.88</v>
      </c>
      <c r="BK34" s="5">
        <v>3439.36</v>
      </c>
      <c r="BL34" s="5">
        <v>2503.2399999999998</v>
      </c>
      <c r="BM34" s="5">
        <v>1781.67</v>
      </c>
      <c r="BN34" s="5">
        <v>1202.1600000000001</v>
      </c>
      <c r="BO34" s="5">
        <v>764.57</v>
      </c>
      <c r="BP34" s="5">
        <v>439.4</v>
      </c>
      <c r="BQ34" s="5">
        <v>222.18</v>
      </c>
      <c r="BR34" s="5">
        <v>97.21</v>
      </c>
      <c r="BS34" s="5">
        <v>36.43</v>
      </c>
      <c r="BT34" s="5">
        <v>11.13</v>
      </c>
      <c r="BU34" s="5">
        <v>2.5499999999999998</v>
      </c>
      <c r="BV34" s="5">
        <v>0.37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0.98536999999999997</v>
      </c>
      <c r="EG34" s="3">
        <v>0.96927890790000004</v>
      </c>
      <c r="EH34" s="3">
        <v>0.95181250197964196</v>
      </c>
      <c r="EI34" s="3">
        <v>0.93282384256514805</v>
      </c>
      <c r="EJ34" s="3">
        <v>0.91225507683658658</v>
      </c>
      <c r="EK34" s="3">
        <v>0.89000517551254221</v>
      </c>
      <c r="EL34" s="3">
        <v>0.86574363442807034</v>
      </c>
      <c r="EM34" s="3">
        <v>0.83921724946919429</v>
      </c>
      <c r="EN34" s="3">
        <v>0.81018872481005488</v>
      </c>
      <c r="EO34" s="3">
        <v>0.7785994664297109</v>
      </c>
      <c r="EP34" s="3">
        <v>0.74433330391213937</v>
      </c>
      <c r="EQ34" s="3">
        <v>0.70736226870682339</v>
      </c>
      <c r="ER34" s="3">
        <v>0.66784901237686023</v>
      </c>
      <c r="ES34" s="3">
        <v>0.62613516306380157</v>
      </c>
      <c r="ET34" s="3">
        <v>0.58249980354988518</v>
      </c>
      <c r="EU34" s="3">
        <v>0.53725121881013016</v>
      </c>
      <c r="EV34" s="3">
        <v>0.48980119116481952</v>
      </c>
      <c r="EW34" s="3">
        <v>0.44057127344084351</v>
      </c>
      <c r="EX34" s="3">
        <v>0.39022278831202389</v>
      </c>
      <c r="EY34" s="3">
        <v>0.33959528375642195</v>
      </c>
      <c r="EZ34" s="3">
        <v>0.28976307181800459</v>
      </c>
      <c r="FA34" s="3">
        <v>0.24197824364449746</v>
      </c>
      <c r="FB34" s="3">
        <v>0.19747118529096502</v>
      </c>
      <c r="FC34" s="3">
        <v>0.15723840599978381</v>
      </c>
      <c r="FD34" s="3">
        <v>0.12194781815719234</v>
      </c>
      <c r="FE34" s="3">
        <v>9.1940118543252028E-2</v>
      </c>
      <c r="FF34" s="3">
        <v>6.7243163900163661E-2</v>
      </c>
      <c r="FG34" s="3">
        <v>4.7990773643907796E-2</v>
      </c>
      <c r="FH34" s="3">
        <v>3.3107874921459113E-2</v>
      </c>
      <c r="FI34" s="3">
        <v>2.2335896737013177E-2</v>
      </c>
      <c r="FJ34" s="3">
        <v>1.4285146117124147E-2</v>
      </c>
      <c r="FK34" s="3">
        <v>8.611657485247122E-3</v>
      </c>
      <c r="FL34" s="3">
        <v>4.6911142985135174E-3</v>
      </c>
      <c r="FM34" s="3">
        <v>2.2484041721345439E-3</v>
      </c>
      <c r="FN34" s="3">
        <v>9.3248066230935945E-4</v>
      </c>
      <c r="FO34" s="3">
        <v>3.3120780644566136E-4</v>
      </c>
      <c r="FP34" s="3">
        <v>9.5917780746663524E-5</v>
      </c>
      <c r="FQ34" s="3">
        <v>2.0845811289672386E-5</v>
      </c>
      <c r="FR34" s="3">
        <v>2.8708851308136801E-6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34</v>
      </c>
      <c r="HC34">
        <f t="shared" si="24"/>
        <v>2.8854357499850991E-2</v>
      </c>
      <c r="HD34">
        <f>IF(H34&gt;=$F$3,IF(HB34&lt;50,HC34*VLOOKUP(H34,Ret!$A$2:$AZ$27,HB34+2),HC34),0)</f>
        <v>8.6563072499552963E-3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1.5119683329921919E-4</v>
      </c>
      <c r="HH34">
        <f t="shared" si="26"/>
        <v>61</v>
      </c>
      <c r="HI34">
        <f t="shared" si="26"/>
        <v>25</v>
      </c>
      <c r="HJ34">
        <f t="shared" si="21"/>
        <v>0.21989555092575197</v>
      </c>
      <c r="HK34">
        <f>IF(HH34&gt;=$F$3,IF(HI34&lt;50,HJ34*VLOOKUP(HH34,Ret!$A$2:$AZ$27,HI34+2),HJ34),0)</f>
        <v>3.276443708793704E-2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7.2125740703646649E-4</v>
      </c>
      <c r="HN34">
        <f>HN33/(1+Assumptions!$C$9)</f>
        <v>0.57153087588824503</v>
      </c>
      <c r="HO34">
        <f>HO33*(1+Assumptions!$C$10)</f>
        <v>1.615663467004588</v>
      </c>
      <c r="HQ34">
        <f>HQ33/(1.01+Assumptions!$C$9)</f>
        <v>0.49497214610939705</v>
      </c>
      <c r="HR34">
        <f>HR33/(0.99+Assumptions!$C$9)</f>
        <v>0.66085058702255728</v>
      </c>
    </row>
    <row r="35" spans="2:226" x14ac:dyDescent="0.25">
      <c r="B35">
        <f t="shared" si="25"/>
        <v>2050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22068.113953050739</v>
      </c>
      <c r="F35" s="3">
        <f t="shared" si="19"/>
        <v>16844.310000000001</v>
      </c>
      <c r="H35">
        <f t="shared" si="23"/>
        <v>71</v>
      </c>
      <c r="I35" s="5">
        <v>119570.47034786067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17522.849999999999</v>
      </c>
      <c r="AL35" s="5">
        <v>18153.48</v>
      </c>
      <c r="AM35" s="5">
        <v>18769.84</v>
      </c>
      <c r="AN35" s="5">
        <v>19365.54</v>
      </c>
      <c r="AO35" s="5">
        <v>19932.349999999999</v>
      </c>
      <c r="AP35" s="5">
        <v>20455.38</v>
      </c>
      <c r="AQ35" s="5">
        <v>20919.21</v>
      </c>
      <c r="AR35" s="5">
        <v>21306.37</v>
      </c>
      <c r="AS35" s="5">
        <v>21601.79</v>
      </c>
      <c r="AT35" s="5">
        <v>21786.91</v>
      </c>
      <c r="AU35" s="5">
        <v>21843.52</v>
      </c>
      <c r="AV35" s="5">
        <v>21757.62</v>
      </c>
      <c r="AW35" s="5">
        <v>21520.560000000001</v>
      </c>
      <c r="AX35" s="5">
        <v>21121.94</v>
      </c>
      <c r="AY35" s="5">
        <v>20552.650000000001</v>
      </c>
      <c r="AZ35" s="5">
        <v>19768</v>
      </c>
      <c r="BA35" s="5">
        <v>18759.080000000002</v>
      </c>
      <c r="BB35" s="5">
        <v>17529.13</v>
      </c>
      <c r="BC35" s="5">
        <v>16093.92</v>
      </c>
      <c r="BD35" s="5">
        <v>14487.58</v>
      </c>
      <c r="BE35" s="5">
        <v>12763.85</v>
      </c>
      <c r="BF35" s="5">
        <v>10989.08</v>
      </c>
      <c r="BG35" s="5">
        <v>9231.43</v>
      </c>
      <c r="BH35" s="5">
        <v>7553.3</v>
      </c>
      <c r="BI35" s="5">
        <v>6007.86</v>
      </c>
      <c r="BJ35" s="5">
        <v>4635.7</v>
      </c>
      <c r="BK35" s="5">
        <v>3490.42</v>
      </c>
      <c r="BL35" s="5">
        <v>2540.41</v>
      </c>
      <c r="BM35" s="5">
        <v>1808.12</v>
      </c>
      <c r="BN35" s="5">
        <v>1220.01</v>
      </c>
      <c r="BO35" s="5">
        <v>775.92</v>
      </c>
      <c r="BP35" s="5">
        <v>445.92</v>
      </c>
      <c r="BQ35" s="5">
        <v>225.48</v>
      </c>
      <c r="BR35" s="5">
        <v>98.66</v>
      </c>
      <c r="BS35" s="5">
        <v>36.97</v>
      </c>
      <c r="BT35" s="5">
        <v>11.3</v>
      </c>
      <c r="BU35" s="5">
        <v>2.59</v>
      </c>
      <c r="BV35" s="5">
        <v>0.38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0.98367000000000004</v>
      </c>
      <c r="EH35" s="3">
        <v>0.96594426659999999</v>
      </c>
      <c r="EI35" s="3">
        <v>0.94667367848132999</v>
      </c>
      <c r="EJ35" s="3">
        <v>0.92579952387081665</v>
      </c>
      <c r="EK35" s="3">
        <v>0.90321927348360742</v>
      </c>
      <c r="EL35" s="3">
        <v>0.87859751608844427</v>
      </c>
      <c r="EM35" s="3">
        <v>0.85167728819549438</v>
      </c>
      <c r="EN35" s="3">
        <v>0.82221777079681224</v>
      </c>
      <c r="EO35" s="3">
        <v>0.79015949991344459</v>
      </c>
      <c r="EP35" s="3">
        <v>0.75538458032225386</v>
      </c>
      <c r="EQ35" s="3">
        <v>0.71786462821764752</v>
      </c>
      <c r="ER35" s="3">
        <v>0.67776471008540973</v>
      </c>
      <c r="ES35" s="3">
        <v>0.6354315262934751</v>
      </c>
      <c r="ET35" s="3">
        <v>0.59114830322608281</v>
      </c>
      <c r="EU35" s="3">
        <v>0.54522790303148072</v>
      </c>
      <c r="EV35" s="3">
        <v>0.49707337463574036</v>
      </c>
      <c r="EW35" s="3">
        <v>0.44711252975110211</v>
      </c>
      <c r="EX35" s="3">
        <v>0.39601650985114611</v>
      </c>
      <c r="EY35" s="3">
        <v>0.34463732786305845</v>
      </c>
      <c r="EZ35" s="3">
        <v>0.29406524637243325</v>
      </c>
      <c r="FA35" s="3">
        <v>0.24557094659315529</v>
      </c>
      <c r="FB35" s="3">
        <v>0.20040308238627622</v>
      </c>
      <c r="FC35" s="3">
        <v>0.1595729583808963</v>
      </c>
      <c r="FD35" s="3">
        <v>0.12375840360188795</v>
      </c>
      <c r="FE35" s="3">
        <v>9.3305173227571384E-2</v>
      </c>
      <c r="FF35" s="3">
        <v>6.8241537595181145E-2</v>
      </c>
      <c r="FG35" s="3">
        <v>4.8703302966304825E-2</v>
      </c>
      <c r="FH35" s="3">
        <v>3.3599434650394375E-2</v>
      </c>
      <c r="FI35" s="3">
        <v>2.2667522592542063E-2</v>
      </c>
      <c r="FJ35" s="3">
        <v>1.4497240749286202E-2</v>
      </c>
      <c r="FK35" s="3">
        <v>8.739516613299695E-3</v>
      </c>
      <c r="FL35" s="3">
        <v>4.7607642799288759E-3</v>
      </c>
      <c r="FM35" s="3">
        <v>2.2817867117271109E-3</v>
      </c>
      <c r="FN35" s="3">
        <v>9.4632540295458477E-4</v>
      </c>
      <c r="FO35" s="3">
        <v>3.3612531987543896E-4</v>
      </c>
      <c r="FP35" s="3">
        <v>9.7341892635927118E-5</v>
      </c>
      <c r="FQ35" s="3">
        <v>2.1155313526566044E-5</v>
      </c>
      <c r="FR35" s="3">
        <v>2.9135097788786745E-6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35</v>
      </c>
      <c r="HC35">
        <f t="shared" si="24"/>
        <v>2.0046853416596476E-2</v>
      </c>
      <c r="HD35">
        <f>IF(H35&gt;=$F$3,IF(HB35&lt;50,HC35*VLOOKUP(H35,Ret!$A$2:$AZ$27,HB35+2),HC35),0)</f>
        <v>5.1319944746486979E-3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1.1166097353044238E-4</v>
      </c>
      <c r="HH35">
        <f t="shared" si="26"/>
        <v>62</v>
      </c>
      <c r="HI35">
        <f t="shared" si="26"/>
        <v>26</v>
      </c>
      <c r="HJ35">
        <f t="shared" si="21"/>
        <v>0.18640985643077848</v>
      </c>
      <c r="HK35">
        <f>IF(HH35&gt;=$F$3,IF(HI35&lt;50,HJ35*VLOOKUP(HH35,Ret!$A$2:$AZ$27,HI35+2),HJ35),0)</f>
        <v>4.7534513389848515E-2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6.4684220181480132E-4</v>
      </c>
      <c r="HN35">
        <f>HN34/(1+Assumptions!$C$9)</f>
        <v>0.55060778023915702</v>
      </c>
      <c r="HO35">
        <f>HO34*(1+Assumptions!$C$10)</f>
        <v>1.6681725296822369</v>
      </c>
      <c r="HQ35">
        <f>HQ34/(1.01+Assumptions!$C$9)</f>
        <v>0.47230166613492081</v>
      </c>
      <c r="HR35">
        <f>HR34/(0.99+Assumptions!$C$9)</f>
        <v>0.64285076558614518</v>
      </c>
    </row>
    <row r="36" spans="2:226" x14ac:dyDescent="0.25">
      <c r="B36">
        <f t="shared" si="25"/>
        <v>2051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23281.86022046853</v>
      </c>
      <c r="F36" s="3">
        <f t="shared" si="19"/>
        <v>17286.32</v>
      </c>
      <c r="H36">
        <f t="shared" si="23"/>
        <v>72</v>
      </c>
      <c r="I36" s="5">
        <v>115046.35378789675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18454.849999999999</v>
      </c>
      <c r="AM36" s="5">
        <v>19081.439999999999</v>
      </c>
      <c r="AN36" s="5">
        <v>19687.03</v>
      </c>
      <c r="AO36" s="5">
        <v>20263.240000000002</v>
      </c>
      <c r="AP36" s="5">
        <v>20794.97</v>
      </c>
      <c r="AQ36" s="5">
        <v>21266.49</v>
      </c>
      <c r="AR36" s="5">
        <v>21660.080000000002</v>
      </c>
      <c r="AS36" s="5">
        <v>21960.41</v>
      </c>
      <c r="AT36" s="5">
        <v>22148.6</v>
      </c>
      <c r="AU36" s="5">
        <v>22206.14</v>
      </c>
      <c r="AV36" s="5">
        <v>22118.82</v>
      </c>
      <c r="AW36" s="5">
        <v>21877.83</v>
      </c>
      <c r="AX36" s="5">
        <v>21472.59</v>
      </c>
      <c r="AY36" s="5">
        <v>20893.849999999999</v>
      </c>
      <c r="AZ36" s="5">
        <v>20096.169999999998</v>
      </c>
      <c r="BA36" s="5">
        <v>19070.5</v>
      </c>
      <c r="BB36" s="5">
        <v>17820.14</v>
      </c>
      <c r="BC36" s="5">
        <v>16361.1</v>
      </c>
      <c r="BD36" s="5">
        <v>14728.09</v>
      </c>
      <c r="BE36" s="5">
        <v>12975.74</v>
      </c>
      <c r="BF36" s="5">
        <v>11171.51</v>
      </c>
      <c r="BG36" s="5">
        <v>9384.68</v>
      </c>
      <c r="BH36" s="5">
        <v>7678.69</v>
      </c>
      <c r="BI36" s="5">
        <v>6107.6</v>
      </c>
      <c r="BJ36" s="5">
        <v>4712.66</v>
      </c>
      <c r="BK36" s="5">
        <v>3548.37</v>
      </c>
      <c r="BL36" s="5">
        <v>2582.58</v>
      </c>
      <c r="BM36" s="5">
        <v>1838.14</v>
      </c>
      <c r="BN36" s="5">
        <v>1240.26</v>
      </c>
      <c r="BO36" s="5">
        <v>788.8</v>
      </c>
      <c r="BP36" s="5">
        <v>453.32</v>
      </c>
      <c r="BQ36" s="5">
        <v>229.22</v>
      </c>
      <c r="BR36" s="5">
        <v>100.29</v>
      </c>
      <c r="BS36" s="5">
        <v>37.58</v>
      </c>
      <c r="BT36" s="5">
        <v>11.48</v>
      </c>
      <c r="BU36" s="5">
        <v>2.63</v>
      </c>
      <c r="BV36" s="5">
        <v>0.38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0.98197999999999996</v>
      </c>
      <c r="EI36" s="3">
        <v>0.96238949899999993</v>
      </c>
      <c r="EJ36" s="3">
        <v>0.94116881054704993</v>
      </c>
      <c r="EK36" s="3">
        <v>0.91821370325780738</v>
      </c>
      <c r="EL36" s="3">
        <v>0.89318319770699961</v>
      </c>
      <c r="EM36" s="3">
        <v>0.86581606452925719</v>
      </c>
      <c r="EN36" s="3">
        <v>0.83586748685719015</v>
      </c>
      <c r="EO36" s="3">
        <v>0.80327701354462833</v>
      </c>
      <c r="EP36" s="3">
        <v>0.76792479217852927</v>
      </c>
      <c r="EQ36" s="3">
        <v>0.72978196775102178</v>
      </c>
      <c r="ER36" s="3">
        <v>0.68901634703244974</v>
      </c>
      <c r="ES36" s="3">
        <v>0.64598038599680296</v>
      </c>
      <c r="ET36" s="3">
        <v>0.60096201289668572</v>
      </c>
      <c r="EU36" s="3">
        <v>0.55427928373487123</v>
      </c>
      <c r="EV36" s="3">
        <v>0.50532533739540741</v>
      </c>
      <c r="EW36" s="3">
        <v>0.45453508773379503</v>
      </c>
      <c r="EX36" s="3">
        <v>0.40259081790757689</v>
      </c>
      <c r="EY36" s="3">
        <v>0.35035868519224789</v>
      </c>
      <c r="EZ36" s="3">
        <v>0.29894705172713743</v>
      </c>
      <c r="FA36" s="3">
        <v>0.2496476934268152</v>
      </c>
      <c r="FB36" s="3">
        <v>0.20372999317482107</v>
      </c>
      <c r="FC36" s="3">
        <v>0.16222204436538301</v>
      </c>
      <c r="FD36" s="3">
        <v>0.12581292872801644</v>
      </c>
      <c r="FE36" s="3">
        <v>9.4854141355913441E-2</v>
      </c>
      <c r="FF36" s="3">
        <v>6.9374421904887962E-2</v>
      </c>
      <c r="FG36" s="3">
        <v>4.9511831169299483E-2</v>
      </c>
      <c r="FH36" s="3">
        <v>3.4157222087076333E-2</v>
      </c>
      <c r="FI36" s="3">
        <v>2.304382830882518E-2</v>
      </c>
      <c r="FJ36" s="3">
        <v>1.4737910833192232E-2</v>
      </c>
      <c r="FK36" s="3">
        <v>8.8846021666816061E-3</v>
      </c>
      <c r="FL36" s="3">
        <v>4.8397981842781381E-3</v>
      </c>
      <c r="FM36" s="3">
        <v>2.3196668717426687E-3</v>
      </c>
      <c r="FN36" s="3">
        <v>9.6203544171783709E-4</v>
      </c>
      <c r="FO36" s="3">
        <v>3.4170536854375854E-4</v>
      </c>
      <c r="FP36" s="3">
        <v>9.8957874730272463E-5</v>
      </c>
      <c r="FQ36" s="3">
        <v>2.1506514915130117E-5</v>
      </c>
      <c r="FR36" s="3">
        <v>2.9618772341117187E-6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36</v>
      </c>
      <c r="HC36">
        <f t="shared" si="24"/>
        <v>1.4803197968417336E-2</v>
      </c>
      <c r="HD36">
        <f>IF(H36&gt;=$F$3,IF(HB36&lt;50,HC36*VLOOKUP(H36,Ret!$A$2:$AZ$27,HB36+2),HC36),0)</f>
        <v>4.2041082230305235E-3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8.7486899993346459E-5</v>
      </c>
      <c r="HH36">
        <f t="shared" si="26"/>
        <v>63</v>
      </c>
      <c r="HI36">
        <f t="shared" si="26"/>
        <v>27</v>
      </c>
      <c r="HJ36">
        <f t="shared" si="21"/>
        <v>0.13822850083911517</v>
      </c>
      <c r="HK36">
        <f>IF(HH36&gt;=$F$3,IF(HI36&lt;50,HJ36*VLOOKUP(HH36,Ret!$A$2:$AZ$27,HI36+2),HJ36),0)</f>
        <v>3.7459923727400216E-2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5.0591631307116158E-4</v>
      </c>
      <c r="HN36">
        <f>HN35/(1+Assumptions!$C$9)</f>
        <v>0.53045065533637481</v>
      </c>
      <c r="HO36">
        <f>HO35*(1+Assumptions!$C$10)</f>
        <v>1.7223881368969096</v>
      </c>
      <c r="HQ36">
        <f>HQ35/(1.01+Assumptions!$C$9)</f>
        <v>0.4506695287546954</v>
      </c>
      <c r="HR36">
        <f>HR35/(0.99+Assumptions!$C$9)</f>
        <v>0.62534121165967427</v>
      </c>
    </row>
    <row r="37" spans="2:226" x14ac:dyDescent="0.25">
      <c r="B37">
        <f t="shared" si="25"/>
        <v>2052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24562.362532594299</v>
      </c>
      <c r="F37" s="3">
        <f t="shared" si="19"/>
        <v>17678.28</v>
      </c>
      <c r="H37">
        <f t="shared" si="23"/>
        <v>73</v>
      </c>
      <c r="I37" s="5">
        <v>110530.42842027468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19431.599999999999</v>
      </c>
      <c r="AN37" s="5">
        <v>20048.3</v>
      </c>
      <c r="AO37" s="5">
        <v>20635.09</v>
      </c>
      <c r="AP37" s="5">
        <v>21176.57</v>
      </c>
      <c r="AQ37" s="5">
        <v>21656.74</v>
      </c>
      <c r="AR37" s="5">
        <v>22057.56</v>
      </c>
      <c r="AS37" s="5">
        <v>22363.4</v>
      </c>
      <c r="AT37" s="5">
        <v>22555.040000000001</v>
      </c>
      <c r="AU37" s="5">
        <v>22613.64</v>
      </c>
      <c r="AV37" s="5">
        <v>22524.720000000001</v>
      </c>
      <c r="AW37" s="5">
        <v>22279.3</v>
      </c>
      <c r="AX37" s="5">
        <v>21866.62</v>
      </c>
      <c r="AY37" s="5">
        <v>21277.27</v>
      </c>
      <c r="AZ37" s="5">
        <v>20464.95</v>
      </c>
      <c r="BA37" s="5">
        <v>19420.46</v>
      </c>
      <c r="BB37" s="5">
        <v>18147.150000000001</v>
      </c>
      <c r="BC37" s="5">
        <v>16661.34</v>
      </c>
      <c r="BD37" s="5">
        <v>14998.36</v>
      </c>
      <c r="BE37" s="5">
        <v>13213.85</v>
      </c>
      <c r="BF37" s="5">
        <v>11376.52</v>
      </c>
      <c r="BG37" s="5">
        <v>9556.89</v>
      </c>
      <c r="BH37" s="5">
        <v>7819.6</v>
      </c>
      <c r="BI37" s="5">
        <v>6219.68</v>
      </c>
      <c r="BJ37" s="5">
        <v>4799.1400000000003</v>
      </c>
      <c r="BK37" s="5">
        <v>3613.48</v>
      </c>
      <c r="BL37" s="5">
        <v>2629.98</v>
      </c>
      <c r="BM37" s="5">
        <v>1871.87</v>
      </c>
      <c r="BN37" s="5">
        <v>1263.02</v>
      </c>
      <c r="BO37" s="5">
        <v>803.28</v>
      </c>
      <c r="BP37" s="5">
        <v>461.64</v>
      </c>
      <c r="BQ37" s="5">
        <v>233.43</v>
      </c>
      <c r="BR37" s="5">
        <v>102.14</v>
      </c>
      <c r="BS37" s="5">
        <v>38.270000000000003</v>
      </c>
      <c r="BT37" s="5">
        <v>11.69</v>
      </c>
      <c r="BU37" s="5">
        <v>2.68</v>
      </c>
      <c r="BV37" s="5">
        <v>0.39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0.98004999999999998</v>
      </c>
      <c r="EJ37" s="3">
        <v>0.95843989749999992</v>
      </c>
      <c r="EK37" s="3">
        <v>0.93506354839997485</v>
      </c>
      <c r="EL37" s="3">
        <v>0.90957371607059156</v>
      </c>
      <c r="EM37" s="3">
        <v>0.88170437741018859</v>
      </c>
      <c r="EN37" s="3">
        <v>0.85120622299557014</v>
      </c>
      <c r="EO37" s="3">
        <v>0.81801769236097288</v>
      </c>
      <c r="EP37" s="3">
        <v>0.78201673372016645</v>
      </c>
      <c r="EQ37" s="3">
        <v>0.74317396255628576</v>
      </c>
      <c r="ER37" s="3">
        <v>0.70166026500789158</v>
      </c>
      <c r="ES37" s="3">
        <v>0.65783456485549874</v>
      </c>
      <c r="ET37" s="3">
        <v>0.61199007403071903</v>
      </c>
      <c r="EU37" s="3">
        <v>0.56445068508001284</v>
      </c>
      <c r="EV37" s="3">
        <v>0.51459840057374617</v>
      </c>
      <c r="EW37" s="3">
        <v>0.46287611533207895</v>
      </c>
      <c r="EX37" s="3">
        <v>0.40997863287192893</v>
      </c>
      <c r="EY37" s="3">
        <v>0.35678800504312486</v>
      </c>
      <c r="EZ37" s="3">
        <v>0.30443293318309672</v>
      </c>
      <c r="FA37" s="3">
        <v>0.25422889817187222</v>
      </c>
      <c r="FB37" s="3">
        <v>0.20746857693111975</v>
      </c>
      <c r="FC37" s="3">
        <v>0.1651989290671734</v>
      </c>
      <c r="FD37" s="3">
        <v>0.12812168142733701</v>
      </c>
      <c r="FE37" s="3">
        <v>9.6594779278512191E-2</v>
      </c>
      <c r="FF37" s="3">
        <v>7.0647489668718241E-2</v>
      </c>
      <c r="FG37" s="3">
        <v>5.0420406901667519E-2</v>
      </c>
      <c r="FH37" s="3">
        <v>3.4784030313322389E-2</v>
      </c>
      <c r="FI37" s="3">
        <v>2.3466698210579819E-2</v>
      </c>
      <c r="FJ37" s="3">
        <v>1.5008361507558429E-2</v>
      </c>
      <c r="FK37" s="3">
        <v>9.0476406512165243E-3</v>
      </c>
      <c r="FL37" s="3">
        <v>4.9286117683436893E-3</v>
      </c>
      <c r="FM37" s="3">
        <v>2.3622343344494468E-3</v>
      </c>
      <c r="FN37" s="3">
        <v>9.7968944552621917E-4</v>
      </c>
      <c r="FO37" s="3">
        <v>3.4797589415645779E-4</v>
      </c>
      <c r="FP37" s="3">
        <v>1.0077381894771016E-4</v>
      </c>
      <c r="FQ37" s="3">
        <v>2.1901174071905852E-5</v>
      </c>
      <c r="FR37" s="3">
        <v>3.0162296931828728E-6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37</v>
      </c>
      <c r="HC37">
        <f t="shared" si="24"/>
        <v>1.0511602845393467E-2</v>
      </c>
      <c r="HD37">
        <f>IF(H37&gt;=$F$3,IF(HB37&lt;50,HC37*VLOOKUP(H37,Ret!$A$2:$AZ$27,HB37+2),HC37),0)</f>
        <v>2.3125526259865628E-3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6.6012865869070973E-5</v>
      </c>
      <c r="HH37">
        <f t="shared" si="26"/>
        <v>64</v>
      </c>
      <c r="HI37">
        <f t="shared" si="26"/>
        <v>28</v>
      </c>
      <c r="HJ37">
        <f t="shared" si="21"/>
        <v>0.10026266079864379</v>
      </c>
      <c r="HK37">
        <f>IF(HH37&gt;=$F$3,IF(HI37&lt;50,HJ37*VLOOKUP(HH37,Ret!$A$2:$AZ$27,HI37+2),HJ37),0)</f>
        <v>2.5968029146848742E-2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3.8400599085880574E-4</v>
      </c>
      <c r="HN37">
        <f>HN36/(1+Assumptions!$C$9)</f>
        <v>0.51103145986163279</v>
      </c>
      <c r="HO37">
        <f>HO36*(1+Assumptions!$C$10)</f>
        <v>1.7783657513460591</v>
      </c>
      <c r="HQ37">
        <f>HQ36/(1.01+Assumptions!$C$9)</f>
        <v>0.43002817629264828</v>
      </c>
      <c r="HR37">
        <f>HR36/(0.99+Assumptions!$C$9)</f>
        <v>0.60830857165337959</v>
      </c>
    </row>
    <row r="38" spans="2:226" x14ac:dyDescent="0.25">
      <c r="B38">
        <f t="shared" si="25"/>
        <v>2053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25913.292471886984</v>
      </c>
      <c r="F38" s="3">
        <f t="shared" si="19"/>
        <v>18005.47</v>
      </c>
      <c r="H38">
        <f t="shared" si="23"/>
        <v>74</v>
      </c>
      <c r="I38" s="5">
        <v>106031.48132487402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20456.41</v>
      </c>
      <c r="AO38" s="5">
        <v>21055.14</v>
      </c>
      <c r="AP38" s="5">
        <v>21607.64</v>
      </c>
      <c r="AQ38" s="5">
        <v>22097.59</v>
      </c>
      <c r="AR38" s="5">
        <v>22506.560000000001</v>
      </c>
      <c r="AS38" s="5">
        <v>22818.63</v>
      </c>
      <c r="AT38" s="5">
        <v>23014.17</v>
      </c>
      <c r="AU38" s="5">
        <v>23073.96</v>
      </c>
      <c r="AV38" s="5">
        <v>22983.23</v>
      </c>
      <c r="AW38" s="5">
        <v>22732.82</v>
      </c>
      <c r="AX38" s="5">
        <v>22311.74</v>
      </c>
      <c r="AY38" s="5">
        <v>21710.39</v>
      </c>
      <c r="AZ38" s="5">
        <v>20881.54</v>
      </c>
      <c r="BA38" s="5">
        <v>19815.78</v>
      </c>
      <c r="BB38" s="5">
        <v>18516.55</v>
      </c>
      <c r="BC38" s="5">
        <v>17000.5</v>
      </c>
      <c r="BD38" s="5">
        <v>15303.67</v>
      </c>
      <c r="BE38" s="5">
        <v>13482.84</v>
      </c>
      <c r="BF38" s="5">
        <v>11608.1</v>
      </c>
      <c r="BG38" s="5">
        <v>9751.43</v>
      </c>
      <c r="BH38" s="5">
        <v>7978.78</v>
      </c>
      <c r="BI38" s="5">
        <v>6346.29</v>
      </c>
      <c r="BJ38" s="5">
        <v>4896.83</v>
      </c>
      <c r="BK38" s="5">
        <v>3687.04</v>
      </c>
      <c r="BL38" s="5">
        <v>2683.51</v>
      </c>
      <c r="BM38" s="5">
        <v>1909.98</v>
      </c>
      <c r="BN38" s="5">
        <v>1288.73</v>
      </c>
      <c r="BO38" s="5">
        <v>819.63</v>
      </c>
      <c r="BP38" s="5">
        <v>471.04</v>
      </c>
      <c r="BQ38" s="5">
        <v>238.18</v>
      </c>
      <c r="BR38" s="5">
        <v>104.21</v>
      </c>
      <c r="BS38" s="5">
        <v>39.049999999999997</v>
      </c>
      <c r="BT38" s="5">
        <v>11.93</v>
      </c>
      <c r="BU38" s="5">
        <v>2.74</v>
      </c>
      <c r="BV38" s="5">
        <v>0.4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0.97794999999999999</v>
      </c>
      <c r="EK38" s="3">
        <v>0.95409779949999995</v>
      </c>
      <c r="EL38" s="3">
        <v>0.92808909348562996</v>
      </c>
      <c r="EM38" s="3">
        <v>0.89965244366123021</v>
      </c>
      <c r="EN38" s="3">
        <v>0.86853346563498823</v>
      </c>
      <c r="EO38" s="3">
        <v>0.83466934580988006</v>
      </c>
      <c r="EP38" s="3">
        <v>0.79793554790078725</v>
      </c>
      <c r="EQ38" s="3">
        <v>0.75830208923655518</v>
      </c>
      <c r="ER38" s="3">
        <v>0.71594333453180115</v>
      </c>
      <c r="ES38" s="3">
        <v>0.67122551385694484</v>
      </c>
      <c r="ET38" s="3">
        <v>0.62444780779625431</v>
      </c>
      <c r="EU38" s="3">
        <v>0.57594070208664128</v>
      </c>
      <c r="EV38" s="3">
        <v>0.52507361927834917</v>
      </c>
      <c r="EW38" s="3">
        <v>0.47229846980468232</v>
      </c>
      <c r="EX38" s="3">
        <v>0.41832420067540321</v>
      </c>
      <c r="EY38" s="3">
        <v>0.36405081887977642</v>
      </c>
      <c r="EZ38" s="3">
        <v>0.31063000171735805</v>
      </c>
      <c r="FA38" s="3">
        <v>0.25940400813414854</v>
      </c>
      <c r="FB38" s="3">
        <v>0.21169182891803459</v>
      </c>
      <c r="FC38" s="3">
        <v>0.16856173569427421</v>
      </c>
      <c r="FD38" s="3">
        <v>0.13072973973505131</v>
      </c>
      <c r="FE38" s="3">
        <v>9.8561072678447229E-2</v>
      </c>
      <c r="FF38" s="3">
        <v>7.2085597335562732E-2</v>
      </c>
      <c r="FG38" s="3">
        <v>5.144676996241776E-2</v>
      </c>
      <c r="FH38" s="3">
        <v>3.5492097661672765E-2</v>
      </c>
      <c r="FI38" s="3">
        <v>2.3944388766470915E-2</v>
      </c>
      <c r="FJ38" s="3">
        <v>1.5313873279484139E-2</v>
      </c>
      <c r="FK38" s="3">
        <v>9.2318153678042185E-3</v>
      </c>
      <c r="FL38" s="3">
        <v>5.02893910345767E-3</v>
      </c>
      <c r="FM38" s="3">
        <v>2.4103202228962267E-3</v>
      </c>
      <c r="FN38" s="3">
        <v>9.9963210604175228E-4</v>
      </c>
      <c r="FO38" s="3">
        <v>3.5505932774497002E-4</v>
      </c>
      <c r="FP38" s="3">
        <v>1.028251813149433E-4</v>
      </c>
      <c r="FQ38" s="3">
        <v>2.2346996655176631E-5</v>
      </c>
      <c r="FR38" s="3">
        <v>3.0776283793509246E-6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38</v>
      </c>
      <c r="HC38">
        <f t="shared" si="24"/>
        <v>8.1330373535378336E-3</v>
      </c>
      <c r="HD38">
        <f>IF(H38&gt;=$F$3,IF(HB38&lt;50,HC38*VLOOKUP(H38,Ret!$A$2:$AZ$27,HB38+2),HC38),0)</f>
        <v>2.0251263010309206E-3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5.4410019895168103E-5</v>
      </c>
      <c r="HH38">
        <f t="shared" si="26"/>
        <v>65</v>
      </c>
      <c r="HI38">
        <f t="shared" si="26"/>
        <v>29</v>
      </c>
      <c r="HJ38">
        <f t="shared" si="21"/>
        <v>7.3910625660936244E-2</v>
      </c>
      <c r="HK38">
        <f>IF(HH38&gt;=$F$3,IF(HI38&lt;50,HJ38*VLOOKUP(HH38,Ret!$A$2:$AZ$27,HI38+2),HJ38),0)</f>
        <v>2.5868718981327685E-2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2.9564250264374497E-4</v>
      </c>
      <c r="HN38">
        <f>HN37/(1+Assumptions!$C$9)</f>
        <v>0.49232317905744966</v>
      </c>
      <c r="HO38">
        <f>HO37*(1+Assumptions!$C$10)</f>
        <v>1.836162638264806</v>
      </c>
      <c r="HQ38">
        <f>HQ37/(1.01+Assumptions!$C$9)</f>
        <v>0.41033222928687813</v>
      </c>
      <c r="HR38">
        <f>HR37/(0.99+Assumptions!$C$9)</f>
        <v>0.59173985569394905</v>
      </c>
    </row>
    <row r="39" spans="2:226" x14ac:dyDescent="0.25">
      <c r="B39">
        <f t="shared" si="25"/>
        <v>2054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27338.523557840763</v>
      </c>
      <c r="F39" s="3">
        <f t="shared" si="19"/>
        <v>18255.12</v>
      </c>
      <c r="H39">
        <f t="shared" si="23"/>
        <v>75</v>
      </c>
      <c r="I39" s="5">
        <v>101548.01817391683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21529.87</v>
      </c>
      <c r="AP39" s="5">
        <v>22094.83</v>
      </c>
      <c r="AQ39" s="5">
        <v>22595.83</v>
      </c>
      <c r="AR39" s="5">
        <v>23014.02</v>
      </c>
      <c r="AS39" s="5">
        <v>23333.119999999999</v>
      </c>
      <c r="AT39" s="5">
        <v>23533.07</v>
      </c>
      <c r="AU39" s="5">
        <v>23594.22</v>
      </c>
      <c r="AV39" s="5">
        <v>23501.439999999999</v>
      </c>
      <c r="AW39" s="5">
        <v>23245.38</v>
      </c>
      <c r="AX39" s="5">
        <v>22814.81</v>
      </c>
      <c r="AY39" s="5">
        <v>22199.9</v>
      </c>
      <c r="AZ39" s="5">
        <v>21352.36</v>
      </c>
      <c r="BA39" s="5">
        <v>20262.57</v>
      </c>
      <c r="BB39" s="5">
        <v>18934.05</v>
      </c>
      <c r="BC39" s="5">
        <v>17383.810000000001</v>
      </c>
      <c r="BD39" s="5">
        <v>15648.72</v>
      </c>
      <c r="BE39" s="5">
        <v>13786.84</v>
      </c>
      <c r="BF39" s="5">
        <v>11869.83</v>
      </c>
      <c r="BG39" s="5">
        <v>9971.2999999999993</v>
      </c>
      <c r="BH39" s="5">
        <v>8158.68</v>
      </c>
      <c r="BI39" s="5">
        <v>6489.38</v>
      </c>
      <c r="BJ39" s="5">
        <v>5007.24</v>
      </c>
      <c r="BK39" s="5">
        <v>3770.17</v>
      </c>
      <c r="BL39" s="5">
        <v>2744.02</v>
      </c>
      <c r="BM39" s="5">
        <v>1953.04</v>
      </c>
      <c r="BN39" s="5">
        <v>1317.79</v>
      </c>
      <c r="BO39" s="5">
        <v>838.11</v>
      </c>
      <c r="BP39" s="5">
        <v>481.66</v>
      </c>
      <c r="BQ39" s="5">
        <v>243.55</v>
      </c>
      <c r="BR39" s="5">
        <v>106.56</v>
      </c>
      <c r="BS39" s="5">
        <v>39.93</v>
      </c>
      <c r="BT39" s="5">
        <v>12.2</v>
      </c>
      <c r="BU39" s="5">
        <v>2.8</v>
      </c>
      <c r="BV39" s="5">
        <v>0.41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0.97560999999999998</v>
      </c>
      <c r="EL39" s="3">
        <v>0.94901487140000007</v>
      </c>
      <c r="EM39" s="3">
        <v>0.91993705574030404</v>
      </c>
      <c r="EN39" s="3">
        <v>0.88811643298224696</v>
      </c>
      <c r="EO39" s="3">
        <v>0.85348877326026917</v>
      </c>
      <c r="EP39" s="3">
        <v>0.81592673234908475</v>
      </c>
      <c r="EQ39" s="3">
        <v>0.7753996515533057</v>
      </c>
      <c r="ER39" s="3">
        <v>0.73208582701753799</v>
      </c>
      <c r="ES39" s="3">
        <v>0.68635974626202256</v>
      </c>
      <c r="ET39" s="3">
        <v>0.63852733554502217</v>
      </c>
      <c r="EU39" s="3">
        <v>0.58892653211988488</v>
      </c>
      <c r="EV39" s="3">
        <v>0.53691254080305673</v>
      </c>
      <c r="EW39" s="3">
        <v>0.4829474613269415</v>
      </c>
      <c r="EX39" s="3">
        <v>0.42775622544649861</v>
      </c>
      <c r="EY39" s="3">
        <v>0.3722591327570699</v>
      </c>
      <c r="EZ39" s="3">
        <v>0.31763382761629749</v>
      </c>
      <c r="FA39" s="3">
        <v>0.26525283310409387</v>
      </c>
      <c r="FB39" s="3">
        <v>0.21646487951125787</v>
      </c>
      <c r="FC39" s="3">
        <v>0.17236232495963419</v>
      </c>
      <c r="FD39" s="3">
        <v>0.13367732474569391</v>
      </c>
      <c r="FE39" s="3">
        <v>0.10078334544552101</v>
      </c>
      <c r="FF39" s="3">
        <v>7.3710923191945138E-2</v>
      </c>
      <c r="FG39" s="3">
        <v>5.260674877285932E-2</v>
      </c>
      <c r="FH39" s="3">
        <v>3.6292343843420193E-2</v>
      </c>
      <c r="FI39" s="3">
        <v>2.4484266850524999E-2</v>
      </c>
      <c r="FJ39" s="3">
        <v>1.5659157706921768E-2</v>
      </c>
      <c r="FK39" s="3">
        <v>9.4399666320407194E-3</v>
      </c>
      <c r="FL39" s="3">
        <v>5.1423274231378619E-3</v>
      </c>
      <c r="FM39" s="3">
        <v>2.4646661106357457E-3</v>
      </c>
      <c r="FN39" s="3">
        <v>1.0221709760639629E-3</v>
      </c>
      <c r="FO39" s="3">
        <v>3.6306490898815901E-4</v>
      </c>
      <c r="FP39" s="3">
        <v>1.0514359764297084E-4</v>
      </c>
      <c r="FQ39" s="3">
        <v>2.2850858075746857E-5</v>
      </c>
      <c r="FR39" s="3">
        <v>3.1470201741918562E-6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39</v>
      </c>
      <c r="HC39">
        <f t="shared" si="24"/>
        <v>6.0535010326117442E-3</v>
      </c>
      <c r="HD39">
        <f>IF(H39&gt;=$F$3,IF(HB39&lt;50,HC39*VLOOKUP(H39,Ret!$A$2:$AZ$27,HB39+2),HC39),0)</f>
        <v>6.0535010326117442E-3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si="26"/>
        <v>66</v>
      </c>
      <c r="HI39">
        <f t="shared" si="26"/>
        <v>30</v>
      </c>
      <c r="HJ39">
        <f t="shared" si="21"/>
        <v>4.7746264176964814E-2</v>
      </c>
      <c r="HK39">
        <f>IF(HH39&gt;=$F$3,IF(HI39&lt;50,HJ39*VLOOKUP(HH39,Ret!$A$2:$AZ$27,HI39+2),HJ39),0)</f>
        <v>1.28914913277805E-2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2.0196669746856119E-4</v>
      </c>
      <c r="HN39">
        <f>HN38/(1+Assumptions!$C$9)</f>
        <v>0.47429978714590526</v>
      </c>
      <c r="HO39">
        <f>HO38*(1+Assumptions!$C$10)</f>
        <v>1.8958379240084122</v>
      </c>
      <c r="HQ39">
        <f>HQ38/(1.01+Assumptions!$C$9)</f>
        <v>0.39153838672412034</v>
      </c>
      <c r="HR39">
        <f>HR38/(0.99+Assumptions!$C$9)</f>
        <v>0.57562242771784922</v>
      </c>
    </row>
    <row r="40" spans="2:226" x14ac:dyDescent="0.25">
      <c r="B40">
        <f t="shared" si="25"/>
        <v>2055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28842.142353522009</v>
      </c>
      <c r="F40" s="3">
        <f t="shared" si="19"/>
        <v>18411.560000000001</v>
      </c>
      <c r="H40">
        <f t="shared" si="23"/>
        <v>76</v>
      </c>
      <c r="I40" s="5">
        <v>97083.18637882809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22647.200000000001</v>
      </c>
      <c r="AQ40" s="5">
        <v>23160.720000000001</v>
      </c>
      <c r="AR40" s="5">
        <v>23589.37</v>
      </c>
      <c r="AS40" s="5">
        <v>23916.45</v>
      </c>
      <c r="AT40" s="5">
        <v>24121.4</v>
      </c>
      <c r="AU40" s="5">
        <v>24184.07</v>
      </c>
      <c r="AV40" s="5">
        <v>24088.97</v>
      </c>
      <c r="AW40" s="5">
        <v>23826.51</v>
      </c>
      <c r="AX40" s="5">
        <v>23385.17</v>
      </c>
      <c r="AY40" s="5">
        <v>22754.89</v>
      </c>
      <c r="AZ40" s="5">
        <v>21886.16</v>
      </c>
      <c r="BA40" s="5">
        <v>20769.13</v>
      </c>
      <c r="BB40" s="5">
        <v>19407.400000000001</v>
      </c>
      <c r="BC40" s="5">
        <v>17818.400000000001</v>
      </c>
      <c r="BD40" s="5">
        <v>16039.94</v>
      </c>
      <c r="BE40" s="5">
        <v>14131.5</v>
      </c>
      <c r="BF40" s="5">
        <v>12166.57</v>
      </c>
      <c r="BG40" s="5">
        <v>10220.58</v>
      </c>
      <c r="BH40" s="5">
        <v>8362.64</v>
      </c>
      <c r="BI40" s="5">
        <v>6651.61</v>
      </c>
      <c r="BJ40" s="5">
        <v>5132.42</v>
      </c>
      <c r="BK40" s="5">
        <v>3864.42</v>
      </c>
      <c r="BL40" s="5">
        <v>2812.62</v>
      </c>
      <c r="BM40" s="5">
        <v>2001.87</v>
      </c>
      <c r="BN40" s="5">
        <v>1350.73</v>
      </c>
      <c r="BO40" s="5">
        <v>859.06</v>
      </c>
      <c r="BP40" s="5">
        <v>493.7</v>
      </c>
      <c r="BQ40" s="5">
        <v>249.64</v>
      </c>
      <c r="BR40" s="5">
        <v>109.23</v>
      </c>
      <c r="BS40" s="5">
        <v>40.93</v>
      </c>
      <c r="BT40" s="5">
        <v>12.51</v>
      </c>
      <c r="BU40" s="5">
        <v>2.87</v>
      </c>
      <c r="BV40" s="5">
        <v>0.42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0.97274000000000005</v>
      </c>
      <c r="EM40" s="3">
        <v>0.94293524640000004</v>
      </c>
      <c r="EN40" s="3">
        <v>0.91031911622702399</v>
      </c>
      <c r="EO40" s="3">
        <v>0.87482577388533234</v>
      </c>
      <c r="EP40" s="3">
        <v>0.83632469157663891</v>
      </c>
      <c r="EQ40" s="3">
        <v>0.79478444414602722</v>
      </c>
      <c r="ER40" s="3">
        <v>0.7503877850960301</v>
      </c>
      <c r="ES40" s="3">
        <v>0.70351856403893209</v>
      </c>
      <c r="ET40" s="3">
        <v>0.65449035531105892</v>
      </c>
      <c r="EU40" s="3">
        <v>0.60364954451049591</v>
      </c>
      <c r="EV40" s="3">
        <v>0.55033521673932895</v>
      </c>
      <c r="EW40" s="3">
        <v>0.49502102410485899</v>
      </c>
      <c r="EX40" s="3">
        <v>0.43845002147015566</v>
      </c>
      <c r="EY40" s="3">
        <v>0.38156551568461766</v>
      </c>
      <c r="EZ40" s="3">
        <v>0.32557459191305688</v>
      </c>
      <c r="FA40" s="3">
        <v>0.27188408596067465</v>
      </c>
      <c r="FB40" s="3">
        <v>0.22187644602992776</v>
      </c>
      <c r="FC40" s="3">
        <v>0.17667133891579026</v>
      </c>
      <c r="FD40" s="3">
        <v>0.13701922360953031</v>
      </c>
      <c r="FE40" s="3">
        <v>0.10330290325593318</v>
      </c>
      <c r="FF40" s="3">
        <v>7.55536773833244E-2</v>
      </c>
      <c r="FG40" s="3">
        <v>5.3921904011704783E-2</v>
      </c>
      <c r="FH40" s="3">
        <v>3.7199643139594896E-2</v>
      </c>
      <c r="FI40" s="3">
        <v>2.5096367247696302E-2</v>
      </c>
      <c r="FJ40" s="3">
        <v>1.6050632636936648E-2</v>
      </c>
      <c r="FK40" s="3">
        <v>9.6759633788508891E-3</v>
      </c>
      <c r="FL40" s="3">
        <v>5.2708842909952331E-3</v>
      </c>
      <c r="FM40" s="3">
        <v>2.5262821318311054E-3</v>
      </c>
      <c r="FN40" s="3">
        <v>1.0477249885343144E-3</v>
      </c>
      <c r="FO40" s="3">
        <v>3.7214143867750311E-4</v>
      </c>
      <c r="FP40" s="3">
        <v>1.0777216064100489E-4</v>
      </c>
      <c r="FQ40" s="3">
        <v>2.3422123672109595E-5</v>
      </c>
      <c r="FR40" s="3">
        <v>3.2256948721229323E-6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40</v>
      </c>
      <c r="HC40">
        <f t="shared" si="24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si="26"/>
        <v>67</v>
      </c>
      <c r="HI40">
        <f t="shared" si="26"/>
        <v>31</v>
      </c>
      <c r="HJ40">
        <f t="shared" si="21"/>
        <v>3.4652806151715752E-2</v>
      </c>
      <c r="HK40">
        <f>IF(HH40&gt;=$F$3,IF(HI40&lt;50,HJ40*VLOOKUP(HH40,Ret!$A$2:$AZ$27,HI40+2),HJ40),0)</f>
        <v>1.198987092849365E-2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1.5385845931361795E-4</v>
      </c>
      <c r="HN40">
        <f>HN39/(1+Assumptions!$C$9)</f>
        <v>0.4569362111232228</v>
      </c>
      <c r="HO40">
        <f>HO39*(1+Assumptions!$C$10)</f>
        <v>1.9574526565386856</v>
      </c>
      <c r="HQ40">
        <f>HQ39/(1.01+Assumptions!$C$9)</f>
        <v>0.37360533084362624</v>
      </c>
      <c r="HR40">
        <f>HR39/(0.99+Assumptions!$C$9)</f>
        <v>0.55994399583448362</v>
      </c>
    </row>
    <row r="41" spans="2:226" x14ac:dyDescent="0.25">
      <c r="B41">
        <f t="shared" si="25"/>
        <v>2056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30428.460182965719</v>
      </c>
      <c r="F41" s="3">
        <f t="shared" si="19"/>
        <v>18459.39</v>
      </c>
      <c r="H41">
        <f t="shared" si="23"/>
        <v>77</v>
      </c>
      <c r="I41" s="5">
        <v>92664.62233442704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23809.77</v>
      </c>
      <c r="AR41" s="5">
        <v>24250.43</v>
      </c>
      <c r="AS41" s="5">
        <v>24586.68</v>
      </c>
      <c r="AT41" s="5">
        <v>24797.37</v>
      </c>
      <c r="AU41" s="5">
        <v>24861.8</v>
      </c>
      <c r="AV41" s="5">
        <v>24764.04</v>
      </c>
      <c r="AW41" s="5">
        <v>24494.22</v>
      </c>
      <c r="AX41" s="5">
        <v>24040.52</v>
      </c>
      <c r="AY41" s="5">
        <v>23392.57</v>
      </c>
      <c r="AZ41" s="5">
        <v>22499.5</v>
      </c>
      <c r="BA41" s="5">
        <v>21351.17</v>
      </c>
      <c r="BB41" s="5">
        <v>19951.27</v>
      </c>
      <c r="BC41" s="5">
        <v>18317.740000000002</v>
      </c>
      <c r="BD41" s="5">
        <v>16489.439999999999</v>
      </c>
      <c r="BE41" s="5">
        <v>14527.52</v>
      </c>
      <c r="BF41" s="5">
        <v>12507.53</v>
      </c>
      <c r="BG41" s="5">
        <v>10507</v>
      </c>
      <c r="BH41" s="5">
        <v>8597</v>
      </c>
      <c r="BI41" s="5">
        <v>6838.02</v>
      </c>
      <c r="BJ41" s="5">
        <v>5276.25</v>
      </c>
      <c r="BK41" s="5">
        <v>3972.72</v>
      </c>
      <c r="BL41" s="5">
        <v>2891.44</v>
      </c>
      <c r="BM41" s="5">
        <v>2057.9699999999998</v>
      </c>
      <c r="BN41" s="5">
        <v>1388.58</v>
      </c>
      <c r="BO41" s="5">
        <v>883.13</v>
      </c>
      <c r="BP41" s="5">
        <v>507.54</v>
      </c>
      <c r="BQ41" s="5">
        <v>256.64</v>
      </c>
      <c r="BR41" s="5">
        <v>112.29</v>
      </c>
      <c r="BS41" s="5">
        <v>42.08</v>
      </c>
      <c r="BT41" s="5">
        <v>12.86</v>
      </c>
      <c r="BU41" s="5">
        <v>2.95</v>
      </c>
      <c r="BV41" s="5">
        <v>0.43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0.96936</v>
      </c>
      <c r="EN41" s="3">
        <v>0.93582983759999994</v>
      </c>
      <c r="EO41" s="3">
        <v>0.89934183223197595</v>
      </c>
      <c r="EP41" s="3">
        <v>0.85976179819544674</v>
      </c>
      <c r="EQ41" s="3">
        <v>0.81705742967907891</v>
      </c>
      <c r="ER41" s="3">
        <v>0.77141660165720549</v>
      </c>
      <c r="ES41" s="3">
        <v>0.72323392071769643</v>
      </c>
      <c r="ET41" s="3">
        <v>0.6728317487828801</v>
      </c>
      <c r="EU41" s="3">
        <v>0.62056617853742602</v>
      </c>
      <c r="EV41" s="3">
        <v>0.56575777364900059</v>
      </c>
      <c r="EW41" s="3">
        <v>0.5088934598195396</v>
      </c>
      <c r="EX41" s="3">
        <v>0.45073711523136256</v>
      </c>
      <c r="EY41" s="3">
        <v>0.39225848190124557</v>
      </c>
      <c r="EZ41" s="3">
        <v>0.33469847226705679</v>
      </c>
      <c r="FA41" s="3">
        <v>0.27950334720549647</v>
      </c>
      <c r="FB41" s="3">
        <v>0.2280942965539895</v>
      </c>
      <c r="FC41" s="3">
        <v>0.18162236457407968</v>
      </c>
      <c r="FD41" s="3">
        <v>0.14085904106907324</v>
      </c>
      <c r="FE41" s="3">
        <v>0.10619785683320639</v>
      </c>
      <c r="FF41" s="3">
        <v>7.7670988530670476E-2</v>
      </c>
      <c r="FG41" s="3">
        <v>5.5433007804454204E-2</v>
      </c>
      <c r="FH41" s="3">
        <v>3.8242123424136867E-2</v>
      </c>
      <c r="FI41" s="3">
        <v>2.5799666146859697E-2</v>
      </c>
      <c r="FJ41" s="3">
        <v>1.650043448088559E-2</v>
      </c>
      <c r="FK41" s="3">
        <v>9.9471219224570688E-3</v>
      </c>
      <c r="FL41" s="3">
        <v>5.4185951960392638E-3</v>
      </c>
      <c r="FM41" s="3">
        <v>2.5970784915096586E-3</v>
      </c>
      <c r="FN41" s="3">
        <v>1.0770863627838007E-3</v>
      </c>
      <c r="FO41" s="3">
        <v>3.8257030519717818E-4</v>
      </c>
      <c r="FP41" s="3">
        <v>1.1079236038510279E-4</v>
      </c>
      <c r="FQ41" s="3">
        <v>2.407850368249439E-5</v>
      </c>
      <c r="FR41" s="3">
        <v>3.3160915271531264E-6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41</v>
      </c>
      <c r="HC41">
        <f t="shared" si="24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si="26"/>
        <v>68</v>
      </c>
      <c r="HI41">
        <f t="shared" si="26"/>
        <v>32</v>
      </c>
      <c r="HJ41">
        <f t="shared" si="21"/>
        <v>2.2509076763908484E-2</v>
      </c>
      <c r="HK41">
        <f>IF(HH41&gt;=$F$3,IF(HI41&lt;50,HJ41*VLOOKUP(HH41,Ret!$A$2:$AZ$27,HI41+2),HJ41),0)</f>
        <v>5.7848327283244808E-3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1.0466720695217444E-4</v>
      </c>
      <c r="HN41">
        <f>HN40/(1+Assumptions!$C$9)</f>
        <v>0.44020829587979071</v>
      </c>
      <c r="HO41">
        <f>HO40*(1+Assumptions!$C$10)</f>
        <v>2.0210698678761929</v>
      </c>
      <c r="HQ41">
        <f>HQ40/(1.01+Assumptions!$C$9)</f>
        <v>0.35649363630117004</v>
      </c>
      <c r="HR41">
        <f>HR40/(0.99+Assumptions!$C$9)</f>
        <v>0.54469260295183231</v>
      </c>
    </row>
    <row r="42" spans="2:226" x14ac:dyDescent="0.25">
      <c r="B42">
        <f t="shared" ref="B42:C57" si="27">B41+1</f>
        <v>2057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32102.025493028828</v>
      </c>
      <c r="F42" s="3">
        <f t="shared" si="19"/>
        <v>18386.810000000001</v>
      </c>
      <c r="H42">
        <f t="shared" si="23"/>
        <v>78</v>
      </c>
      <c r="I42" s="5">
        <v>88312.164854253002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25016.95</v>
      </c>
      <c r="AS42" s="5">
        <v>25363.83</v>
      </c>
      <c r="AT42" s="5">
        <v>25581.18</v>
      </c>
      <c r="AU42" s="5">
        <v>25647.64</v>
      </c>
      <c r="AV42" s="5">
        <v>25546.79</v>
      </c>
      <c r="AW42" s="5">
        <v>25268.45</v>
      </c>
      <c r="AX42" s="5">
        <v>24800.400000000001</v>
      </c>
      <c r="AY42" s="5">
        <v>24131.97</v>
      </c>
      <c r="AZ42" s="5">
        <v>23210.67</v>
      </c>
      <c r="BA42" s="5">
        <v>22026.04</v>
      </c>
      <c r="BB42" s="5">
        <v>20581.900000000001</v>
      </c>
      <c r="BC42" s="5">
        <v>18896.740000000002</v>
      </c>
      <c r="BD42" s="5">
        <v>17010.64</v>
      </c>
      <c r="BE42" s="5">
        <v>14986.72</v>
      </c>
      <c r="BF42" s="5">
        <v>12902.87</v>
      </c>
      <c r="BG42" s="5">
        <v>10839.11</v>
      </c>
      <c r="BH42" s="5">
        <v>8868.73</v>
      </c>
      <c r="BI42" s="5">
        <v>7054.16</v>
      </c>
      <c r="BJ42" s="5">
        <v>5443.03</v>
      </c>
      <c r="BK42" s="5">
        <v>4098.29</v>
      </c>
      <c r="BL42" s="5">
        <v>2982.83</v>
      </c>
      <c r="BM42" s="5">
        <v>2123.02</v>
      </c>
      <c r="BN42" s="5">
        <v>1432.47</v>
      </c>
      <c r="BO42" s="5">
        <v>911.05</v>
      </c>
      <c r="BP42" s="5">
        <v>523.58000000000004</v>
      </c>
      <c r="BQ42" s="5">
        <v>264.75</v>
      </c>
      <c r="BR42" s="5">
        <v>115.84</v>
      </c>
      <c r="BS42" s="5">
        <v>43.41</v>
      </c>
      <c r="BT42" s="5">
        <v>13.26</v>
      </c>
      <c r="BU42" s="5">
        <v>3.04</v>
      </c>
      <c r="BV42" s="5">
        <v>0.44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0.96540999999999999</v>
      </c>
      <c r="EO42" s="3">
        <v>0.92776866410000003</v>
      </c>
      <c r="EP42" s="3">
        <v>0.88693756519295908</v>
      </c>
      <c r="EQ42" s="3">
        <v>0.8428833763298248</v>
      </c>
      <c r="ER42" s="3">
        <v>0.79579991092804081</v>
      </c>
      <c r="ES42" s="3">
        <v>0.74609424849147543</v>
      </c>
      <c r="ET42" s="3">
        <v>0.69409894031410446</v>
      </c>
      <c r="EU42" s="3">
        <v>0.64018133463050486</v>
      </c>
      <c r="EV42" s="3">
        <v>0.58364051915593873</v>
      </c>
      <c r="EW42" s="3">
        <v>0.52497881057557538</v>
      </c>
      <c r="EX42" s="3">
        <v>0.46498423210299861</v>
      </c>
      <c r="EY42" s="3">
        <v>0.40465717782995558</v>
      </c>
      <c r="EZ42" s="3">
        <v>0.3452777835551879</v>
      </c>
      <c r="FA42" s="3">
        <v>0.28833802426910188</v>
      </c>
      <c r="FB42" s="3">
        <v>0.23530401146528596</v>
      </c>
      <c r="FC42" s="3">
        <v>0.18736317216934859</v>
      </c>
      <c r="FD42" s="3">
        <v>0.14531138180765998</v>
      </c>
      <c r="FE42" s="3">
        <v>0.10955461008624909</v>
      </c>
      <c r="FF42" s="3">
        <v>8.0126050724880854E-2</v>
      </c>
      <c r="FG42" s="3">
        <v>5.7185161141840211E-2</v>
      </c>
      <c r="FH42" s="3">
        <v>3.9450898968532731E-2</v>
      </c>
      <c r="FI42" s="3">
        <v>2.6615154480130923E-2</v>
      </c>
      <c r="FJ42" s="3">
        <v>1.7021988199312534E-2</v>
      </c>
      <c r="FK42" s="3">
        <v>1.0261535366073568E-2</v>
      </c>
      <c r="FL42" s="3">
        <v>5.5898687753149151E-3</v>
      </c>
      <c r="FM42" s="3">
        <v>2.6791682053206858E-3</v>
      </c>
      <c r="FN42" s="3">
        <v>1.1111314297926481E-3</v>
      </c>
      <c r="FO42" s="3">
        <v>3.946627725480507E-4</v>
      </c>
      <c r="FP42" s="3">
        <v>1.1429433892991547E-4</v>
      </c>
      <c r="FQ42" s="3">
        <v>2.4839588679638531E-5</v>
      </c>
      <c r="FR42" s="3">
        <v>3.4209081529598171E-6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42</v>
      </c>
      <c r="HC42">
        <f t="shared" si="24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57" si="28">HH41+1</f>
        <v>69</v>
      </c>
      <c r="HI42">
        <f t="shared" si="28"/>
        <v>33</v>
      </c>
      <c r="HJ42">
        <f t="shared" si="21"/>
        <v>1.661957682863183E-2</v>
      </c>
      <c r="HK42">
        <f>IF(HH42&gt;=$F$3,IF(HI42&lt;50,HJ42*VLOOKUP(HH42,Ret!$A$2:$AZ$27,HI42+2),HJ42),0)</f>
        <v>4.6368619351882809E-3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8.2100709533441241E-5</v>
      </c>
      <c r="HN42">
        <f>HN41/(1+Assumptions!$C$9)</f>
        <v>0.42409277059710088</v>
      </c>
      <c r="HO42">
        <f>HO41*(1+Assumptions!$C$10)</f>
        <v>2.0867546385821689</v>
      </c>
      <c r="HQ42">
        <f>HQ41/(1.01+Assumptions!$C$9)</f>
        <v>0.34016568349348286</v>
      </c>
      <c r="HR42">
        <f>HR41/(0.99+Assumptions!$C$9)</f>
        <v>0.52985661765742442</v>
      </c>
    </row>
    <row r="43" spans="2:226" x14ac:dyDescent="0.25">
      <c r="B43">
        <f t="shared" si="27"/>
        <v>2058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33867.636895145413</v>
      </c>
      <c r="F43" s="3">
        <f t="shared" si="19"/>
        <v>18186.48</v>
      </c>
      <c r="H43">
        <f t="shared" si="23"/>
        <v>79</v>
      </c>
      <c r="I43" s="5">
        <v>84045.353877825051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26272.59</v>
      </c>
      <c r="AT43" s="5">
        <v>26497.74</v>
      </c>
      <c r="AU43" s="5">
        <v>26566.58</v>
      </c>
      <c r="AV43" s="5">
        <v>26462.11</v>
      </c>
      <c r="AW43" s="5">
        <v>26173.8</v>
      </c>
      <c r="AX43" s="5">
        <v>25688.98</v>
      </c>
      <c r="AY43" s="5">
        <v>24996.61</v>
      </c>
      <c r="AZ43" s="5">
        <v>24042.29</v>
      </c>
      <c r="BA43" s="5">
        <v>22815.22</v>
      </c>
      <c r="BB43" s="5">
        <v>21319.33</v>
      </c>
      <c r="BC43" s="5">
        <v>19573.8</v>
      </c>
      <c r="BD43" s="5">
        <v>17620.12</v>
      </c>
      <c r="BE43" s="5">
        <v>15523.68</v>
      </c>
      <c r="BF43" s="5">
        <v>13365.17</v>
      </c>
      <c r="BG43" s="5">
        <v>11227.47</v>
      </c>
      <c r="BH43" s="5">
        <v>9186.49</v>
      </c>
      <c r="BI43" s="5">
        <v>7306.9</v>
      </c>
      <c r="BJ43" s="5">
        <v>5638.05</v>
      </c>
      <c r="BK43" s="5">
        <v>4245.13</v>
      </c>
      <c r="BL43" s="5">
        <v>3089.7</v>
      </c>
      <c r="BM43" s="5">
        <v>2199.08</v>
      </c>
      <c r="BN43" s="5">
        <v>1483.8</v>
      </c>
      <c r="BO43" s="5">
        <v>943.69</v>
      </c>
      <c r="BP43" s="5">
        <v>542.34</v>
      </c>
      <c r="BQ43" s="5">
        <v>274.23</v>
      </c>
      <c r="BR43" s="5">
        <v>119.99</v>
      </c>
      <c r="BS43" s="5">
        <v>44.96</v>
      </c>
      <c r="BT43" s="5">
        <v>13.74</v>
      </c>
      <c r="BU43" s="5">
        <v>3.15</v>
      </c>
      <c r="BV43" s="5">
        <v>0.46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0.96101000000000003</v>
      </c>
      <c r="EP43" s="3">
        <v>0.91871594990000005</v>
      </c>
      <c r="EQ43" s="3">
        <v>0.87308332866846705</v>
      </c>
      <c r="ER43" s="3">
        <v>0.8243128939290465</v>
      </c>
      <c r="ES43" s="3">
        <v>0.77282631057423834</v>
      </c>
      <c r="ET43" s="3">
        <v>0.71896804499031963</v>
      </c>
      <c r="EU43" s="3">
        <v>0.66311860725547167</v>
      </c>
      <c r="EV43" s="3">
        <v>0.6045519718626684</v>
      </c>
      <c r="EW43" s="3">
        <v>0.54378845317075164</v>
      </c>
      <c r="EX43" s="3">
        <v>0.48164430874239811</v>
      </c>
      <c r="EY43" s="3">
        <v>0.4191557761261594</v>
      </c>
      <c r="EZ43" s="3">
        <v>0.35764885753740677</v>
      </c>
      <c r="FA43" s="3">
        <v>0.298668984440913</v>
      </c>
      <c r="FB43" s="3">
        <v>0.24373479813269586</v>
      </c>
      <c r="FC43" s="3">
        <v>0.19407627036114039</v>
      </c>
      <c r="FD43" s="3">
        <v>0.15051779224128606</v>
      </c>
      <c r="FE43" s="3">
        <v>0.1134798791044728</v>
      </c>
      <c r="FF43" s="3">
        <v>8.2996913979429307E-2</v>
      </c>
      <c r="FG43" s="3">
        <v>5.9234067537978899E-2</v>
      </c>
      <c r="FH43" s="3">
        <v>4.0864398513100884E-2</v>
      </c>
      <c r="FI43" s="3">
        <v>2.7568757812878382E-2</v>
      </c>
      <c r="FJ43" s="3">
        <v>1.7631874746804499E-2</v>
      </c>
      <c r="FK43" s="3">
        <v>1.0629199372363625E-2</v>
      </c>
      <c r="FL43" s="3">
        <v>5.7901500661013613E-3</v>
      </c>
      <c r="FM43" s="3">
        <v>2.7751610251817212E-3</v>
      </c>
      <c r="FN43" s="3">
        <v>1.1509425319736154E-3</v>
      </c>
      <c r="FO43" s="3">
        <v>4.0880327793170847E-4</v>
      </c>
      <c r="FP43" s="3">
        <v>1.1838942928902277E-4</v>
      </c>
      <c r="FQ43" s="3">
        <v>2.5729574667383321E-5</v>
      </c>
      <c r="FR43" s="3">
        <v>3.5434770231920298E-6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43</v>
      </c>
      <c r="HC43">
        <f t="shared" si="24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si="28"/>
        <v>70</v>
      </c>
      <c r="HI43">
        <f t="shared" si="28"/>
        <v>34</v>
      </c>
      <c r="HJ43">
        <f t="shared" si="21"/>
        <v>1.190061418391011E-2</v>
      </c>
      <c r="HK43">
        <f>IF(HH43&gt;=$F$3,IF(HI43&lt;50,HJ43*VLOOKUP(HH43,Ret!$A$2:$AZ$27,HI43+2),HJ43),0)</f>
        <v>3.5701842551730326E-3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6.2359218323688979E-5</v>
      </c>
      <c r="HN43">
        <f>HN42/(1+Assumptions!$C$9)</f>
        <v>0.40856721637485632</v>
      </c>
      <c r="HO43">
        <f>HO42*(1+Assumptions!$C$10)</f>
        <v>2.1545741643360894</v>
      </c>
      <c r="HQ43">
        <f>HQ42/(1.01+Assumptions!$C$9)</f>
        <v>0.32458557585255998</v>
      </c>
      <c r="HR43">
        <f>HR42/(0.99+Assumptions!$C$9)</f>
        <v>0.51542472534768913</v>
      </c>
    </row>
    <row r="44" spans="2:226" x14ac:dyDescent="0.25">
      <c r="B44">
        <f t="shared" si="27"/>
        <v>2059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35730.356924378415</v>
      </c>
      <c r="F44" s="3">
        <f t="shared" si="19"/>
        <v>17849.61</v>
      </c>
      <c r="H44">
        <f t="shared" si="23"/>
        <v>80</v>
      </c>
      <c r="I44" s="5">
        <v>79867.985921114581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27572.799999999999</v>
      </c>
      <c r="AU44" s="5">
        <v>27644.44</v>
      </c>
      <c r="AV44" s="5">
        <v>27535.73</v>
      </c>
      <c r="AW44" s="5">
        <v>27235.72</v>
      </c>
      <c r="AX44" s="5">
        <v>26731.24</v>
      </c>
      <c r="AY44" s="5">
        <v>26010.76</v>
      </c>
      <c r="AZ44" s="5">
        <v>25017.74</v>
      </c>
      <c r="BA44" s="5">
        <v>23740.880000000001</v>
      </c>
      <c r="BB44" s="5">
        <v>22184.3</v>
      </c>
      <c r="BC44" s="5">
        <v>20367.939999999999</v>
      </c>
      <c r="BD44" s="5">
        <v>18335.009999999998</v>
      </c>
      <c r="BE44" s="5">
        <v>16153.51</v>
      </c>
      <c r="BF44" s="5">
        <v>13907.42</v>
      </c>
      <c r="BG44" s="5">
        <v>11682.99</v>
      </c>
      <c r="BH44" s="5">
        <v>9559.2099999999991</v>
      </c>
      <c r="BI44" s="5">
        <v>7603.36</v>
      </c>
      <c r="BJ44" s="5">
        <v>5866.79</v>
      </c>
      <c r="BK44" s="5">
        <v>4417.3599999999997</v>
      </c>
      <c r="BL44" s="5">
        <v>3215.06</v>
      </c>
      <c r="BM44" s="5">
        <v>2288.3000000000002</v>
      </c>
      <c r="BN44" s="5">
        <v>1544</v>
      </c>
      <c r="BO44" s="5">
        <v>981.98</v>
      </c>
      <c r="BP44" s="5">
        <v>564.34</v>
      </c>
      <c r="BQ44" s="5">
        <v>285.36</v>
      </c>
      <c r="BR44" s="5">
        <v>124.86</v>
      </c>
      <c r="BS44" s="5">
        <v>46.79</v>
      </c>
      <c r="BT44" s="5">
        <v>14.29</v>
      </c>
      <c r="BU44" s="5">
        <v>3.28</v>
      </c>
      <c r="BV44" s="5">
        <v>0.48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0.95599000000000001</v>
      </c>
      <c r="EQ44" s="3">
        <v>0.9085059767</v>
      </c>
      <c r="ER44" s="3">
        <v>0.85775683284153803</v>
      </c>
      <c r="ES44" s="3">
        <v>0.80418134106225558</v>
      </c>
      <c r="ET44" s="3">
        <v>0.74813794340362694</v>
      </c>
      <c r="EU44" s="3">
        <v>0.69002258796003324</v>
      </c>
      <c r="EV44" s="3">
        <v>0.62907979299140315</v>
      </c>
      <c r="EW44" s="3">
        <v>0.5658509829978372</v>
      </c>
      <c r="EX44" s="3">
        <v>0.50118553266084431</v>
      </c>
      <c r="EY44" s="3">
        <v>0.43616172165342637</v>
      </c>
      <c r="EZ44" s="3">
        <v>0.37215935061800259</v>
      </c>
      <c r="FA44" s="3">
        <v>0.31078655210758777</v>
      </c>
      <c r="FB44" s="3">
        <v>0.25362358157843912</v>
      </c>
      <c r="FC44" s="3">
        <v>0.20195031306764794</v>
      </c>
      <c r="FD44" s="3">
        <v>0.15662458480274505</v>
      </c>
      <c r="FE44" s="3">
        <v>0.11808397322033357</v>
      </c>
      <c r="FF44" s="3">
        <v>8.6364256333887557E-2</v>
      </c>
      <c r="FG44" s="3">
        <v>6.1637306102932207E-2</v>
      </c>
      <c r="FH44" s="3">
        <v>4.2522344734290875E-2</v>
      </c>
      <c r="FI44" s="3">
        <v>2.8687274651541996E-2</v>
      </c>
      <c r="FJ44" s="3">
        <v>1.83472333761402E-2</v>
      </c>
      <c r="FK44" s="3">
        <v>1.1060446168472359E-2</v>
      </c>
      <c r="FL44" s="3">
        <v>6.0250674458136328E-3</v>
      </c>
      <c r="FM44" s="3">
        <v>2.8877545761040162E-3</v>
      </c>
      <c r="FN44" s="3">
        <v>1.1976384553476188E-3</v>
      </c>
      <c r="FO44" s="3">
        <v>4.2538920295492069E-4</v>
      </c>
      <c r="FP44" s="3">
        <v>1.2319271317574502E-4</v>
      </c>
      <c r="FQ44" s="3">
        <v>2.6773472354484668E-5</v>
      </c>
      <c r="FR44" s="3">
        <v>3.6872426126596274E-6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44</v>
      </c>
      <c r="HC44">
        <f t="shared" si="24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si="28"/>
        <v>71</v>
      </c>
      <c r="HI44">
        <f t="shared" si="28"/>
        <v>35</v>
      </c>
      <c r="HJ44">
        <f t="shared" si="21"/>
        <v>8.2680707104133885E-3</v>
      </c>
      <c r="HK44">
        <f>IF(HH44&gt;=$F$3,IF(HI44&lt;50,HJ44*VLOOKUP(HH44,Ret!$A$2:$AZ$27,HI44+2),HJ44),0)</f>
        <v>2.1166261018658273E-3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4.6053153857002579E-5</v>
      </c>
      <c r="HN44">
        <f>HN43/(1+Assumptions!$C$9)</f>
        <v>0.39361003504321418</v>
      </c>
      <c r="HO44">
        <f>HO43*(1+Assumptions!$C$10)</f>
        <v>2.2245978246770122</v>
      </c>
      <c r="HQ44">
        <f>HQ43/(1.01+Assumptions!$C$9)</f>
        <v>0.30971906092801521</v>
      </c>
      <c r="HR44">
        <f>HR43/(0.99+Assumptions!$C$9)</f>
        <v>0.50138591959891943</v>
      </c>
    </row>
    <row r="45" spans="2:226" x14ac:dyDescent="0.25">
      <c r="B45">
        <f t="shared" si="27"/>
        <v>2060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37695.526555219221</v>
      </c>
      <c r="F45" s="3">
        <f t="shared" si="19"/>
        <v>17368.52</v>
      </c>
      <c r="H45">
        <f t="shared" si="23"/>
        <v>81</v>
      </c>
      <c r="I45" s="5">
        <v>75792.786908120645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28917.08</v>
      </c>
      <c r="AV45" s="5">
        <v>28803.37</v>
      </c>
      <c r="AW45" s="5">
        <v>28489.55</v>
      </c>
      <c r="AX45" s="5">
        <v>27961.84</v>
      </c>
      <c r="AY45" s="5">
        <v>27208.2</v>
      </c>
      <c r="AZ45" s="5">
        <v>26169.45</v>
      </c>
      <c r="BA45" s="5">
        <v>24833.82</v>
      </c>
      <c r="BB45" s="5">
        <v>23205.58</v>
      </c>
      <c r="BC45" s="5">
        <v>21305.599999999999</v>
      </c>
      <c r="BD45" s="5">
        <v>19179.080000000002</v>
      </c>
      <c r="BE45" s="5">
        <v>16897.150000000001</v>
      </c>
      <c r="BF45" s="5">
        <v>14547.67</v>
      </c>
      <c r="BG45" s="5">
        <v>12220.83</v>
      </c>
      <c r="BH45" s="5">
        <v>9999.2800000000007</v>
      </c>
      <c r="BI45" s="5">
        <v>7953.39</v>
      </c>
      <c r="BJ45" s="5">
        <v>6136.88</v>
      </c>
      <c r="BK45" s="5">
        <v>4620.72</v>
      </c>
      <c r="BL45" s="5">
        <v>3363.07</v>
      </c>
      <c r="BM45" s="5">
        <v>2393.65</v>
      </c>
      <c r="BN45" s="5">
        <v>1615.08</v>
      </c>
      <c r="BO45" s="5">
        <v>1027.18</v>
      </c>
      <c r="BP45" s="5">
        <v>590.32000000000005</v>
      </c>
      <c r="BQ45" s="5">
        <v>298.5</v>
      </c>
      <c r="BR45" s="5">
        <v>130.6</v>
      </c>
      <c r="BS45" s="5">
        <v>48.94</v>
      </c>
      <c r="BT45" s="5">
        <v>14.95</v>
      </c>
      <c r="BU45" s="5">
        <v>3.43</v>
      </c>
      <c r="BV45" s="5">
        <v>0.5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0.95033000000000001</v>
      </c>
      <c r="ER45" s="3">
        <v>0.89724456620000004</v>
      </c>
      <c r="ES45" s="3">
        <v>0.84120267059514808</v>
      </c>
      <c r="ET45" s="3">
        <v>0.78257925648137217</v>
      </c>
      <c r="EU45" s="3">
        <v>0.72178849983789917</v>
      </c>
      <c r="EV45" s="3">
        <v>0.65804013953221596</v>
      </c>
      <c r="EW45" s="3">
        <v>0.59190052510783298</v>
      </c>
      <c r="EX45" s="3">
        <v>0.52425813309850977</v>
      </c>
      <c r="EY45" s="3">
        <v>0.45624088291030912</v>
      </c>
      <c r="EZ45" s="3">
        <v>0.38929209575205037</v>
      </c>
      <c r="FA45" s="3">
        <v>0.32509393624157973</v>
      </c>
      <c r="FB45" s="3">
        <v>0.26529940854866596</v>
      </c>
      <c r="FC45" s="3">
        <v>0.21124730705096076</v>
      </c>
      <c r="FD45" s="3">
        <v>0.16383496145644313</v>
      </c>
      <c r="FE45" s="3">
        <v>0.12352009249085617</v>
      </c>
      <c r="FF45" s="3">
        <v>9.0340125245962383E-2</v>
      </c>
      <c r="FG45" s="3">
        <v>6.4474843986790889E-2</v>
      </c>
      <c r="FH45" s="3">
        <v>4.4479905369607303E-2</v>
      </c>
      <c r="FI45" s="3">
        <v>3.0007923358551871E-2</v>
      </c>
      <c r="FJ45" s="3">
        <v>1.9191867463195435E-2</v>
      </c>
      <c r="FK45" s="3">
        <v>1.1569625381512736E-2</v>
      </c>
      <c r="FL45" s="3">
        <v>6.3024377303252483E-3</v>
      </c>
      <c r="FM45" s="3">
        <v>3.0206953797675884E-3</v>
      </c>
      <c r="FN45" s="3">
        <v>1.252772994851012E-3</v>
      </c>
      <c r="FO45" s="3">
        <v>4.4497244004113094E-4</v>
      </c>
      <c r="FP45" s="3">
        <v>1.2886401863591152E-4</v>
      </c>
      <c r="FQ45" s="3">
        <v>2.8006017170142653E-5</v>
      </c>
      <c r="FR45" s="3">
        <v>3.856988684672045E-6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45</v>
      </c>
      <c r="HC45">
        <f t="shared" si="24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72</v>
      </c>
      <c r="HI45">
        <f t="shared" si="28"/>
        <v>36</v>
      </c>
      <c r="HJ45">
        <f t="shared" si="21"/>
        <v>6.1053914546905586E-3</v>
      </c>
      <c r="HK45">
        <f>IF(HH45&gt;=$F$3,IF(HI45&lt;50,HJ45*VLOOKUP(HH45,Ret!$A$2:$AZ$27,HI45+2),HJ45),0)</f>
        <v>1.7339311731321184E-3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3.60828634972212E-5</v>
      </c>
      <c r="HN45">
        <f>HN44/(1+Assumptions!$C$9)</f>
        <v>0.37920041911677665</v>
      </c>
      <c r="HO45">
        <f>HO44*(1+Assumptions!$C$10)</f>
        <v>2.2968972539790151</v>
      </c>
      <c r="HQ45">
        <f>HQ44/(1.01+Assumptions!$C$9)</f>
        <v>0.29553345508398399</v>
      </c>
      <c r="HR45">
        <f>HR44/(0.99+Assumptions!$C$9)</f>
        <v>0.48772949377326791</v>
      </c>
    </row>
    <row r="46" spans="2:226" x14ac:dyDescent="0.25">
      <c r="B46">
        <f t="shared" si="27"/>
        <v>2061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39768.780515756276</v>
      </c>
      <c r="F46" s="3">
        <f t="shared" si="19"/>
        <v>16705.43</v>
      </c>
      <c r="H46">
        <f t="shared" si="23"/>
        <v>82</v>
      </c>
      <c r="I46" s="5">
        <v>71828.273327317889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30308.81</v>
      </c>
      <c r="AW46" s="5">
        <v>29978.58</v>
      </c>
      <c r="AX46" s="5">
        <v>29423.29</v>
      </c>
      <c r="AY46" s="5">
        <v>28630.26</v>
      </c>
      <c r="AZ46" s="5">
        <v>27537.23</v>
      </c>
      <c r="BA46" s="5">
        <v>26131.78</v>
      </c>
      <c r="BB46" s="5">
        <v>24418.44</v>
      </c>
      <c r="BC46" s="5">
        <v>22419.16</v>
      </c>
      <c r="BD46" s="5">
        <v>20181.490000000002</v>
      </c>
      <c r="BE46" s="5">
        <v>17780.3</v>
      </c>
      <c r="BF46" s="5">
        <v>15308.01</v>
      </c>
      <c r="BG46" s="5">
        <v>12859.56</v>
      </c>
      <c r="BH46" s="5">
        <v>10521.9</v>
      </c>
      <c r="BI46" s="5">
        <v>8369.08</v>
      </c>
      <c r="BJ46" s="5">
        <v>6457.63</v>
      </c>
      <c r="BK46" s="5">
        <v>4862.2299999999996</v>
      </c>
      <c r="BL46" s="5">
        <v>3538.84</v>
      </c>
      <c r="BM46" s="5">
        <v>2518.75</v>
      </c>
      <c r="BN46" s="5">
        <v>1699.49</v>
      </c>
      <c r="BO46" s="5">
        <v>1080.8699999999999</v>
      </c>
      <c r="BP46" s="5">
        <v>621.17999999999995</v>
      </c>
      <c r="BQ46" s="5">
        <v>314.10000000000002</v>
      </c>
      <c r="BR46" s="5">
        <v>137.43</v>
      </c>
      <c r="BS46" s="5">
        <v>51.5</v>
      </c>
      <c r="BT46" s="5">
        <v>15.73</v>
      </c>
      <c r="BU46" s="5">
        <v>3.61</v>
      </c>
      <c r="BV46" s="5">
        <v>0.52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0.94413999999999998</v>
      </c>
      <c r="ES46" s="3">
        <v>0.88516901560000005</v>
      </c>
      <c r="ET46" s="3">
        <v>0.82348158690283602</v>
      </c>
      <c r="EU46" s="3">
        <v>0.7595135372322237</v>
      </c>
      <c r="EV46" s="3">
        <v>0.69243330162387373</v>
      </c>
      <c r="EW46" s="3">
        <v>0.62283683047765814</v>
      </c>
      <c r="EX46" s="3">
        <v>0.55165903749067136</v>
      </c>
      <c r="EY46" s="3">
        <v>0.48008679396663168</v>
      </c>
      <c r="EZ46" s="3">
        <v>0.40963885781996817</v>
      </c>
      <c r="FA46" s="3">
        <v>0.34208531377687723</v>
      </c>
      <c r="FB46" s="3">
        <v>0.2791655620138962</v>
      </c>
      <c r="FC46" s="3">
        <v>0.22228837040918498</v>
      </c>
      <c r="FD46" s="3">
        <v>0.1723979685545475</v>
      </c>
      <c r="FE46" s="3">
        <v>0.12997600043232999</v>
      </c>
      <c r="FF46" s="3">
        <v>9.5061847196197494E-2</v>
      </c>
      <c r="FG46" s="3">
        <v>6.7844689725454183E-2</v>
      </c>
      <c r="FH46" s="3">
        <v>4.6804694547796337E-2</v>
      </c>
      <c r="FI46" s="3">
        <v>3.1576319129725319E-2</v>
      </c>
      <c r="FJ46" s="3">
        <v>2.0194950662607125E-2</v>
      </c>
      <c r="FK46" s="3">
        <v>1.2174324057446079E-2</v>
      </c>
      <c r="FL46" s="3">
        <v>6.6318412870531775E-3</v>
      </c>
      <c r="FM46" s="3">
        <v>3.1785752104717176E-3</v>
      </c>
      <c r="FN46" s="3">
        <v>1.3182504970389356E-3</v>
      </c>
      <c r="FO46" s="3">
        <v>4.6822939404325952E-4</v>
      </c>
      <c r="FP46" s="3">
        <v>1.3559923251492794E-4</v>
      </c>
      <c r="FQ46" s="3">
        <v>2.9469781202469292E-5</v>
      </c>
      <c r="FR46" s="3">
        <v>4.0585782672040693E-6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46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73</v>
      </c>
      <c r="HI46">
        <f t="shared" si="28"/>
        <v>37</v>
      </c>
      <c r="HJ46">
        <f t="shared" si="21"/>
        <v>4.335377418061219E-3</v>
      </c>
      <c r="HK46">
        <f>IF(HH46&gt;=$F$3,IF(HI46&lt;50,HJ46*VLOOKUP(HH46,Ret!$A$2:$AZ$27,HI46+2),HJ46),0)</f>
        <v>9.5378303197346818E-4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2.7226170185424455E-5</v>
      </c>
      <c r="HN46">
        <f>HN45/(1+Assumptions!$C$9)</f>
        <v>0.36531832284853238</v>
      </c>
      <c r="HO46">
        <f>HO45*(1+Assumptions!$C$10)</f>
        <v>2.3715464147333329</v>
      </c>
      <c r="HQ46">
        <f>HQ45/(1.01+Assumptions!$C$9)</f>
        <v>0.28199757164502287</v>
      </c>
      <c r="HR46">
        <f>HR45/(0.99+Assumptions!$C$9)</f>
        <v>0.47444503285337342</v>
      </c>
    </row>
    <row r="47" spans="2:226" x14ac:dyDescent="0.25">
      <c r="B47">
        <f t="shared" si="27"/>
        <v>2062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41956.063444122869</v>
      </c>
      <c r="F47" s="3">
        <f t="shared" si="19"/>
        <v>15852.82</v>
      </c>
      <c r="H47">
        <f t="shared" si="23"/>
        <v>83</v>
      </c>
      <c r="I47" s="5">
        <v>67969.477039644276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31752.26</v>
      </c>
      <c r="AX47" s="5">
        <v>31164.12</v>
      </c>
      <c r="AY47" s="5">
        <v>30324.17</v>
      </c>
      <c r="AZ47" s="5">
        <v>29166.47</v>
      </c>
      <c r="BA47" s="5">
        <v>27677.87</v>
      </c>
      <c r="BB47" s="5">
        <v>25863.16</v>
      </c>
      <c r="BC47" s="5">
        <v>23745.59</v>
      </c>
      <c r="BD47" s="5">
        <v>21375.53</v>
      </c>
      <c r="BE47" s="5">
        <v>18832.27</v>
      </c>
      <c r="BF47" s="5">
        <v>16213.71</v>
      </c>
      <c r="BG47" s="5">
        <v>13620.4</v>
      </c>
      <c r="BH47" s="5">
        <v>11144.43</v>
      </c>
      <c r="BI47" s="5">
        <v>8864.23</v>
      </c>
      <c r="BJ47" s="5">
        <v>6839.69</v>
      </c>
      <c r="BK47" s="5">
        <v>5149.8999999999996</v>
      </c>
      <c r="BL47" s="5">
        <v>3748.22</v>
      </c>
      <c r="BM47" s="5">
        <v>2667.78</v>
      </c>
      <c r="BN47" s="5">
        <v>1800.04</v>
      </c>
      <c r="BO47" s="5">
        <v>1144.82</v>
      </c>
      <c r="BP47" s="5">
        <v>657.93</v>
      </c>
      <c r="BQ47" s="5">
        <v>332.68</v>
      </c>
      <c r="BR47" s="5">
        <v>145.56</v>
      </c>
      <c r="BS47" s="5">
        <v>54.55</v>
      </c>
      <c r="BT47" s="5">
        <v>16.670000000000002</v>
      </c>
      <c r="BU47" s="5">
        <v>3.82</v>
      </c>
      <c r="BV47" s="5">
        <v>0.56000000000000005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0.93754000000000004</v>
      </c>
      <c r="ET47" s="3">
        <v>0.87220283740000004</v>
      </c>
      <c r="EU47" s="3">
        <v>0.80445012099076807</v>
      </c>
      <c r="EV47" s="3">
        <v>0.73340108630486345</v>
      </c>
      <c r="EW47" s="3">
        <v>0.65968694312036158</v>
      </c>
      <c r="EX47" s="3">
        <v>0.58429791926056662</v>
      </c>
      <c r="EY47" s="3">
        <v>0.50849110721570068</v>
      </c>
      <c r="EZ47" s="3">
        <v>0.43387512214286877</v>
      </c>
      <c r="FA47" s="3">
        <v>0.36232477575028826</v>
      </c>
      <c r="FB47" s="3">
        <v>0.29568237974653772</v>
      </c>
      <c r="FC47" s="3">
        <v>0.23544005169697813</v>
      </c>
      <c r="FD47" s="3">
        <v>0.18259788649410835</v>
      </c>
      <c r="FE47" s="3">
        <v>0.13766602456450311</v>
      </c>
      <c r="FF47" s="3">
        <v>0.10068617704598627</v>
      </c>
      <c r="FG47" s="3">
        <v>7.1858717695949939E-2</v>
      </c>
      <c r="FH47" s="3">
        <v>4.9573892164081951E-2</v>
      </c>
      <c r="FI47" s="3">
        <v>3.3444530609576251E-2</v>
      </c>
      <c r="FJ47" s="3">
        <v>2.1389783996660586E-2</v>
      </c>
      <c r="FK47" s="3">
        <v>1.2894617384546869E-2</v>
      </c>
      <c r="FL47" s="3">
        <v>7.0242138740580617E-3</v>
      </c>
      <c r="FM47" s="3">
        <v>3.3666354676972882E-3</v>
      </c>
      <c r="FN47" s="3">
        <v>1.3962447275180966E-3</v>
      </c>
      <c r="FO47" s="3">
        <v>4.9593216476715276E-4</v>
      </c>
      <c r="FP47" s="3">
        <v>1.4362195491656742E-4</v>
      </c>
      <c r="FQ47" s="3">
        <v>3.12133594620176E-5</v>
      </c>
      <c r="FR47" s="3">
        <v>4.2987038651090622E-6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47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74</v>
      </c>
      <c r="HI47">
        <f t="shared" si="28"/>
        <v>38</v>
      </c>
      <c r="HJ47">
        <f t="shared" si="21"/>
        <v>3.3543682159023263E-3</v>
      </c>
      <c r="HK47">
        <f>IF(HH47&gt;=$F$3,IF(HI47&lt;50,HJ47*VLOOKUP(HH47,Ret!$A$2:$AZ$27,HI47+2),HJ47),0)</f>
        <v>8.3523768575967925E-4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2.2440723364386564E-5</v>
      </c>
      <c r="HN47">
        <f>HN46/(1+Assumptions!$C$9)</f>
        <v>0.35194443434348011</v>
      </c>
      <c r="HO47">
        <f>HO46*(1+Assumptions!$C$10)</f>
        <v>2.4486216732121662</v>
      </c>
      <c r="HQ47">
        <f>HQ46/(1.01+Assumptions!$C$9)</f>
        <v>0.2690816523330371</v>
      </c>
      <c r="HR47">
        <f>HR46/(0.99+Assumptions!$C$9)</f>
        <v>0.4615224054993905</v>
      </c>
    </row>
    <row r="48" spans="2:226" x14ac:dyDescent="0.25">
      <c r="B48">
        <f t="shared" si="27"/>
        <v>2063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44263.646933549629</v>
      </c>
      <c r="F48" s="3">
        <f t="shared" si="19"/>
        <v>14813.42</v>
      </c>
      <c r="H48">
        <f t="shared" si="23"/>
        <v>84</v>
      </c>
      <c r="I48" s="5">
        <v>64198.347173518545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33240.31</v>
      </c>
      <c r="AY48" s="5">
        <v>32344.400000000001</v>
      </c>
      <c r="AZ48" s="5">
        <v>31109.57</v>
      </c>
      <c r="BA48" s="5">
        <v>29521.8</v>
      </c>
      <c r="BB48" s="5">
        <v>27586.19</v>
      </c>
      <c r="BC48" s="5">
        <v>25327.55</v>
      </c>
      <c r="BD48" s="5">
        <v>22799.59</v>
      </c>
      <c r="BE48" s="5">
        <v>20086.89</v>
      </c>
      <c r="BF48" s="5">
        <v>17293.89</v>
      </c>
      <c r="BG48" s="5">
        <v>14527.81</v>
      </c>
      <c r="BH48" s="5">
        <v>11886.88</v>
      </c>
      <c r="BI48" s="5">
        <v>9454.7800000000007</v>
      </c>
      <c r="BJ48" s="5">
        <v>7295.36</v>
      </c>
      <c r="BK48" s="5">
        <v>5492.99</v>
      </c>
      <c r="BL48" s="5">
        <v>3997.93</v>
      </c>
      <c r="BM48" s="5">
        <v>2845.51</v>
      </c>
      <c r="BN48" s="5">
        <v>1919.96</v>
      </c>
      <c r="BO48" s="5">
        <v>1221.0899999999999</v>
      </c>
      <c r="BP48" s="5">
        <v>701.76</v>
      </c>
      <c r="BQ48" s="5">
        <v>354.85</v>
      </c>
      <c r="BR48" s="5">
        <v>155.26</v>
      </c>
      <c r="BS48" s="5">
        <v>58.18</v>
      </c>
      <c r="BT48" s="5">
        <v>17.78</v>
      </c>
      <c r="BU48" s="5">
        <v>4.08</v>
      </c>
      <c r="BV48" s="5">
        <v>0.59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0.93030999999999997</v>
      </c>
      <c r="EU48" s="3">
        <v>0.85804351919999999</v>
      </c>
      <c r="EV48" s="3">
        <v>0.78226111558425604</v>
      </c>
      <c r="EW48" s="3">
        <v>0.70363605085688252</v>
      </c>
      <c r="EX48" s="3">
        <v>0.62322452296495801</v>
      </c>
      <c r="EY48" s="3">
        <v>0.54236737335548435</v>
      </c>
      <c r="EZ48" s="3">
        <v>0.46278038498930057</v>
      </c>
      <c r="FA48" s="3">
        <v>0.38646327170071504</v>
      </c>
      <c r="FB48" s="3">
        <v>0.31538108213680249</v>
      </c>
      <c r="FC48" s="3">
        <v>0.25112534046225032</v>
      </c>
      <c r="FD48" s="3">
        <v>0.19476276904890286</v>
      </c>
      <c r="FE48" s="3">
        <v>0.14683749446903932</v>
      </c>
      <c r="FF48" s="3">
        <v>0.10739400670476597</v>
      </c>
      <c r="FG48" s="3">
        <v>7.6646028645124417E-2</v>
      </c>
      <c r="FH48" s="3">
        <v>5.2876562241698434E-2</v>
      </c>
      <c r="FI48" s="3">
        <v>3.5672643950739436E-2</v>
      </c>
      <c r="FJ48" s="3">
        <v>2.2814796165134914E-2</v>
      </c>
      <c r="FK48" s="3">
        <v>1.3753671720189932E-2</v>
      </c>
      <c r="FL48" s="3">
        <v>7.4921751328562635E-3</v>
      </c>
      <c r="FM48" s="3">
        <v>3.5909246194266785E-3</v>
      </c>
      <c r="FN48" s="3">
        <v>1.4892641674148265E-3</v>
      </c>
      <c r="FO48" s="3">
        <v>5.2897173962407221E-4</v>
      </c>
      <c r="FP48" s="3">
        <v>1.5319021579513129E-4</v>
      </c>
      <c r="FQ48" s="3">
        <v>3.3292829598755888E-5</v>
      </c>
      <c r="FR48" s="3">
        <v>4.5850884923406594E-6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48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75</v>
      </c>
      <c r="HI48">
        <f t="shared" si="28"/>
        <v>39</v>
      </c>
      <c r="HJ48">
        <f t="shared" si="21"/>
        <v>2.4966898067782608E-3</v>
      </c>
      <c r="HK48">
        <f>IF(HH48&gt;=$F$3,IF(HI48&lt;50,HJ48*VLOOKUP(HH48,Ret!$A$2:$AZ$27,HI48+2),HJ48),0)</f>
        <v>2.4966898067782608E-3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0</v>
      </c>
      <c r="HN48">
        <f>HN47/(1+Assumptions!$C$9)</f>
        <v>0.33906014869314077</v>
      </c>
      <c r="HO48">
        <f>HO47*(1+Assumptions!$C$10)</f>
        <v>2.5282018775915613</v>
      </c>
      <c r="HQ48">
        <f>HQ47/(1.01+Assumptions!$C$9)</f>
        <v>0.25675730184450102</v>
      </c>
      <c r="HR48">
        <f>HR47/(0.99+Assumptions!$C$9)</f>
        <v>0.44895175632236428</v>
      </c>
    </row>
    <row r="49" spans="2:226" x14ac:dyDescent="0.25">
      <c r="B49">
        <f t="shared" si="27"/>
        <v>2064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46698.147514894852</v>
      </c>
      <c r="F49" s="3">
        <f t="shared" si="19"/>
        <v>13600.56</v>
      </c>
      <c r="H49">
        <f t="shared" si="23"/>
        <v>85</v>
      </c>
      <c r="I49" s="5">
        <v>60506.664582757723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34767.339999999997</v>
      </c>
      <c r="AZ49" s="5">
        <v>33440</v>
      </c>
      <c r="BA49" s="5">
        <v>31733.29</v>
      </c>
      <c r="BB49" s="5">
        <v>29652.69</v>
      </c>
      <c r="BC49" s="5">
        <v>27224.85</v>
      </c>
      <c r="BD49" s="5">
        <v>24507.52</v>
      </c>
      <c r="BE49" s="5">
        <v>21591.61</v>
      </c>
      <c r="BF49" s="5">
        <v>18589.38</v>
      </c>
      <c r="BG49" s="5">
        <v>15616.09</v>
      </c>
      <c r="BH49" s="5">
        <v>12777.33</v>
      </c>
      <c r="BI49" s="5">
        <v>10163.040000000001</v>
      </c>
      <c r="BJ49" s="5">
        <v>7841.86</v>
      </c>
      <c r="BK49" s="5">
        <v>5904.48</v>
      </c>
      <c r="BL49" s="5">
        <v>4297.42</v>
      </c>
      <c r="BM49" s="5">
        <v>3058.66</v>
      </c>
      <c r="BN49" s="5">
        <v>2063.79</v>
      </c>
      <c r="BO49" s="5">
        <v>1312.56</v>
      </c>
      <c r="BP49" s="5">
        <v>754.33</v>
      </c>
      <c r="BQ49" s="5">
        <v>381.43</v>
      </c>
      <c r="BR49" s="5">
        <v>166.89</v>
      </c>
      <c r="BS49" s="5">
        <v>62.54</v>
      </c>
      <c r="BT49" s="5">
        <v>19.11</v>
      </c>
      <c r="BU49" s="5">
        <v>4.38</v>
      </c>
      <c r="BV49" s="5">
        <v>0.64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0.92232000000000003</v>
      </c>
      <c r="EV49" s="3">
        <v>0.84086069760000004</v>
      </c>
      <c r="EW49" s="3">
        <v>0.75634578888422399</v>
      </c>
      <c r="EX49" s="3">
        <v>0.66991059213053483</v>
      </c>
      <c r="EY49" s="3">
        <v>0.58299639190751928</v>
      </c>
      <c r="EZ49" s="3">
        <v>0.49744750135900989</v>
      </c>
      <c r="FA49" s="3">
        <v>0.41541343390989555</v>
      </c>
      <c r="FB49" s="3">
        <v>0.33900644101084842</v>
      </c>
      <c r="FC49" s="3">
        <v>0.26993726871929813</v>
      </c>
      <c r="FD49" s="3">
        <v>0.20935254812793885</v>
      </c>
      <c r="FE49" s="3">
        <v>0.15783716661009695</v>
      </c>
      <c r="FF49" s="3">
        <v>0.11543894691529269</v>
      </c>
      <c r="FG49" s="3">
        <v>8.2387622023975232E-2</v>
      </c>
      <c r="FH49" s="3">
        <v>5.6837572681900039E-2</v>
      </c>
      <c r="FI49" s="3">
        <v>3.8344900034117044E-2</v>
      </c>
      <c r="FJ49" s="3">
        <v>2.4523864265819897E-2</v>
      </c>
      <c r="FK49" s="3">
        <v>1.4783966334006868E-2</v>
      </c>
      <c r="FL49" s="3">
        <v>8.0534178207869022E-3</v>
      </c>
      <c r="FM49" s="3">
        <v>3.8599226273249541E-3</v>
      </c>
      <c r="FN49" s="3">
        <v>1.6008257112304783E-3</v>
      </c>
      <c r="FO49" s="3">
        <v>5.6859728437195362E-4</v>
      </c>
      <c r="FP49" s="3">
        <v>1.6466577355411774E-4</v>
      </c>
      <c r="FQ49" s="3">
        <v>3.5786812566516412E-5</v>
      </c>
      <c r="FR49" s="3">
        <v>4.9285598266606386E-6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49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76</v>
      </c>
      <c r="HI49">
        <f t="shared" si="28"/>
        <v>40</v>
      </c>
      <c r="HJ49">
        <f t="shared" si="21"/>
        <v>0</v>
      </c>
      <c r="HK49">
        <f>IF(HH49&gt;=$F$3,IF(HI49&lt;50,HJ49*VLOOKUP(HH49,Ret!$A$2:$AZ$27,HI49+2),HJ49),0)</f>
        <v>0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0</v>
      </c>
      <c r="HN49">
        <f>HN48/(1+Assumptions!$C$9)</f>
        <v>0.32664754209358454</v>
      </c>
      <c r="HO49">
        <f>HO48*(1+Assumptions!$C$10)</f>
        <v>2.6103684386132868</v>
      </c>
      <c r="HQ49">
        <f>HQ48/(1.01+Assumptions!$C$9)</f>
        <v>0.24499742542414218</v>
      </c>
      <c r="HR49">
        <f>HR48/(0.99+Assumptions!$C$9)</f>
        <v>0.43672349836805863</v>
      </c>
    </row>
    <row r="50" spans="2:226" x14ac:dyDescent="0.25">
      <c r="B50">
        <f t="shared" si="27"/>
        <v>2065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49266.545628214073</v>
      </c>
      <c r="F50" s="3">
        <f t="shared" si="19"/>
        <v>12243.08</v>
      </c>
      <c r="H50">
        <f t="shared" si="23"/>
        <v>86</v>
      </c>
      <c r="I50" s="5">
        <v>56887.799882510284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36256.400000000001</v>
      </c>
      <c r="BA50" s="5">
        <v>34405.949999999997</v>
      </c>
      <c r="BB50" s="5">
        <v>32150.11</v>
      </c>
      <c r="BC50" s="5">
        <v>29517.79</v>
      </c>
      <c r="BD50" s="5">
        <v>26571.599999999999</v>
      </c>
      <c r="BE50" s="5">
        <v>23410.11</v>
      </c>
      <c r="BF50" s="5">
        <v>20155.03</v>
      </c>
      <c r="BG50" s="5">
        <v>16931.32</v>
      </c>
      <c r="BH50" s="5">
        <v>13853.47</v>
      </c>
      <c r="BI50" s="5">
        <v>11019</v>
      </c>
      <c r="BJ50" s="5">
        <v>8502.32</v>
      </c>
      <c r="BK50" s="5">
        <v>6401.76</v>
      </c>
      <c r="BL50" s="5">
        <v>4659.3500000000004</v>
      </c>
      <c r="BM50" s="5">
        <v>3316.27</v>
      </c>
      <c r="BN50" s="5">
        <v>2237.61</v>
      </c>
      <c r="BO50" s="5">
        <v>1423.11</v>
      </c>
      <c r="BP50" s="5">
        <v>817.86</v>
      </c>
      <c r="BQ50" s="5">
        <v>413.55</v>
      </c>
      <c r="BR50" s="5">
        <v>180.95</v>
      </c>
      <c r="BS50" s="5">
        <v>67.81</v>
      </c>
      <c r="BT50" s="5">
        <v>20.72</v>
      </c>
      <c r="BU50" s="5">
        <v>4.75</v>
      </c>
      <c r="BV50" s="5">
        <v>0.69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0.91168000000000005</v>
      </c>
      <c r="EW50" s="3">
        <v>0.8200470432000001</v>
      </c>
      <c r="EX50" s="3">
        <v>0.72633206710310405</v>
      </c>
      <c r="EY50" s="3">
        <v>0.6320977447171473</v>
      </c>
      <c r="EZ50" s="3">
        <v>0.53934372165735311</v>
      </c>
      <c r="FA50" s="3">
        <v>0.45040054851883904</v>
      </c>
      <c r="FB50" s="3">
        <v>0.36755837562976895</v>
      </c>
      <c r="FC50" s="3">
        <v>0.29267203217895982</v>
      </c>
      <c r="FD50" s="3">
        <v>0.2269847212767141</v>
      </c>
      <c r="FE50" s="3">
        <v>0.17113059091215305</v>
      </c>
      <c r="FF50" s="3">
        <v>0.12516149158133047</v>
      </c>
      <c r="FG50" s="3">
        <v>8.9326504926679734E-2</v>
      </c>
      <c r="FH50" s="3">
        <v>6.1624569218817822E-2</v>
      </c>
      <c r="FI50" s="3">
        <v>4.1574399377783254E-2</v>
      </c>
      <c r="FJ50" s="3">
        <v>2.658932286605506E-2</v>
      </c>
      <c r="FK50" s="3">
        <v>1.6029107396572633E-2</v>
      </c>
      <c r="FL50" s="3">
        <v>8.7316959632089755E-3</v>
      </c>
      <c r="FM50" s="3">
        <v>4.1850145582064298E-3</v>
      </c>
      <c r="FN50" s="3">
        <v>1.7356510877249529E-3</v>
      </c>
      <c r="FO50" s="3">
        <v>6.1648590984902604E-4</v>
      </c>
      <c r="FP50" s="3">
        <v>1.7853431949227793E-4</v>
      </c>
      <c r="FQ50" s="3">
        <v>3.8800863655256768E-5</v>
      </c>
      <c r="FR50" s="3">
        <v>5.3436549426019605E-6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50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77</v>
      </c>
      <c r="HI50">
        <f t="shared" si="28"/>
        <v>41</v>
      </c>
      <c r="HJ50">
        <f t="shared" si="21"/>
        <v>0</v>
      </c>
      <c r="HK50">
        <f>IF(HH50&gt;=$F$3,IF(HI50&lt;50,HJ50*VLOOKUP(HH50,Ret!$A$2:$AZ$27,HI50+2),HJ50),0)</f>
        <v>0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0.31468934691096778</v>
      </c>
      <c r="HO50">
        <f>HO49*(1+Assumptions!$C$10)</f>
        <v>2.6952054128682188</v>
      </c>
      <c r="HQ50">
        <f>HQ49/(1.01+Assumptions!$C$9)</f>
        <v>0.23377616929784559</v>
      </c>
      <c r="HR50">
        <f>HR49/(0.99+Assumptions!$C$9)</f>
        <v>0.42482830580550451</v>
      </c>
    </row>
    <row r="51" spans="2:226" x14ac:dyDescent="0.25">
      <c r="B51">
        <f t="shared" si="27"/>
        <v>2066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51976.205637765845</v>
      </c>
      <c r="F51" s="3">
        <f t="shared" si="19"/>
        <v>10786.4</v>
      </c>
      <c r="H51">
        <f t="shared" si="23"/>
        <v>87</v>
      </c>
      <c r="I51" s="5">
        <v>53437.87773797696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37739.06</v>
      </c>
      <c r="BB51" s="5">
        <v>35264.68</v>
      </c>
      <c r="BC51" s="5">
        <v>32377.360000000001</v>
      </c>
      <c r="BD51" s="5">
        <v>29145.759999999998</v>
      </c>
      <c r="BE51" s="5">
        <v>25677.99</v>
      </c>
      <c r="BF51" s="5">
        <v>22107.57</v>
      </c>
      <c r="BG51" s="5">
        <v>18571.560000000001</v>
      </c>
      <c r="BH51" s="5">
        <v>15195.54</v>
      </c>
      <c r="BI51" s="5">
        <v>12086.47</v>
      </c>
      <c r="BJ51" s="5">
        <v>9325.99</v>
      </c>
      <c r="BK51" s="5">
        <v>7021.94</v>
      </c>
      <c r="BL51" s="5">
        <v>5110.7299999999996</v>
      </c>
      <c r="BM51" s="5">
        <v>3637.54</v>
      </c>
      <c r="BN51" s="5">
        <v>2454.38</v>
      </c>
      <c r="BO51" s="5">
        <v>1560.98</v>
      </c>
      <c r="BP51" s="5">
        <v>897.09</v>
      </c>
      <c r="BQ51" s="5">
        <v>453.62</v>
      </c>
      <c r="BR51" s="5">
        <v>198.48</v>
      </c>
      <c r="BS51" s="5">
        <v>74.37</v>
      </c>
      <c r="BT51" s="5">
        <v>22.72</v>
      </c>
      <c r="BU51" s="5">
        <v>5.21</v>
      </c>
      <c r="BV51" s="5">
        <v>0.76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0.89949000000000001</v>
      </c>
      <c r="EX51" s="3">
        <v>0.79669628279999993</v>
      </c>
      <c r="EY51" s="3">
        <v>0.69333290706952799</v>
      </c>
      <c r="EZ51" s="3">
        <v>0.59159323628614546</v>
      </c>
      <c r="FA51" s="3">
        <v>0.49403359569019722</v>
      </c>
      <c r="FB51" s="3">
        <v>0.40316599643489925</v>
      </c>
      <c r="FC51" s="3">
        <v>0.32102495632125289</v>
      </c>
      <c r="FD51" s="3">
        <v>0.2489741151245109</v>
      </c>
      <c r="FE51" s="3">
        <v>0.18770905461582249</v>
      </c>
      <c r="FF51" s="3">
        <v>0.13728664836492024</v>
      </c>
      <c r="FG51" s="3">
        <v>9.7980108071559921E-2</v>
      </c>
      <c r="FH51" s="3">
        <v>6.7594516956407766E-2</v>
      </c>
      <c r="FI51" s="3">
        <v>4.5601964919470939E-2</v>
      </c>
      <c r="FJ51" s="3">
        <v>2.9165192683896835E-2</v>
      </c>
      <c r="FK51" s="3">
        <v>1.7581944757560367E-2</v>
      </c>
      <c r="FL51" s="3">
        <v>9.5775885872334352E-3</v>
      </c>
      <c r="FM51" s="3">
        <v>4.5904424339751129E-3</v>
      </c>
      <c r="FN51" s="3">
        <v>1.9037941906424989E-3</v>
      </c>
      <c r="FO51" s="3">
        <v>6.7620865857430921E-4</v>
      </c>
      <c r="FP51" s="3">
        <v>1.9583002752311993E-4</v>
      </c>
      <c r="FQ51" s="3">
        <v>4.2559739881599662E-5</v>
      </c>
      <c r="FR51" s="3">
        <v>5.8613273764939035E-6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51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78</v>
      </c>
      <c r="HI51">
        <f t="shared" si="28"/>
        <v>42</v>
      </c>
      <c r="HJ51">
        <f t="shared" si="21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0.3031689276598919</v>
      </c>
      <c r="HO51">
        <f>HO50*(1+Assumptions!$C$10)</f>
        <v>2.7827995887864359</v>
      </c>
      <c r="HQ51">
        <f>HQ50/(1.01+Assumptions!$C$9)</f>
        <v>0.22306886383382213</v>
      </c>
      <c r="HR51">
        <f>HR50/(0.99+Assumptions!$C$9)</f>
        <v>0.41325710681469308</v>
      </c>
    </row>
    <row r="52" spans="2:226" x14ac:dyDescent="0.25">
      <c r="B52">
        <f t="shared" si="27"/>
        <v>2067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54834.896947842957</v>
      </c>
      <c r="F52" s="3">
        <f t="shared" si="19"/>
        <v>9286.59</v>
      </c>
      <c r="H52">
        <f t="shared" si="23"/>
        <v>88</v>
      </c>
      <c r="I52" s="5">
        <v>50177.903997280293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39205.199999999997</v>
      </c>
      <c r="BC52" s="5">
        <v>35995.24</v>
      </c>
      <c r="BD52" s="5">
        <v>32402.53</v>
      </c>
      <c r="BE52" s="5">
        <v>28547.279999999999</v>
      </c>
      <c r="BF52" s="5">
        <v>24577.89</v>
      </c>
      <c r="BG52" s="5">
        <v>20646.759999999998</v>
      </c>
      <c r="BH52" s="5">
        <v>16893.509999999998</v>
      </c>
      <c r="BI52" s="5">
        <v>13437.03</v>
      </c>
      <c r="BJ52" s="5">
        <v>10368.09</v>
      </c>
      <c r="BK52" s="5">
        <v>7806.58</v>
      </c>
      <c r="BL52" s="5">
        <v>5681.81</v>
      </c>
      <c r="BM52" s="5">
        <v>4044</v>
      </c>
      <c r="BN52" s="5">
        <v>2728.63</v>
      </c>
      <c r="BO52" s="5">
        <v>1735.4</v>
      </c>
      <c r="BP52" s="5">
        <v>997.34</v>
      </c>
      <c r="BQ52" s="5">
        <v>504.3</v>
      </c>
      <c r="BR52" s="5">
        <v>220.65</v>
      </c>
      <c r="BS52" s="5">
        <v>82.68</v>
      </c>
      <c r="BT52" s="5">
        <v>25.26</v>
      </c>
      <c r="BU52" s="5">
        <v>5.79</v>
      </c>
      <c r="BV52" s="5">
        <v>0.84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0.88571999999999995</v>
      </c>
      <c r="EY52" s="3">
        <v>0.77080668720000001</v>
      </c>
      <c r="EZ52" s="3">
        <v>0.65769851392027201</v>
      </c>
      <c r="FA52" s="3">
        <v>0.54923745198967999</v>
      </c>
      <c r="FB52" s="3">
        <v>0.44821620744521812</v>
      </c>
      <c r="FC52" s="3">
        <v>0.35689663734032934</v>
      </c>
      <c r="FD52" s="3">
        <v>0.27679475605566584</v>
      </c>
      <c r="FE52" s="3">
        <v>0.20868387043304815</v>
      </c>
      <c r="FF52" s="3">
        <v>0.15262720915732272</v>
      </c>
      <c r="FG52" s="3">
        <v>0.10892851290348965</v>
      </c>
      <c r="FH52" s="3">
        <v>7.5147602481859449E-2</v>
      </c>
      <c r="FI52" s="3">
        <v>5.0697578538361661E-2</v>
      </c>
      <c r="FJ52" s="3">
        <v>3.2424143329994583E-2</v>
      </c>
      <c r="FK52" s="3">
        <v>1.9546570565053937E-2</v>
      </c>
      <c r="FL52" s="3">
        <v>1.0647798849607482E-2</v>
      </c>
      <c r="FM52" s="3">
        <v>5.1033835106283698E-3</v>
      </c>
      <c r="FN52" s="3">
        <v>2.1165262433629041E-3</v>
      </c>
      <c r="FO52" s="3">
        <v>7.5176895638006996E-4</v>
      </c>
      <c r="FP52" s="3">
        <v>2.1771228976766823E-4</v>
      </c>
      <c r="FQ52" s="3">
        <v>4.7315411935207343E-5</v>
      </c>
      <c r="FR52" s="3">
        <v>6.5162785317167533E-6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52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79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0.29207025786116753</v>
      </c>
      <c r="HO52">
        <f>HO51*(1+Assumptions!$C$10)</f>
        <v>2.873240575421995</v>
      </c>
      <c r="HQ52">
        <f>HQ51/(1.01+Assumptions!$C$9)</f>
        <v>0.21285196930708217</v>
      </c>
      <c r="HR52">
        <f>HR51/(0.99+Assumptions!$C$9)</f>
        <v>0.40200107666798934</v>
      </c>
    </row>
    <row r="53" spans="2:226" x14ac:dyDescent="0.25">
      <c r="B53">
        <f t="shared" si="27"/>
        <v>2068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57850.816279974322</v>
      </c>
      <c r="F53" s="3">
        <f t="shared" si="19"/>
        <v>7801.24</v>
      </c>
      <c r="H53">
        <f t="shared" si="23"/>
        <v>89</v>
      </c>
      <c r="I53" s="5">
        <v>47123.884738861161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40639.53</v>
      </c>
      <c r="BD53" s="5">
        <v>36583.269999999997</v>
      </c>
      <c r="BE53" s="5">
        <v>32230.59</v>
      </c>
      <c r="BF53" s="5">
        <v>27749.05</v>
      </c>
      <c r="BG53" s="5">
        <v>23310.71</v>
      </c>
      <c r="BH53" s="5">
        <v>19073.189999999999</v>
      </c>
      <c r="BI53" s="5">
        <v>15170.74</v>
      </c>
      <c r="BJ53" s="5">
        <v>11705.83</v>
      </c>
      <c r="BK53" s="5">
        <v>8813.83</v>
      </c>
      <c r="BL53" s="5">
        <v>6414.91</v>
      </c>
      <c r="BM53" s="5">
        <v>4565.78</v>
      </c>
      <c r="BN53" s="5">
        <v>3080.7</v>
      </c>
      <c r="BO53" s="5">
        <v>1959.31</v>
      </c>
      <c r="BP53" s="5">
        <v>1126.02</v>
      </c>
      <c r="BQ53" s="5">
        <v>569.37</v>
      </c>
      <c r="BR53" s="5">
        <v>249.12</v>
      </c>
      <c r="BS53" s="5">
        <v>93.35</v>
      </c>
      <c r="BT53" s="5">
        <v>28.52</v>
      </c>
      <c r="BU53" s="5">
        <v>6.54</v>
      </c>
      <c r="BV53" s="5">
        <v>0.95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0.87026000000000003</v>
      </c>
      <c r="EZ53" s="3">
        <v>0.74255804759999999</v>
      </c>
      <c r="FA53" s="3">
        <v>0.62010279997028395</v>
      </c>
      <c r="FB53" s="3">
        <v>0.50604729197174958</v>
      </c>
      <c r="FC53" s="3">
        <v>0.40294521670542532</v>
      </c>
      <c r="FD53" s="3">
        <v>0.31250819226805965</v>
      </c>
      <c r="FE53" s="3">
        <v>0.2356093013966582</v>
      </c>
      <c r="FF53" s="3">
        <v>0.17231993085548786</v>
      </c>
      <c r="FG53" s="3">
        <v>0.12298301145225311</v>
      </c>
      <c r="FH53" s="3">
        <v>8.4843519940680387E-2</v>
      </c>
      <c r="FI53" s="3">
        <v>5.7238832292780616E-2</v>
      </c>
      <c r="FJ53" s="3">
        <v>3.6607667581170775E-2</v>
      </c>
      <c r="FK53" s="3">
        <v>2.2068566324632992E-2</v>
      </c>
      <c r="FL53" s="3">
        <v>1.2021630819680575E-2</v>
      </c>
      <c r="FM53" s="3">
        <v>5.7618474355647029E-3</v>
      </c>
      <c r="FN53" s="3">
        <v>2.3896109869517494E-3</v>
      </c>
      <c r="FO53" s="3">
        <v>8.4876592645539192E-4</v>
      </c>
      <c r="FP53" s="3">
        <v>2.4580261230148148E-4</v>
      </c>
      <c r="FQ53" s="3">
        <v>5.3420281731480972E-5</v>
      </c>
      <c r="FR53" s="3">
        <v>7.357041200059557E-6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53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80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0.28137789774678951</v>
      </c>
      <c r="HO53">
        <f>HO52*(1+Assumptions!$C$10)</f>
        <v>2.9666208941232095</v>
      </c>
      <c r="HQ53">
        <f>HQ52/(1.01+Assumptions!$C$9)</f>
        <v>0.20310302414797915</v>
      </c>
      <c r="HR53">
        <f>HR52/(0.99+Assumptions!$C$9)</f>
        <v>0.39105163099998963</v>
      </c>
    </row>
    <row r="54" spans="2:226" x14ac:dyDescent="0.25">
      <c r="B54">
        <f t="shared" si="27"/>
        <v>2069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61032.611175372906</v>
      </c>
      <c r="F54" s="3">
        <f t="shared" si="19"/>
        <v>6383.1</v>
      </c>
      <c r="H54">
        <f t="shared" si="23"/>
        <v>90</v>
      </c>
      <c r="I54" s="5">
        <v>44292.886770559438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42037.17</v>
      </c>
      <c r="BE54" s="5">
        <v>37035.589999999997</v>
      </c>
      <c r="BF54" s="5">
        <v>31885.93</v>
      </c>
      <c r="BG54" s="5">
        <v>26785.91</v>
      </c>
      <c r="BH54" s="5">
        <v>21916.66</v>
      </c>
      <c r="BI54" s="5">
        <v>17432.43</v>
      </c>
      <c r="BJ54" s="5">
        <v>13450.96</v>
      </c>
      <c r="BK54" s="5">
        <v>10127.81</v>
      </c>
      <c r="BL54" s="5">
        <v>7371.26</v>
      </c>
      <c r="BM54" s="5">
        <v>5246.46</v>
      </c>
      <c r="BN54" s="5">
        <v>3539.97</v>
      </c>
      <c r="BO54" s="5">
        <v>2251.41</v>
      </c>
      <c r="BP54" s="5">
        <v>1293.8900000000001</v>
      </c>
      <c r="BQ54" s="5">
        <v>654.25</v>
      </c>
      <c r="BR54" s="5">
        <v>286.26</v>
      </c>
      <c r="BS54" s="5">
        <v>107.27</v>
      </c>
      <c r="BT54" s="5">
        <v>32.770000000000003</v>
      </c>
      <c r="BU54" s="5">
        <v>7.51</v>
      </c>
      <c r="BV54" s="5">
        <v>1.0900000000000001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0.85326000000000002</v>
      </c>
      <c r="FA54" s="3">
        <v>0.71254889340000005</v>
      </c>
      <c r="FB54" s="3">
        <v>0.58148977543693803</v>
      </c>
      <c r="FC54" s="3">
        <v>0.46301704858941628</v>
      </c>
      <c r="FD54" s="3">
        <v>0.35909750220400771</v>
      </c>
      <c r="FE54" s="3">
        <v>0.27073437983666754</v>
      </c>
      <c r="FF54" s="3">
        <v>0.19800971072494189</v>
      </c>
      <c r="FG54" s="3">
        <v>0.14131755044728375</v>
      </c>
      <c r="FH54" s="3">
        <v>9.7492151702572125E-2</v>
      </c>
      <c r="FI54" s="3">
        <v>6.5772105224623262E-2</v>
      </c>
      <c r="FJ54" s="3">
        <v>4.2065207617460056E-2</v>
      </c>
      <c r="FK54" s="3">
        <v>2.5358589760109622E-2</v>
      </c>
      <c r="FL54" s="3">
        <v>1.3813838185922115E-2</v>
      </c>
      <c r="FM54" s="3">
        <v>6.6208345041306104E-3</v>
      </c>
      <c r="FN54" s="3">
        <v>2.7458586938980882E-3</v>
      </c>
      <c r="FO54" s="3">
        <v>9.7530154948566197E-4</v>
      </c>
      <c r="FP54" s="3">
        <v>2.8244732873104766E-4</v>
      </c>
      <c r="FQ54" s="3">
        <v>6.1384277953118591E-5</v>
      </c>
      <c r="FR54" s="3">
        <v>8.4538427597034897E-6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54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81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0.27107697278110743</v>
      </c>
      <c r="HO54">
        <f>HO53*(1+Assumptions!$C$10)</f>
        <v>3.0630360731822139</v>
      </c>
      <c r="HQ54">
        <f>HQ53/(1.01+Assumptions!$C$9)</f>
        <v>0.19380059556104881</v>
      </c>
      <c r="HR54">
        <f>HR53/(0.99+Assumptions!$C$9)</f>
        <v>0.38040041926069029</v>
      </c>
    </row>
    <row r="55" spans="2:226" x14ac:dyDescent="0.25">
      <c r="B55">
        <f t="shared" si="27"/>
        <v>2070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64389.404790018416</v>
      </c>
      <c r="F55" s="3">
        <f t="shared" si="19"/>
        <v>5077.09</v>
      </c>
      <c r="H55">
        <f t="shared" si="23"/>
        <v>91</v>
      </c>
      <c r="I55" s="5">
        <v>41692.859249365196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43404.81</v>
      </c>
      <c r="BF55" s="5">
        <v>37369.54</v>
      </c>
      <c r="BG55" s="5">
        <v>31392.44</v>
      </c>
      <c r="BH55" s="5">
        <v>25685.79</v>
      </c>
      <c r="BI55" s="5">
        <v>20430.38</v>
      </c>
      <c r="BJ55" s="5">
        <v>15764.2</v>
      </c>
      <c r="BK55" s="5">
        <v>11869.54</v>
      </c>
      <c r="BL55" s="5">
        <v>8638.93</v>
      </c>
      <c r="BM55" s="5">
        <v>6148.72</v>
      </c>
      <c r="BN55" s="5">
        <v>4148.76</v>
      </c>
      <c r="BO55" s="5">
        <v>2638.6</v>
      </c>
      <c r="BP55" s="5">
        <v>1516.4</v>
      </c>
      <c r="BQ55" s="5">
        <v>766.77</v>
      </c>
      <c r="BR55" s="5">
        <v>335.49</v>
      </c>
      <c r="BS55" s="5">
        <v>125.72</v>
      </c>
      <c r="BT55" s="5">
        <v>38.409999999999997</v>
      </c>
      <c r="BU55" s="5">
        <v>8.81</v>
      </c>
      <c r="BV55" s="5">
        <v>1.28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0.83509</v>
      </c>
      <c r="FB55" s="3">
        <v>0.68149189629999996</v>
      </c>
      <c r="FC55" s="3">
        <v>0.54264473734783791</v>
      </c>
      <c r="FD55" s="3">
        <v>0.42085355249748918</v>
      </c>
      <c r="FE55" s="3">
        <v>0.31729411883443204</v>
      </c>
      <c r="FF55" s="3">
        <v>0.23206257263312688</v>
      </c>
      <c r="FG55" s="3">
        <v>0.1656207374625363</v>
      </c>
      <c r="FH55" s="3">
        <v>0.11425843436065455</v>
      </c>
      <c r="FI55" s="3">
        <v>7.7083310157071996E-2</v>
      </c>
      <c r="FJ55" s="3">
        <v>4.929940184405697E-2</v>
      </c>
      <c r="FK55" s="3">
        <v>2.9719651407671306E-2</v>
      </c>
      <c r="FL55" s="3">
        <v>1.6189482907814867E-2</v>
      </c>
      <c r="FM55" s="3">
        <v>7.7594572628865875E-3</v>
      </c>
      <c r="FN55" s="3">
        <v>3.2180797106369547E-3</v>
      </c>
      <c r="FO55" s="3">
        <v>1.1430297324211398E-3</v>
      </c>
      <c r="FP55" s="3">
        <v>3.3102141050916206E-4</v>
      </c>
      <c r="FQ55" s="3">
        <v>7.1940883145956206E-5</v>
      </c>
      <c r="FR55" s="3">
        <v>9.9076984268610861E-6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55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82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0.2611531529683116</v>
      </c>
      <c r="HO55">
        <f>HO54*(1+Assumptions!$C$10)</f>
        <v>3.1625847455606357</v>
      </c>
      <c r="HQ55">
        <f>HQ54/(1.01+Assumptions!$C$9)</f>
        <v>0.18492423240558092</v>
      </c>
      <c r="HR55">
        <f>HR54/(0.99+Assumptions!$C$9)</f>
        <v>0.37003931834697501</v>
      </c>
    </row>
    <row r="56" spans="2:226" x14ac:dyDescent="0.25">
      <c r="B56">
        <f t="shared" si="27"/>
        <v>2071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67930.822053469426</v>
      </c>
      <c r="F56" s="3">
        <f t="shared" si="19"/>
        <v>3917.51</v>
      </c>
      <c r="H56">
        <f t="shared" si="23"/>
        <v>92</v>
      </c>
      <c r="I56" s="5">
        <v>39315.570537987682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44749.11</v>
      </c>
      <c r="BG56" s="5">
        <v>37591.69</v>
      </c>
      <c r="BH56" s="5">
        <v>30758.11</v>
      </c>
      <c r="BI56" s="5">
        <v>24464.880000000001</v>
      </c>
      <c r="BJ56" s="5">
        <v>18877.25</v>
      </c>
      <c r="BK56" s="5">
        <v>14213.49</v>
      </c>
      <c r="BL56" s="5">
        <v>10344.91</v>
      </c>
      <c r="BM56" s="5">
        <v>7362.94</v>
      </c>
      <c r="BN56" s="5">
        <v>4968.04</v>
      </c>
      <c r="BO56" s="5">
        <v>3159.65</v>
      </c>
      <c r="BP56" s="5">
        <v>1815.86</v>
      </c>
      <c r="BQ56" s="5">
        <v>918.19</v>
      </c>
      <c r="BR56" s="5">
        <v>401.74</v>
      </c>
      <c r="BS56" s="5">
        <v>150.54</v>
      </c>
      <c r="BT56" s="5">
        <v>46</v>
      </c>
      <c r="BU56" s="5">
        <v>10.55</v>
      </c>
      <c r="BV56" s="5">
        <v>1.53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0.81606999999999996</v>
      </c>
      <c r="FC56" s="3">
        <v>0.64980389819999995</v>
      </c>
      <c r="FD56" s="3">
        <v>0.50396191128799195</v>
      </c>
      <c r="FE56" s="3">
        <v>0.37995200377735577</v>
      </c>
      <c r="FF56" s="3">
        <v>0.27788929652268246</v>
      </c>
      <c r="FG56" s="3">
        <v>0.19832681203527322</v>
      </c>
      <c r="FH56" s="3">
        <v>0.13682170108689429</v>
      </c>
      <c r="FI56" s="3">
        <v>9.2305392421262358E-2</v>
      </c>
      <c r="FJ56" s="3">
        <v>5.9034836776942552E-2</v>
      </c>
      <c r="FK56" s="3">
        <v>3.5588561002612054E-2</v>
      </c>
      <c r="FL56" s="3">
        <v>1.9386512720562889E-2</v>
      </c>
      <c r="FM56" s="3">
        <v>9.2917616818385864E-3</v>
      </c>
      <c r="FN56" s="3">
        <v>3.8535723223089174E-3</v>
      </c>
      <c r="FO56" s="3">
        <v>1.3687503531609043E-3</v>
      </c>
      <c r="FP56" s="3">
        <v>3.9639010227539783E-4</v>
      </c>
      <c r="FQ56" s="3">
        <v>8.6147460927512223E-5</v>
      </c>
      <c r="FR56" s="3">
        <v>1.1864228318936979E-5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56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83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0.25159263291744854</v>
      </c>
      <c r="HO56">
        <f>HO55*(1+Assumptions!$C$10)</f>
        <v>3.2653687497913562</v>
      </c>
      <c r="HQ56">
        <f>HQ55/(1.01+Assumptions!$C$9)</f>
        <v>0.17645442023433294</v>
      </c>
      <c r="HR56">
        <f>HR55/(0.99+Assumptions!$C$9)</f>
        <v>0.35996042640756321</v>
      </c>
    </row>
    <row r="57" spans="2:226" x14ac:dyDescent="0.25">
      <c r="B57">
        <f t="shared" si="27"/>
        <v>2072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71667.017266410243</v>
      </c>
      <c r="F57" s="3">
        <f t="shared" si="19"/>
        <v>2949.66</v>
      </c>
      <c r="H57">
        <f t="shared" si="23"/>
        <v>93</v>
      </c>
      <c r="I57" s="5">
        <v>37140.970842537005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46064.29</v>
      </c>
      <c r="BH57" s="5">
        <v>37690.53</v>
      </c>
      <c r="BI57" s="5">
        <v>29978.9</v>
      </c>
      <c r="BJ57" s="5">
        <v>23131.9</v>
      </c>
      <c r="BK57" s="5">
        <v>17417</v>
      </c>
      <c r="BL57" s="5">
        <v>12676.5</v>
      </c>
      <c r="BM57" s="5">
        <v>9022.44</v>
      </c>
      <c r="BN57" s="5">
        <v>6087.76</v>
      </c>
      <c r="BO57" s="5">
        <v>3871.79</v>
      </c>
      <c r="BP57" s="5">
        <v>2225.12</v>
      </c>
      <c r="BQ57" s="5">
        <v>1125.1400000000001</v>
      </c>
      <c r="BR57" s="5">
        <v>492.29</v>
      </c>
      <c r="BS57" s="5">
        <v>184.47</v>
      </c>
      <c r="BT57" s="5">
        <v>56.36</v>
      </c>
      <c r="BU57" s="5">
        <v>12.92</v>
      </c>
      <c r="BV57" s="5">
        <v>1.88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0.79625999999999997</v>
      </c>
      <c r="FD57" s="3">
        <v>0.61754740559999999</v>
      </c>
      <c r="FE57" s="3">
        <v>0.46558751550400801</v>
      </c>
      <c r="FF57" s="3">
        <v>0.34052139708932133</v>
      </c>
      <c r="FG57" s="3">
        <v>0.24302671588867772</v>
      </c>
      <c r="FH57" s="3">
        <v>0.16765927075728099</v>
      </c>
      <c r="FI57" s="3">
        <v>0.11310965042369205</v>
      </c>
      <c r="FJ57" s="3">
        <v>7.2340408024976488E-2</v>
      </c>
      <c r="FK57" s="3">
        <v>4.3609691573776831E-2</v>
      </c>
      <c r="FL57" s="3">
        <v>2.375594338789919E-2</v>
      </c>
      <c r="FM57" s="3">
        <v>1.1385986106386203E-2</v>
      </c>
      <c r="FN57" s="3">
        <v>4.7221100179015499E-3</v>
      </c>
      <c r="FO57" s="3">
        <v>1.6772462572584516E-3</v>
      </c>
      <c r="FP57" s="3">
        <v>4.8573051610204752E-4</v>
      </c>
      <c r="FQ57" s="3">
        <v>1.05563813064458E-4</v>
      </c>
      <c r="FR57" s="3">
        <v>1.453824833523715E-5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57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84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0.24238211263723367</v>
      </c>
      <c r="HO57">
        <f>HO56*(1+Assumptions!$C$10)</f>
        <v>3.3714932341595754</v>
      </c>
      <c r="HQ57">
        <f>HQ56/(1.01+Assumptions!$C$9)</f>
        <v>0.16837253839153907</v>
      </c>
      <c r="HR57">
        <f>HR56/(0.99+Assumptions!$C$9)</f>
        <v>0.3501560568166957</v>
      </c>
    </row>
    <row r="58" spans="2:226" x14ac:dyDescent="0.25">
      <c r="B58">
        <f t="shared" ref="B58:C73" si="29">B57+1</f>
        <v>2073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75608.7032160628</v>
      </c>
      <c r="F58" s="3">
        <f t="shared" si="19"/>
        <v>2146.84</v>
      </c>
      <c r="H58">
        <f t="shared" si="23"/>
        <v>94</v>
      </c>
      <c r="I58" s="5">
        <v>35148.741481375822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47334.45</v>
      </c>
      <c r="BI58" s="5">
        <v>37649.64</v>
      </c>
      <c r="BJ58" s="5">
        <v>29050.68</v>
      </c>
      <c r="BK58" s="5">
        <v>21873.51</v>
      </c>
      <c r="BL58" s="5">
        <v>15920.05</v>
      </c>
      <c r="BM58" s="5">
        <v>11331.02</v>
      </c>
      <c r="BN58" s="5">
        <v>7645.44</v>
      </c>
      <c r="BO58" s="5">
        <v>4862.47</v>
      </c>
      <c r="BP58" s="5">
        <v>2794.47</v>
      </c>
      <c r="BQ58" s="5">
        <v>1413.02</v>
      </c>
      <c r="BR58" s="5">
        <v>618.26</v>
      </c>
      <c r="BS58" s="5">
        <v>231.68</v>
      </c>
      <c r="BT58" s="5">
        <v>70.78</v>
      </c>
      <c r="BU58" s="5">
        <v>16.23</v>
      </c>
      <c r="BV58" s="5">
        <v>2.36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0.77556000000000003</v>
      </c>
      <c r="FE58" s="3">
        <v>0.5847179508</v>
      </c>
      <c r="FF58" s="3">
        <v>0.42765101485610396</v>
      </c>
      <c r="FG58" s="3">
        <v>0.30521025279265279</v>
      </c>
      <c r="FH58" s="3">
        <v>0.21055844919659533</v>
      </c>
      <c r="FI58" s="3">
        <v>0.14205115216599107</v>
      </c>
      <c r="FJ58" s="3">
        <v>9.0850234879281247E-2</v>
      </c>
      <c r="FK58" s="3">
        <v>5.476815559462591E-2</v>
      </c>
      <c r="FL58" s="3">
        <v>2.9834405078616517E-2</v>
      </c>
      <c r="FM58" s="3">
        <v>1.429933201013011E-2</v>
      </c>
      <c r="FN58" s="3">
        <v>5.930361964561261E-3</v>
      </c>
      <c r="FO58" s="3">
        <v>2.1064052661925142E-3</v>
      </c>
      <c r="FP58" s="3">
        <v>6.1001496508935205E-4</v>
      </c>
      <c r="FQ58" s="3">
        <v>1.325745523628689E-4</v>
      </c>
      <c r="FR58" s="3">
        <v>1.8258167351414299E-5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58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85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0.23350877903394379</v>
      </c>
      <c r="HO58">
        <f>HO57*(1+Assumptions!$C$10)</f>
        <v>3.4810667642697615</v>
      </c>
      <c r="HQ58">
        <f>HQ57/(1.01+Assumptions!$C$9)</f>
        <v>0.16066081907589605</v>
      </c>
      <c r="HR58">
        <f>HR57/(0.99+Assumptions!$C$9)</f>
        <v>0.34061873231196077</v>
      </c>
    </row>
    <row r="59" spans="2:226" x14ac:dyDescent="0.25">
      <c r="B59">
        <f t="shared" si="29"/>
        <v>2074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79767.181892946246</v>
      </c>
      <c r="F59" s="3">
        <f t="shared" si="19"/>
        <v>1528</v>
      </c>
      <c r="H59">
        <f t="shared" si="23"/>
        <v>95</v>
      </c>
      <c r="I59" s="5">
        <v>33324.817968370677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48545.1</v>
      </c>
      <c r="BJ59" s="5">
        <v>37457.69</v>
      </c>
      <c r="BK59" s="5">
        <v>28203.5</v>
      </c>
      <c r="BL59" s="5">
        <v>20527.169999999998</v>
      </c>
      <c r="BM59" s="5">
        <v>14610.11</v>
      </c>
      <c r="BN59" s="5">
        <v>9857.9699999999993</v>
      </c>
      <c r="BO59" s="5">
        <v>6269.63</v>
      </c>
      <c r="BP59" s="5">
        <v>3603.16</v>
      </c>
      <c r="BQ59" s="5">
        <v>1821.94</v>
      </c>
      <c r="BR59" s="5">
        <v>797.17</v>
      </c>
      <c r="BS59" s="5">
        <v>298.72000000000003</v>
      </c>
      <c r="BT59" s="5">
        <v>91.27</v>
      </c>
      <c r="BU59" s="5">
        <v>20.93</v>
      </c>
      <c r="BV59" s="5">
        <v>3.04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0.75392999999999999</v>
      </c>
      <c r="FF59" s="3">
        <v>0.55140932339999993</v>
      </c>
      <c r="FG59" s="3">
        <v>0.39353532001734592</v>
      </c>
      <c r="FH59" s="3">
        <v>0.27149214657356663</v>
      </c>
      <c r="FI59" s="3">
        <v>0.18315946176439099</v>
      </c>
      <c r="FJ59" s="3">
        <v>0.11714146536603391</v>
      </c>
      <c r="FK59" s="3">
        <v>7.0617560981259889E-2</v>
      </c>
      <c r="FL59" s="3">
        <v>3.846821016893151E-2</v>
      </c>
      <c r="FM59" s="3">
        <v>1.8437428451867185E-2</v>
      </c>
      <c r="FN59" s="3">
        <v>7.6465547018428779E-3</v>
      </c>
      <c r="FO59" s="3">
        <v>2.7159797645475718E-3</v>
      </c>
      <c r="FP59" s="3">
        <v>7.8654773981297668E-4</v>
      </c>
      <c r="FQ59" s="3">
        <v>1.7094042029355423E-4</v>
      </c>
      <c r="FR59" s="3">
        <v>2.3541914682828283E-5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59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86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0.22496028808665106</v>
      </c>
      <c r="HO59">
        <f>HO58*(1+Assumptions!$C$10)</f>
        <v>3.5942014341085287</v>
      </c>
      <c r="HQ59">
        <f>HQ58/(1.01+Assumptions!$C$9)</f>
        <v>0.15330230827852676</v>
      </c>
      <c r="HR59">
        <f>HR58/(0.99+Assumptions!$C$9)</f>
        <v>0.33134117929179063</v>
      </c>
    </row>
    <row r="60" spans="2:226" x14ac:dyDescent="0.25">
      <c r="B60">
        <f t="shared" si="29"/>
        <v>2075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84154.37689705829</v>
      </c>
      <c r="F60" s="3">
        <f t="shared" si="19"/>
        <v>1031</v>
      </c>
      <c r="H60">
        <f t="shared" si="23"/>
        <v>96</v>
      </c>
      <c r="I60" s="5">
        <v>31659.578131006256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49683.24</v>
      </c>
      <c r="BK60" s="5">
        <v>37408.65</v>
      </c>
      <c r="BL60" s="5">
        <v>27226.89</v>
      </c>
      <c r="BM60" s="5">
        <v>19378.61</v>
      </c>
      <c r="BN60" s="5">
        <v>13075.44</v>
      </c>
      <c r="BO60" s="5">
        <v>8315.93</v>
      </c>
      <c r="BP60" s="5">
        <v>4779.17</v>
      </c>
      <c r="BQ60" s="5">
        <v>2416.59</v>
      </c>
      <c r="BR60" s="5">
        <v>1057.3599999999999</v>
      </c>
      <c r="BS60" s="5">
        <v>396.22</v>
      </c>
      <c r="BT60" s="5">
        <v>121.06</v>
      </c>
      <c r="BU60" s="5">
        <v>27.76</v>
      </c>
      <c r="BV60" s="5">
        <v>4.03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0.73137999999999992</v>
      </c>
      <c r="FG60" s="3">
        <v>0.52197859219999987</v>
      </c>
      <c r="FH60" s="3">
        <v>0.36010259118693594</v>
      </c>
      <c r="FI60" s="3">
        <v>0.24293961211835446</v>
      </c>
      <c r="FJ60" s="3">
        <v>0.15537445832641478</v>
      </c>
      <c r="FK60" s="3">
        <v>9.3665938457495893E-2</v>
      </c>
      <c r="FL60" s="3">
        <v>5.102358331533631E-2</v>
      </c>
      <c r="FM60" s="3">
        <v>2.445509324720754E-2</v>
      </c>
      <c r="FN60" s="3">
        <v>1.0142260822414383E-2</v>
      </c>
      <c r="FO60" s="3">
        <v>3.602429621513365E-3</v>
      </c>
      <c r="FP60" s="3">
        <v>1.0432636183902704E-3</v>
      </c>
      <c r="FQ60" s="3">
        <v>2.2673248218475751E-4</v>
      </c>
      <c r="FR60" s="3">
        <v>3.1225597446484795E-5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60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87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0.21672474767500102</v>
      </c>
      <c r="HO60">
        <f>HO59*(1+Assumptions!$C$10)</f>
        <v>3.7110129807170558</v>
      </c>
      <c r="HQ60">
        <f>HQ59/(1.01+Assumptions!$C$9)</f>
        <v>0.14628082851004462</v>
      </c>
      <c r="HR60">
        <f>HR59/(0.99+Assumptions!$C$9)</f>
        <v>0.32231632226827883</v>
      </c>
    </row>
    <row r="61" spans="2:226" x14ac:dyDescent="0.25">
      <c r="B61">
        <f t="shared" si="29"/>
        <v>2076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88782.867626396503</v>
      </c>
      <c r="F61" s="3">
        <f t="shared" si="19"/>
        <v>655.71</v>
      </c>
    </row>
    <row r="62" spans="2:226" x14ac:dyDescent="0.25">
      <c r="B62">
        <f t="shared" si="29"/>
        <v>2077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93665.925345848314</v>
      </c>
      <c r="F62" s="3">
        <f t="shared" si="19"/>
        <v>376.84</v>
      </c>
    </row>
    <row r="63" spans="2:226" x14ac:dyDescent="0.25">
      <c r="B63">
        <f t="shared" si="29"/>
        <v>2078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98817.55123986995</v>
      </c>
      <c r="F63" s="3">
        <f t="shared" si="19"/>
        <v>190.55</v>
      </c>
    </row>
    <row r="64" spans="2:226" x14ac:dyDescent="0.25">
      <c r="B64">
        <f t="shared" si="29"/>
        <v>2079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104252.51655806279</v>
      </c>
      <c r="F64" s="3">
        <f t="shared" si="19"/>
        <v>83.37</v>
      </c>
    </row>
    <row r="65" spans="2:6" x14ac:dyDescent="0.25">
      <c r="B65">
        <f t="shared" si="29"/>
        <v>2080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109986.40496875624</v>
      </c>
      <c r="F65" s="3">
        <f t="shared" si="19"/>
        <v>31.24</v>
      </c>
    </row>
    <row r="66" spans="2:6" x14ac:dyDescent="0.25">
      <c r="B66">
        <f t="shared" si="29"/>
        <v>2081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116035.65724203784</v>
      </c>
      <c r="F66" s="3">
        <f t="shared" si="19"/>
        <v>9.5500000000000007</v>
      </c>
    </row>
    <row r="67" spans="2:6" x14ac:dyDescent="0.25">
      <c r="B67">
        <f t="shared" si="29"/>
        <v>2082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122417.61839034989</v>
      </c>
      <c r="F67" s="3">
        <f t="shared" si="19"/>
        <v>2.19</v>
      </c>
    </row>
    <row r="68" spans="2:6" x14ac:dyDescent="0.25">
      <c r="B68">
        <f t="shared" si="29"/>
        <v>2083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129150.58740181915</v>
      </c>
      <c r="F68" s="3">
        <f t="shared" si="19"/>
        <v>0.32</v>
      </c>
    </row>
    <row r="69" spans="2:6" x14ac:dyDescent="0.25">
      <c r="B69">
        <f t="shared" si="29"/>
        <v>2084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136253.8697089192</v>
      </c>
      <c r="F69" s="3">
        <f t="shared" si="19"/>
        <v>0</v>
      </c>
    </row>
    <row r="70" spans="2:6" x14ac:dyDescent="0.25">
      <c r="B70">
        <f t="shared" si="29"/>
        <v>2085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143747.83254290977</v>
      </c>
      <c r="F70" s="3">
        <f t="shared" si="19"/>
        <v>0</v>
      </c>
    </row>
    <row r="71" spans="2:6" x14ac:dyDescent="0.25">
      <c r="B71">
        <f t="shared" si="29"/>
        <v>2086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151653.96333276975</v>
      </c>
      <c r="F71" s="3">
        <f t="shared" si="19"/>
        <v>0</v>
      </c>
    </row>
    <row r="72" spans="2:6" x14ac:dyDescent="0.25">
      <c r="B72">
        <f t="shared" si="29"/>
        <v>2087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159994.93131607212</v>
      </c>
      <c r="F72" s="3">
        <f t="shared" si="19"/>
        <v>0</v>
      </c>
    </row>
    <row r="73" spans="2:6" x14ac:dyDescent="0.25">
      <c r="B73">
        <f t="shared" si="29"/>
        <v>2088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168794.65253845608</v>
      </c>
      <c r="F73" s="3">
        <f t="shared" si="19"/>
        <v>0</v>
      </c>
    </row>
    <row r="74" spans="2:6" x14ac:dyDescent="0.25">
      <c r="B74">
        <f t="shared" ref="B74:C89" si="31">B73+1</f>
        <v>2089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178078.35842807117</v>
      </c>
      <c r="F74" s="3">
        <f t="shared" ref="F74:F108" si="32">ROUND(D74*E74, 2)</f>
        <v>0</v>
      </c>
    </row>
    <row r="75" spans="2:6" x14ac:dyDescent="0.25">
      <c r="B75">
        <f t="shared" si="31"/>
        <v>2090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187872.66814161502</v>
      </c>
      <c r="F75" s="3">
        <f t="shared" si="32"/>
        <v>0</v>
      </c>
    </row>
    <row r="76" spans="2:6" x14ac:dyDescent="0.25">
      <c r="B76">
        <f t="shared" si="31"/>
        <v>2091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198205.66488940388</v>
      </c>
      <c r="F76" s="3">
        <f t="shared" si="32"/>
        <v>0</v>
      </c>
    </row>
    <row r="77" spans="2:6" x14ac:dyDescent="0.25">
      <c r="B77">
        <f t="shared" si="31"/>
        <v>2092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209106.97645832106</v>
      </c>
      <c r="F77" s="3">
        <f t="shared" si="32"/>
        <v>0</v>
      </c>
    </row>
    <row r="78" spans="2:6" x14ac:dyDescent="0.25">
      <c r="B78">
        <f t="shared" si="31"/>
        <v>2093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220607.86016352873</v>
      </c>
      <c r="F78" s="3">
        <f t="shared" si="32"/>
        <v>0</v>
      </c>
    </row>
    <row r="79" spans="2:6" x14ac:dyDescent="0.25">
      <c r="B79">
        <f t="shared" si="31"/>
        <v>2094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232741.29247252279</v>
      </c>
      <c r="F79" s="3">
        <f t="shared" si="32"/>
        <v>0</v>
      </c>
    </row>
    <row r="80" spans="2:6" x14ac:dyDescent="0.25">
      <c r="B80">
        <f t="shared" si="31"/>
        <v>2095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245542.06355851155</v>
      </c>
      <c r="F80" s="3">
        <f t="shared" si="32"/>
        <v>0</v>
      </c>
    </row>
    <row r="81" spans="2:6" x14ac:dyDescent="0.25">
      <c r="B81">
        <f t="shared" si="31"/>
        <v>2096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259046.87705422964</v>
      </c>
      <c r="F81" s="3">
        <f t="shared" si="32"/>
        <v>0</v>
      </c>
    </row>
    <row r="82" spans="2:6" x14ac:dyDescent="0.25">
      <c r="B82">
        <f t="shared" si="31"/>
        <v>2097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273294.45529221225</v>
      </c>
      <c r="F82" s="3">
        <f t="shared" si="32"/>
        <v>0</v>
      </c>
    </row>
    <row r="83" spans="2:6" x14ac:dyDescent="0.25">
      <c r="B83">
        <f t="shared" si="31"/>
        <v>2098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288325.65033328393</v>
      </c>
      <c r="F83" s="3">
        <f t="shared" si="32"/>
        <v>0</v>
      </c>
    </row>
    <row r="84" spans="2:6" x14ac:dyDescent="0.25">
      <c r="B84">
        <f t="shared" si="31"/>
        <v>2099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304183.56110161456</v>
      </c>
      <c r="F84" s="3">
        <f t="shared" si="32"/>
        <v>0</v>
      </c>
    </row>
    <row r="85" spans="2:6" x14ac:dyDescent="0.25">
      <c r="B85">
        <f t="shared" si="31"/>
        <v>2100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320913.65696220333</v>
      </c>
      <c r="F85" s="3">
        <f t="shared" si="32"/>
        <v>0</v>
      </c>
    </row>
    <row r="86" spans="2:6" x14ac:dyDescent="0.25">
      <c r="B86">
        <f t="shared" si="31"/>
        <v>2101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338563.90809512453</v>
      </c>
      <c r="F86" s="3">
        <f t="shared" si="32"/>
        <v>0</v>
      </c>
    </row>
    <row r="87" spans="2:6" x14ac:dyDescent="0.25">
      <c r="B87">
        <f t="shared" si="31"/>
        <v>2102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357184.92304035631</v>
      </c>
      <c r="F87" s="3">
        <f t="shared" si="32"/>
        <v>0</v>
      </c>
    </row>
    <row r="88" spans="2:6" x14ac:dyDescent="0.25">
      <c r="B88">
        <f t="shared" si="31"/>
        <v>2103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376830.09380757593</v>
      </c>
      <c r="F88" s="3">
        <f t="shared" si="32"/>
        <v>0</v>
      </c>
    </row>
    <row r="89" spans="2:6" x14ac:dyDescent="0.25">
      <c r="B89">
        <f t="shared" si="31"/>
        <v>2104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397555.7489669926</v>
      </c>
      <c r="F89" s="3">
        <f t="shared" si="32"/>
        <v>0</v>
      </c>
    </row>
    <row r="90" spans="2:6" x14ac:dyDescent="0.25">
      <c r="B90">
        <f t="shared" ref="B90:C105" si="33">B89+1</f>
        <v>2105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419421.31516017712</v>
      </c>
      <c r="F90" s="3">
        <f t="shared" si="32"/>
        <v>0</v>
      </c>
    </row>
    <row r="91" spans="2:6" x14ac:dyDescent="0.25">
      <c r="B91">
        <f t="shared" si="33"/>
        <v>2106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442489.4874939869</v>
      </c>
      <c r="F91" s="3">
        <f t="shared" si="32"/>
        <v>0</v>
      </c>
    </row>
    <row r="92" spans="2:6" x14ac:dyDescent="0.25">
      <c r="B92">
        <f t="shared" si="33"/>
        <v>2107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466826.40930615616</v>
      </c>
      <c r="F92" s="3">
        <f t="shared" si="32"/>
        <v>0</v>
      </c>
    </row>
    <row r="93" spans="2:6" x14ac:dyDescent="0.25">
      <c r="B93">
        <f t="shared" si="33"/>
        <v>2108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492501.86181799474</v>
      </c>
      <c r="F93" s="3">
        <f t="shared" si="32"/>
        <v>0</v>
      </c>
    </row>
    <row r="94" spans="2:6" x14ac:dyDescent="0.25">
      <c r="B94">
        <f t="shared" si="33"/>
        <v>2109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519589.46421798447</v>
      </c>
      <c r="F94" s="3">
        <f t="shared" si="32"/>
        <v>0</v>
      </c>
    </row>
    <row r="95" spans="2:6" x14ac:dyDescent="0.25">
      <c r="B95">
        <f t="shared" si="33"/>
        <v>2110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548166.88474997354</v>
      </c>
      <c r="F95" s="3">
        <f t="shared" si="32"/>
        <v>0</v>
      </c>
    </row>
    <row r="96" spans="2:6" x14ac:dyDescent="0.25">
      <c r="B96">
        <f t="shared" si="33"/>
        <v>2111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578316.06341122207</v>
      </c>
      <c r="F96" s="3">
        <f t="shared" si="32"/>
        <v>0</v>
      </c>
    </row>
    <row r="97" spans="2:6" x14ac:dyDescent="0.25">
      <c r="B97">
        <f t="shared" si="33"/>
        <v>2112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610123.4468988392</v>
      </c>
      <c r="F97" s="3">
        <f t="shared" si="32"/>
        <v>0</v>
      </c>
    </row>
    <row r="98" spans="2:6" x14ac:dyDescent="0.25">
      <c r="B98">
        <f t="shared" si="33"/>
        <v>2113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643680.23647827539</v>
      </c>
      <c r="F98" s="3">
        <f t="shared" si="32"/>
        <v>0</v>
      </c>
    </row>
    <row r="99" spans="2:6" x14ac:dyDescent="0.25">
      <c r="B99">
        <f t="shared" si="33"/>
        <v>2114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679082.6494845805</v>
      </c>
      <c r="F99" s="3">
        <f t="shared" si="32"/>
        <v>0</v>
      </c>
    </row>
    <row r="100" spans="2:6" x14ac:dyDescent="0.25">
      <c r="B100">
        <f t="shared" si="33"/>
        <v>2115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716432.19520623237</v>
      </c>
      <c r="F100" s="3">
        <f t="shared" si="32"/>
        <v>0</v>
      </c>
    </row>
    <row r="101" spans="2:6" x14ac:dyDescent="0.25">
      <c r="B101">
        <f t="shared" si="33"/>
        <v>2116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755835.96594257513</v>
      </c>
      <c r="F101" s="3">
        <f t="shared" si="32"/>
        <v>0</v>
      </c>
    </row>
    <row r="102" spans="2:6" x14ac:dyDescent="0.25">
      <c r="B102">
        <f t="shared" si="33"/>
        <v>2117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797406.94406941684</v>
      </c>
      <c r="F102" s="3">
        <f t="shared" si="32"/>
        <v>0</v>
      </c>
    </row>
    <row r="103" spans="2:6" x14ac:dyDescent="0.25">
      <c r="B103">
        <f t="shared" si="33"/>
        <v>2118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841264.32599323452</v>
      </c>
      <c r="F103" s="3">
        <f t="shared" si="32"/>
        <v>0</v>
      </c>
    </row>
    <row r="104" spans="2:6" x14ac:dyDescent="0.25">
      <c r="B104">
        <f t="shared" si="33"/>
        <v>2119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887533.86392286257</v>
      </c>
      <c r="F104" s="3">
        <f t="shared" si="32"/>
        <v>0</v>
      </c>
    </row>
    <row r="105" spans="2:6" x14ac:dyDescent="0.25">
      <c r="B105">
        <f t="shared" si="33"/>
        <v>2120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936348.22643861989</v>
      </c>
      <c r="F105" s="3">
        <f t="shared" si="32"/>
        <v>0</v>
      </c>
    </row>
    <row r="106" spans="2:6" x14ac:dyDescent="0.25">
      <c r="B106">
        <f t="shared" ref="B106:C108" si="34">B105+1</f>
        <v>2121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987847.37889274396</v>
      </c>
      <c r="F106" s="3">
        <f t="shared" si="32"/>
        <v>0</v>
      </c>
    </row>
    <row r="107" spans="2:6" x14ac:dyDescent="0.25">
      <c r="B107">
        <f t="shared" si="34"/>
        <v>2122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1042178.9847318449</v>
      </c>
      <c r="F107" s="3">
        <f t="shared" si="32"/>
        <v>0</v>
      </c>
    </row>
    <row r="108" spans="2:6" x14ac:dyDescent="0.25">
      <c r="B108">
        <f t="shared" si="34"/>
        <v>2123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1099498.8288920962</v>
      </c>
      <c r="F108" s="3">
        <f t="shared" si="3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8EDD6-7C08-4A0A-965A-2215F884829C}">
  <sheetPr codeName="Sheet12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2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28</v>
      </c>
      <c r="E4" t="s">
        <v>34</v>
      </c>
      <c r="F4">
        <f>C4-C6</f>
        <v>25</v>
      </c>
      <c r="I4" s="6">
        <f t="shared" ref="I4:BT4" si="4">SUMPRODUCT(I10:I60,$HD10:$HD60)</f>
        <v>88192.119395934453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0</v>
      </c>
      <c r="AC4" s="6">
        <f t="shared" si="4"/>
        <v>0</v>
      </c>
      <c r="AD4" s="6">
        <f t="shared" si="4"/>
        <v>0</v>
      </c>
      <c r="AE4" s="6">
        <f t="shared" si="4"/>
        <v>0</v>
      </c>
      <c r="AF4" s="6">
        <f t="shared" si="4"/>
        <v>0</v>
      </c>
      <c r="AG4" s="6">
        <f t="shared" si="4"/>
        <v>207.61204944433453</v>
      </c>
      <c r="AH4" s="6">
        <f t="shared" si="4"/>
        <v>421.34091236913764</v>
      </c>
      <c r="AI4" s="6">
        <f t="shared" si="4"/>
        <v>711.29918220985928</v>
      </c>
      <c r="AJ4" s="6">
        <f t="shared" si="4"/>
        <v>987.64557759250067</v>
      </c>
      <c r="AK4" s="6">
        <f t="shared" si="4"/>
        <v>1435.0710263304063</v>
      </c>
      <c r="AL4" s="6">
        <f t="shared" si="4"/>
        <v>2128.7663553660791</v>
      </c>
      <c r="AM4" s="6">
        <f t="shared" si="4"/>
        <v>2757.4700357339516</v>
      </c>
      <c r="AN4" s="6">
        <f t="shared" si="4"/>
        <v>3615.8655703627646</v>
      </c>
      <c r="AO4" s="6">
        <f t="shared" si="4"/>
        <v>4628.2195384506431</v>
      </c>
      <c r="AP4" s="6">
        <f t="shared" si="4"/>
        <v>5892.0108217912402</v>
      </c>
      <c r="AQ4" s="6">
        <f t="shared" si="4"/>
        <v>7912.8090093805731</v>
      </c>
      <c r="AR4" s="6">
        <f t="shared" si="4"/>
        <v>10327.920884699373</v>
      </c>
      <c r="AS4" s="6">
        <f t="shared" si="4"/>
        <v>13802.199044391631</v>
      </c>
      <c r="AT4" s="6">
        <f t="shared" si="4"/>
        <v>16724.612267363002</v>
      </c>
      <c r="AU4" s="6">
        <f t="shared" si="4"/>
        <v>7834.4576648549792</v>
      </c>
      <c r="AV4" s="6">
        <f t="shared" si="4"/>
        <v>8799.3800381439032</v>
      </c>
      <c r="AW4" s="6">
        <f t="shared" si="4"/>
        <v>9497.4261183276994</v>
      </c>
      <c r="AX4" s="6">
        <f t="shared" si="4"/>
        <v>10197.058226205938</v>
      </c>
      <c r="AY4" s="6">
        <f t="shared" si="4"/>
        <v>10789.261117382233</v>
      </c>
      <c r="AZ4" s="6">
        <f t="shared" si="4"/>
        <v>11376.120904422643</v>
      </c>
      <c r="BA4" s="6">
        <f t="shared" si="4"/>
        <v>11958.028816664575</v>
      </c>
      <c r="BB4" s="6">
        <f t="shared" si="4"/>
        <v>12522.369143098402</v>
      </c>
      <c r="BC4" s="6">
        <f t="shared" si="4"/>
        <v>13087.284248326292</v>
      </c>
      <c r="BD4" s="6">
        <f t="shared" si="4"/>
        <v>13638.988442487314</v>
      </c>
      <c r="BE4" s="6">
        <f t="shared" si="4"/>
        <v>14187.514216216141</v>
      </c>
      <c r="BF4" s="6">
        <f t="shared" si="4"/>
        <v>14774.590276059636</v>
      </c>
      <c r="BG4" s="6">
        <f t="shared" si="4"/>
        <v>15288.38658369115</v>
      </c>
      <c r="BH4" s="6">
        <f t="shared" si="4"/>
        <v>15785.856078359713</v>
      </c>
      <c r="BI4" s="6">
        <f t="shared" si="4"/>
        <v>16261.375326916306</v>
      </c>
      <c r="BJ4" s="6">
        <f t="shared" si="4"/>
        <v>16707.814664265337</v>
      </c>
      <c r="BK4" s="6">
        <f t="shared" si="4"/>
        <v>17115.215873283771</v>
      </c>
      <c r="BL4" s="6">
        <f t="shared" si="4"/>
        <v>17470.797644803228</v>
      </c>
      <c r="BM4" s="6">
        <f t="shared" si="4"/>
        <v>17759.856790404283</v>
      </c>
      <c r="BN4" s="6">
        <f t="shared" si="4"/>
        <v>17967.509172662038</v>
      </c>
      <c r="BO4" s="6">
        <f t="shared" si="4"/>
        <v>18077.124432824912</v>
      </c>
      <c r="BP4" s="6">
        <f t="shared" si="4"/>
        <v>18071.454734692976</v>
      </c>
      <c r="BQ4" s="6">
        <f t="shared" si="4"/>
        <v>17933.663205843521</v>
      </c>
      <c r="BR4" s="6">
        <f t="shared" si="4"/>
        <v>17648.022230332863</v>
      </c>
      <c r="BS4" s="6">
        <f t="shared" si="4"/>
        <v>17201.969282304337</v>
      </c>
      <c r="BT4" s="6">
        <f t="shared" si="4"/>
        <v>16587.524363905912</v>
      </c>
      <c r="BU4" s="6">
        <f t="shared" ref="BU4:EF4" si="5">SUMPRODUCT(BU10:BU60,$HD10:$HD60)</f>
        <v>15769.629506056162</v>
      </c>
      <c r="BV4" s="6">
        <f t="shared" si="5"/>
        <v>14755.319344603666</v>
      </c>
      <c r="BW4" s="6">
        <f t="shared" si="5"/>
        <v>13564.029502664105</v>
      </c>
      <c r="BX4" s="6">
        <f t="shared" si="5"/>
        <v>12225.505785511603</v>
      </c>
      <c r="BY4" s="6">
        <f t="shared" si="5"/>
        <v>10777.621556097754</v>
      </c>
      <c r="BZ4" s="6">
        <f t="shared" si="5"/>
        <v>9268.1190719395181</v>
      </c>
      <c r="CA4" s="6">
        <f t="shared" si="5"/>
        <v>7755.6068072520447</v>
      </c>
      <c r="CB4" s="6">
        <f t="shared" si="5"/>
        <v>6303.7042115165696</v>
      </c>
      <c r="CC4" s="6">
        <f t="shared" si="5"/>
        <v>5004.4987751344133</v>
      </c>
      <c r="CD4" s="6">
        <f t="shared" si="5"/>
        <v>3855.1121160603943</v>
      </c>
      <c r="CE4" s="6">
        <f t="shared" si="5"/>
        <v>2846.3090364381369</v>
      </c>
      <c r="CF4" s="6">
        <f t="shared" si="5"/>
        <v>1994.466916152418</v>
      </c>
      <c r="CG4" s="6">
        <f t="shared" si="5"/>
        <v>1319.6885142319891</v>
      </c>
      <c r="CH4" s="6">
        <f t="shared" si="5"/>
        <v>793.51095320643128</v>
      </c>
      <c r="CI4" s="6">
        <f t="shared" si="5"/>
        <v>422.90537982009096</v>
      </c>
      <c r="CJ4" s="6">
        <f t="shared" si="5"/>
        <v>195.89745921516527</v>
      </c>
      <c r="CK4" s="6">
        <f t="shared" si="5"/>
        <v>77.861637769577342</v>
      </c>
      <c r="CL4" s="6">
        <f t="shared" si="5"/>
        <v>25.257874026111921</v>
      </c>
      <c r="CM4" s="6">
        <f t="shared" si="5"/>
        <v>6.142268737246507</v>
      </c>
      <c r="CN4" s="6">
        <f t="shared" si="5"/>
        <v>0.93969131675148609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0</v>
      </c>
      <c r="DY4" s="7">
        <f t="shared" si="5"/>
        <v>0</v>
      </c>
      <c r="DZ4" s="7">
        <f t="shared" si="5"/>
        <v>0</v>
      </c>
      <c r="EA4" s="7">
        <f t="shared" si="5"/>
        <v>0</v>
      </c>
      <c r="EB4" s="7">
        <f t="shared" si="5"/>
        <v>0</v>
      </c>
      <c r="EC4" s="7">
        <f t="shared" si="5"/>
        <v>5.9466428464644882E-3</v>
      </c>
      <c r="ED4" s="7">
        <f t="shared" si="5"/>
        <v>1.1439325237653925E-2</v>
      </c>
      <c r="EE4" s="7">
        <f t="shared" si="5"/>
        <v>1.8304868655180689E-2</v>
      </c>
      <c r="EF4" s="7">
        <f t="shared" si="5"/>
        <v>2.4091454172545969E-2</v>
      </c>
      <c r="EG4" s="7">
        <f t="shared" ref="EG4:GR4" si="6">SUMPRODUCT(EG10:EG60,$HD10:$HD60)</f>
        <v>3.3180490706963085E-2</v>
      </c>
      <c r="EH4" s="7">
        <f t="shared" si="6"/>
        <v>4.6653577459917897E-2</v>
      </c>
      <c r="EI4" s="7">
        <f t="shared" si="6"/>
        <v>5.7281618432379174E-2</v>
      </c>
      <c r="EJ4" s="7">
        <f t="shared" si="6"/>
        <v>7.1197429282678998E-2</v>
      </c>
      <c r="EK4" s="7">
        <f t="shared" si="6"/>
        <v>8.6380062420558262E-2</v>
      </c>
      <c r="EL4" s="7">
        <f t="shared" si="6"/>
        <v>0.10423429952361728</v>
      </c>
      <c r="EM4" s="7">
        <f t="shared" si="6"/>
        <v>0.13268606876939856</v>
      </c>
      <c r="EN4" s="7">
        <f t="shared" si="6"/>
        <v>0.16415537244969053</v>
      </c>
      <c r="EO4" s="7">
        <f t="shared" si="6"/>
        <v>0.20793998634444161</v>
      </c>
      <c r="EP4" s="7">
        <f t="shared" si="6"/>
        <v>0.238832445649902</v>
      </c>
      <c r="EQ4" s="7">
        <f t="shared" si="6"/>
        <v>0.25747138718647627</v>
      </c>
      <c r="ER4" s="7">
        <f t="shared" si="6"/>
        <v>0.27410669165694029</v>
      </c>
      <c r="ES4" s="7">
        <f t="shared" si="6"/>
        <v>0.28042777996290474</v>
      </c>
      <c r="ET4" s="7">
        <f t="shared" si="6"/>
        <v>0.28538921398145362</v>
      </c>
      <c r="EU4" s="7">
        <f t="shared" si="6"/>
        <v>0.2862212623037515</v>
      </c>
      <c r="EV4" s="7">
        <f t="shared" si="6"/>
        <v>0.28605656228933374</v>
      </c>
      <c r="EW4" s="7">
        <f t="shared" si="6"/>
        <v>0.28501313055907868</v>
      </c>
      <c r="EX4" s="7">
        <f t="shared" si="6"/>
        <v>0.2829041358008158</v>
      </c>
      <c r="EY4" s="7">
        <f t="shared" si="6"/>
        <v>0.28025274733982525</v>
      </c>
      <c r="EZ4" s="7">
        <f t="shared" si="6"/>
        <v>0.27684076980700256</v>
      </c>
      <c r="FA4" s="7">
        <f t="shared" si="6"/>
        <v>0.27296171105790745</v>
      </c>
      <c r="FB4" s="7">
        <f t="shared" si="6"/>
        <v>0.26943773743228622</v>
      </c>
      <c r="FC4" s="7">
        <f t="shared" si="6"/>
        <v>0.26427261600570928</v>
      </c>
      <c r="FD4" s="7">
        <f t="shared" si="6"/>
        <v>0.25864625201094765</v>
      </c>
      <c r="FE4" s="7">
        <f t="shared" si="6"/>
        <v>0.25254737338852956</v>
      </c>
      <c r="FF4" s="7">
        <f t="shared" si="6"/>
        <v>0.24595336146935495</v>
      </c>
      <c r="FG4" s="7">
        <f t="shared" si="6"/>
        <v>0.23881579491951441</v>
      </c>
      <c r="FH4" s="7">
        <f t="shared" si="6"/>
        <v>0.23106861053232527</v>
      </c>
      <c r="FI4" s="7">
        <f t="shared" si="6"/>
        <v>0.222646159678422</v>
      </c>
      <c r="FJ4" s="7">
        <f t="shared" si="6"/>
        <v>0.21350653482362281</v>
      </c>
      <c r="FK4" s="7">
        <f t="shared" si="6"/>
        <v>0.20361050693454796</v>
      </c>
      <c r="FL4" s="7">
        <f t="shared" si="6"/>
        <v>0.19293520805596953</v>
      </c>
      <c r="FM4" s="7">
        <f t="shared" si="6"/>
        <v>0.18148257410576721</v>
      </c>
      <c r="FN4" s="7">
        <f t="shared" si="6"/>
        <v>0.16928150064863645</v>
      </c>
      <c r="FO4" s="7">
        <f t="shared" si="6"/>
        <v>0.15640087126428173</v>
      </c>
      <c r="FP4" s="7">
        <f t="shared" si="6"/>
        <v>0.14295196034426616</v>
      </c>
      <c r="FQ4" s="7">
        <f t="shared" si="6"/>
        <v>0.12881830002502853</v>
      </c>
      <c r="FR4" s="7">
        <f t="shared" si="6"/>
        <v>0.11424895029219784</v>
      </c>
      <c r="FS4" s="7">
        <f t="shared" si="6"/>
        <v>9.9549680347603628E-2</v>
      </c>
      <c r="FT4" s="7">
        <f t="shared" si="6"/>
        <v>8.5048278411368222E-2</v>
      </c>
      <c r="FU4" s="7">
        <f t="shared" si="6"/>
        <v>7.1067191923323392E-2</v>
      </c>
      <c r="FV4" s="7">
        <f t="shared" si="6"/>
        <v>5.7927578808620137E-2</v>
      </c>
      <c r="FW4" s="7">
        <f t="shared" si="6"/>
        <v>4.5946996959421317E-2</v>
      </c>
      <c r="FX4" s="7">
        <f t="shared" si="6"/>
        <v>3.5398485397477371E-2</v>
      </c>
      <c r="FY4" s="7">
        <f t="shared" si="6"/>
        <v>2.6637714246455703E-2</v>
      </c>
      <c r="FZ4" s="7">
        <f t="shared" si="6"/>
        <v>1.9450059811334554E-2</v>
      </c>
      <c r="GA4" s="7">
        <f t="shared" si="6"/>
        <v>1.3611735357766261E-2</v>
      </c>
      <c r="GB4" s="7">
        <f t="shared" si="6"/>
        <v>9.0407785072747753E-3</v>
      </c>
      <c r="GC4" s="7">
        <f t="shared" si="6"/>
        <v>5.6701954641925935E-3</v>
      </c>
      <c r="GD4" s="7">
        <f t="shared" si="6"/>
        <v>3.2316712028619267E-3</v>
      </c>
      <c r="GE4" s="7">
        <f t="shared" si="6"/>
        <v>1.6325433415497591E-3</v>
      </c>
      <c r="GF4" s="7">
        <f t="shared" si="6"/>
        <v>7.1680080497425291E-4</v>
      </c>
      <c r="GG4" s="7">
        <f t="shared" si="6"/>
        <v>2.7004753526599997E-4</v>
      </c>
      <c r="GH4" s="7">
        <f t="shared" si="6"/>
        <v>8.3034216143589671E-5</v>
      </c>
      <c r="GI4" s="7">
        <f t="shared" si="6"/>
        <v>1.9141047505420291E-5</v>
      </c>
      <c r="GJ4" s="7">
        <f t="shared" si="6"/>
        <v>2.7756432987609946E-6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3527.6847758373783</v>
      </c>
      <c r="HC4" s="6">
        <f>IF(C4&gt;=F3,I4,HB4*C6)</f>
        <v>10583.054327512134</v>
      </c>
      <c r="HD4" s="6">
        <f>I4*HH4/HJ4</f>
        <v>5395.7896421263122</v>
      </c>
      <c r="HE4" s="6">
        <f>I4-HD4*HI4</f>
        <v>11990.856155226109</v>
      </c>
      <c r="HF4" s="7">
        <f>SUMPRODUCT(HB10:HB60,HD10:HD60)/SUM(HD10:HD60)-HB10</f>
        <v>32.442402774554644</v>
      </c>
      <c r="HH4">
        <f>VLOOKUP(C4,HH9:HO59,3)*HN9</f>
        <v>0.6914735867398818</v>
      </c>
      <c r="HI4">
        <f>SUMPRODUCT(HC10:HC60,HN10:HN60,HO10:HO60)/HN10/HO10</f>
        <v>14.122356187829405</v>
      </c>
      <c r="HJ4">
        <f>SUMPRODUCT(HJ9:HJ59,HN9:HN59,HO9:HO59)</f>
        <v>11.301871489724604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435934.00658311584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0</v>
      </c>
      <c r="AC5" s="6">
        <f t="shared" si="8"/>
        <v>0</v>
      </c>
      <c r="AD5" s="6">
        <f t="shared" si="8"/>
        <v>0</v>
      </c>
      <c r="AE5" s="6">
        <f t="shared" si="8"/>
        <v>0</v>
      </c>
      <c r="AF5" s="6">
        <f t="shared" si="8"/>
        <v>0</v>
      </c>
      <c r="AG5" s="6">
        <f t="shared" si="8"/>
        <v>24.913445933320144</v>
      </c>
      <c r="AH5" s="6">
        <f t="shared" si="8"/>
        <v>50.560909484296516</v>
      </c>
      <c r="AI5" s="6">
        <f t="shared" si="8"/>
        <v>85.355901865183114</v>
      </c>
      <c r="AJ5" s="6">
        <f t="shared" si="8"/>
        <v>118.51746931110009</v>
      </c>
      <c r="AK5" s="6">
        <f t="shared" si="8"/>
        <v>172.20852315964876</v>
      </c>
      <c r="AL5" s="6">
        <f t="shared" si="8"/>
        <v>255.45196264392951</v>
      </c>
      <c r="AM5" s="6">
        <f t="shared" si="8"/>
        <v>330.89640428807417</v>
      </c>
      <c r="AN5" s="6">
        <f t="shared" si="8"/>
        <v>433.90386844353174</v>
      </c>
      <c r="AO5" s="6">
        <f t="shared" si="8"/>
        <v>555.38634461407719</v>
      </c>
      <c r="AP5" s="6">
        <f t="shared" si="8"/>
        <v>707.0412986149488</v>
      </c>
      <c r="AQ5" s="6">
        <f t="shared" si="8"/>
        <v>949.53708112566881</v>
      </c>
      <c r="AR5" s="6">
        <f t="shared" si="8"/>
        <v>1239.3505061639248</v>
      </c>
      <c r="AS5" s="6">
        <f t="shared" si="8"/>
        <v>1656.2638853269957</v>
      </c>
      <c r="AT5" s="6">
        <f t="shared" si="8"/>
        <v>2006.9534720835602</v>
      </c>
      <c r="AU5" s="6">
        <f t="shared" si="8"/>
        <v>940.13491978259754</v>
      </c>
      <c r="AV5" s="6">
        <f t="shared" si="8"/>
        <v>1055.9256045772684</v>
      </c>
      <c r="AW5" s="6">
        <f t="shared" si="8"/>
        <v>1139.6911341993241</v>
      </c>
      <c r="AX5" s="6">
        <f t="shared" si="8"/>
        <v>1223.6469871447125</v>
      </c>
      <c r="AY5" s="6">
        <f t="shared" si="8"/>
        <v>1294.711334085868</v>
      </c>
      <c r="AZ5" s="6">
        <f t="shared" si="8"/>
        <v>1365.1345085307173</v>
      </c>
      <c r="BA5" s="6">
        <f t="shared" si="8"/>
        <v>1434.9634579997489</v>
      </c>
      <c r="BB5" s="6">
        <f t="shared" si="8"/>
        <v>1502.6842971718081</v>
      </c>
      <c r="BC5" s="6">
        <f t="shared" si="8"/>
        <v>1570.474109799155</v>
      </c>
      <c r="BD5" s="6">
        <f t="shared" si="8"/>
        <v>1636.6786130984776</v>
      </c>
      <c r="BE5" s="6">
        <f t="shared" si="8"/>
        <v>1702.5017059459369</v>
      </c>
      <c r="BF5" s="6">
        <f t="shared" si="8"/>
        <v>1772.9508331271563</v>
      </c>
      <c r="BG5" s="6">
        <f t="shared" si="8"/>
        <v>1834.6063900429381</v>
      </c>
      <c r="BH5" s="6">
        <f t="shared" si="8"/>
        <v>1894.3027294031656</v>
      </c>
      <c r="BI5" s="6">
        <f t="shared" si="8"/>
        <v>1951.3650392299567</v>
      </c>
      <c r="BJ5" s="6">
        <f t="shared" si="8"/>
        <v>2004.9377597118405</v>
      </c>
      <c r="BK5" s="6">
        <f t="shared" si="8"/>
        <v>2053.8259047940523</v>
      </c>
      <c r="BL5" s="6">
        <f t="shared" si="8"/>
        <v>2096.4957173763873</v>
      </c>
      <c r="BM5" s="6">
        <f t="shared" si="8"/>
        <v>2131.1828148485138</v>
      </c>
      <c r="BN5" s="6">
        <f t="shared" si="8"/>
        <v>2156.1011007194447</v>
      </c>
      <c r="BO5" s="6">
        <f t="shared" si="8"/>
        <v>2169.2549319389891</v>
      </c>
      <c r="BP5" s="6">
        <f t="shared" si="8"/>
        <v>2168.574568163157</v>
      </c>
      <c r="BQ5" s="6">
        <f t="shared" si="8"/>
        <v>2152.0395847012223</v>
      </c>
      <c r="BR5" s="6">
        <f t="shared" si="8"/>
        <v>2117.7626676399436</v>
      </c>
      <c r="BS5" s="6">
        <f t="shared" si="8"/>
        <v>2064.2363138765204</v>
      </c>
      <c r="BT5" s="6">
        <f t="shared" si="8"/>
        <v>1990.5029236687094</v>
      </c>
      <c r="BU5" s="6">
        <f t="shared" si="8"/>
        <v>1892.3555407267395</v>
      </c>
      <c r="BV5" s="6">
        <f t="shared" si="8"/>
        <v>1770.6383213524398</v>
      </c>
      <c r="BW5" s="6">
        <f t="shared" ref="BW5:DE5" si="9">IF($C$6&gt;0,IF($C$4&gt;=$F$3,BW4,BW4*$C$6/($F$3-$F$4)))</f>
        <v>1627.6835403196926</v>
      </c>
      <c r="BX5" s="6">
        <f t="shared" si="9"/>
        <v>1467.0606942613924</v>
      </c>
      <c r="BY5" s="6">
        <f t="shared" si="9"/>
        <v>1293.3145867317305</v>
      </c>
      <c r="BZ5" s="6">
        <f t="shared" si="9"/>
        <v>1112.1742886327422</v>
      </c>
      <c r="CA5" s="6">
        <f t="shared" si="9"/>
        <v>930.67281687024547</v>
      </c>
      <c r="CB5" s="6">
        <f t="shared" si="9"/>
        <v>756.44450538198839</v>
      </c>
      <c r="CC5" s="6">
        <f t="shared" si="9"/>
        <v>600.53985301612965</v>
      </c>
      <c r="CD5" s="6">
        <f t="shared" si="9"/>
        <v>462.61345392724729</v>
      </c>
      <c r="CE5" s="6">
        <f t="shared" si="9"/>
        <v>341.55708437257641</v>
      </c>
      <c r="CF5" s="6">
        <f t="shared" si="9"/>
        <v>239.33602993829015</v>
      </c>
      <c r="CG5" s="6">
        <f t="shared" si="9"/>
        <v>158.36262170783868</v>
      </c>
      <c r="CH5" s="6">
        <f t="shared" si="9"/>
        <v>95.221314384771759</v>
      </c>
      <c r="CI5" s="6">
        <f t="shared" si="9"/>
        <v>50.748645578410915</v>
      </c>
      <c r="CJ5" s="6">
        <f t="shared" si="9"/>
        <v>23.507695105819831</v>
      </c>
      <c r="CK5" s="6">
        <f t="shared" si="9"/>
        <v>9.3433965323492814</v>
      </c>
      <c r="CL5" s="6">
        <f t="shared" si="9"/>
        <v>3.0309448831334307</v>
      </c>
      <c r="CM5" s="6">
        <f t="shared" si="9"/>
        <v>0.73707224846958086</v>
      </c>
      <c r="CN5" s="6">
        <f t="shared" si="9"/>
        <v>0.11276295801017833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3862.4618443614854</v>
      </c>
      <c r="HE5" s="6">
        <f>NPV(Assumptions!$C$9+0.01, J4:DE4)*(1.01+Assumptions!$C$9)-HD5*HI5</f>
        <v>7853.890718551258</v>
      </c>
      <c r="HG5" t="s">
        <v>75</v>
      </c>
      <c r="HH5">
        <f>HH4*HQ9/HN9</f>
        <v>0.7116515224160066</v>
      </c>
      <c r="HI5">
        <f>SUMPRODUCT(HC10:HC60,HQ10:HQ60,HO10:HO60)/HQ10/HO10</f>
        <v>12.595339534801615</v>
      </c>
      <c r="HJ5">
        <f>SUMPRODUCT(HJ9:HJ59,HQ9:HQ59,HO9:HO59)</f>
        <v>10.410557539219317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3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7569.3981171191199</v>
      </c>
      <c r="HE6" s="6">
        <f>NPV(Assumptions!$C$9-0.01, J4:DE4)*(0.99+Assumptions!$C$9)-HD6*HI6</f>
        <v>18748.024585793639</v>
      </c>
      <c r="HG6" t="s">
        <v>76</v>
      </c>
      <c r="HH6">
        <f>HH4*HR9/HN9</f>
        <v>0.67168071437288834</v>
      </c>
      <c r="HI6">
        <f>SUMPRODUCT(HC10:HC60,HR10:HR60,HO10:HO60)/HR10/HO10</f>
        <v>16.003178877615909</v>
      </c>
      <c r="HJ6">
        <f>SUMPRODUCT(HJ9:HJ59,HR9:HR59,HO9:HO59)</f>
        <v>12.412657777686775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2042</v>
      </c>
      <c r="C9">
        <f>I6+1</f>
        <v>51</v>
      </c>
      <c r="D9">
        <v>1</v>
      </c>
      <c r="E9" s="3">
        <f>IF(C9&lt;65,Assumptions!$C$6,Assumptions!$C$7)*(1+Assumptions!$C$8)^(B9-$J$3)</f>
        <v>34912.484474694815</v>
      </c>
      <c r="F9" s="3">
        <f>ROUND(D9*E9, 2)</f>
        <v>34912.480000000003</v>
      </c>
      <c r="I9" s="5">
        <f>F5</f>
        <v>435934.00658311584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0</v>
      </c>
      <c r="AC9" s="5">
        <f t="shared" si="14"/>
        <v>0</v>
      </c>
      <c r="AD9" s="5">
        <f t="shared" si="14"/>
        <v>0</v>
      </c>
      <c r="AE9" s="5">
        <f t="shared" si="14"/>
        <v>0</v>
      </c>
      <c r="AF9" s="5">
        <f t="shared" si="14"/>
        <v>0</v>
      </c>
      <c r="AG9" s="5">
        <f t="shared" si="14"/>
        <v>34912.480000000003</v>
      </c>
      <c r="AH9" s="5">
        <f t="shared" si="14"/>
        <v>36657.35</v>
      </c>
      <c r="AI9" s="5">
        <f t="shared" si="14"/>
        <v>38489.42</v>
      </c>
      <c r="AJ9" s="5">
        <f t="shared" si="14"/>
        <v>40417.11</v>
      </c>
      <c r="AK9" s="5">
        <f t="shared" si="14"/>
        <v>42452.01</v>
      </c>
      <c r="AL9" s="5">
        <f t="shared" si="14"/>
        <v>44600.55</v>
      </c>
      <c r="AM9" s="5">
        <f t="shared" si="14"/>
        <v>46864.9</v>
      </c>
      <c r="AN9" s="5">
        <f t="shared" si="14"/>
        <v>49245.19</v>
      </c>
      <c r="AO9" s="5">
        <f t="shared" si="14"/>
        <v>51742.23</v>
      </c>
      <c r="AP9" s="5">
        <f t="shared" si="14"/>
        <v>54358.23</v>
      </c>
      <c r="AQ9" s="5">
        <f t="shared" si="14"/>
        <v>57097.9</v>
      </c>
      <c r="AR9" s="5">
        <f t="shared" si="14"/>
        <v>59966.01</v>
      </c>
      <c r="AS9" s="5">
        <f t="shared" si="14"/>
        <v>62969.33</v>
      </c>
      <c r="AT9" s="5">
        <f t="shared" si="14"/>
        <v>66103.13</v>
      </c>
      <c r="AU9" s="5">
        <f t="shared" si="14"/>
        <v>28569.38</v>
      </c>
      <c r="AV9" s="5">
        <f t="shared" si="14"/>
        <v>29963.47</v>
      </c>
      <c r="AW9" s="5">
        <f t="shared" si="14"/>
        <v>31406.62</v>
      </c>
      <c r="AX9" s="5">
        <f t="shared" si="14"/>
        <v>32895.089999999997</v>
      </c>
      <c r="AY9" s="5">
        <f t="shared" si="14"/>
        <v>34424.949999999997</v>
      </c>
      <c r="AZ9" s="5">
        <f t="shared" si="14"/>
        <v>35992.54</v>
      </c>
      <c r="BA9" s="5">
        <f t="shared" si="14"/>
        <v>37595.07</v>
      </c>
      <c r="BB9" s="5">
        <f t="shared" si="14"/>
        <v>39225.72</v>
      </c>
      <c r="BC9" s="5">
        <f t="shared" si="14"/>
        <v>40874.120000000003</v>
      </c>
      <c r="BD9" s="5">
        <f t="shared" si="14"/>
        <v>42527.97</v>
      </c>
      <c r="BE9" s="5">
        <f t="shared" si="14"/>
        <v>44174.71</v>
      </c>
      <c r="BF9" s="5">
        <f t="shared" si="14"/>
        <v>45801.79</v>
      </c>
      <c r="BG9" s="5">
        <f t="shared" si="14"/>
        <v>47394.58</v>
      </c>
      <c r="BH9" s="5">
        <f t="shared" si="14"/>
        <v>48936.76</v>
      </c>
      <c r="BI9" s="5">
        <f t="shared" si="14"/>
        <v>50410.879999999997</v>
      </c>
      <c r="BJ9" s="5">
        <f t="shared" si="14"/>
        <v>51794.86</v>
      </c>
      <c r="BK9" s="5">
        <f t="shared" si="14"/>
        <v>53057.82</v>
      </c>
      <c r="BL9" s="5">
        <f t="shared" si="14"/>
        <v>54160.14</v>
      </c>
      <c r="BM9" s="5">
        <f t="shared" si="14"/>
        <v>55056.23</v>
      </c>
      <c r="BN9" s="5">
        <f t="shared" si="14"/>
        <v>55699.96</v>
      </c>
      <c r="BO9" s="5">
        <f t="shared" si="14"/>
        <v>56039.78</v>
      </c>
      <c r="BP9" s="5">
        <f t="shared" si="14"/>
        <v>56022.2</v>
      </c>
      <c r="BQ9" s="5">
        <f t="shared" si="14"/>
        <v>55595.040000000001</v>
      </c>
      <c r="BR9" s="5">
        <f t="shared" si="14"/>
        <v>54709.54</v>
      </c>
      <c r="BS9" s="5">
        <f t="shared" si="14"/>
        <v>53326.76</v>
      </c>
      <c r="BT9" s="5">
        <f t="shared" si="14"/>
        <v>51421.96</v>
      </c>
      <c r="BU9" s="5">
        <f t="shared" si="14"/>
        <v>48886.45</v>
      </c>
      <c r="BV9" s="5">
        <f t="shared" si="14"/>
        <v>45742.05</v>
      </c>
      <c r="BW9" s="5">
        <f t="shared" ref="BW9:DE9" si="15">IF(BW8&lt;$B9,0,VLOOKUP(BW8,$B9:$F108,5))</f>
        <v>42049.01</v>
      </c>
      <c r="BX9" s="5">
        <f t="shared" si="15"/>
        <v>37899.53</v>
      </c>
      <c r="BY9" s="5">
        <f t="shared" si="15"/>
        <v>33411.040000000001</v>
      </c>
      <c r="BZ9" s="5">
        <f t="shared" si="15"/>
        <v>28731.52</v>
      </c>
      <c r="CA9" s="5">
        <f t="shared" si="15"/>
        <v>24042.68</v>
      </c>
      <c r="CB9" s="5">
        <f t="shared" si="15"/>
        <v>19541.72</v>
      </c>
      <c r="CC9" s="5">
        <f t="shared" si="15"/>
        <v>15514.14</v>
      </c>
      <c r="CD9" s="5">
        <f t="shared" si="15"/>
        <v>11950.99</v>
      </c>
      <c r="CE9" s="5">
        <f t="shared" si="15"/>
        <v>8823.67</v>
      </c>
      <c r="CF9" s="5">
        <f t="shared" si="15"/>
        <v>6182.92</v>
      </c>
      <c r="CG9" s="5">
        <f t="shared" si="15"/>
        <v>4091.09</v>
      </c>
      <c r="CH9" s="5">
        <f t="shared" si="15"/>
        <v>2459.92</v>
      </c>
      <c r="CI9" s="5">
        <f t="shared" si="15"/>
        <v>1311.02</v>
      </c>
      <c r="CJ9" s="5">
        <f t="shared" si="15"/>
        <v>607.29</v>
      </c>
      <c r="CK9" s="5">
        <f t="shared" si="15"/>
        <v>241.37</v>
      </c>
      <c r="CL9" s="5">
        <f t="shared" si="15"/>
        <v>78.3</v>
      </c>
      <c r="CM9" s="5">
        <f t="shared" si="15"/>
        <v>19.04</v>
      </c>
      <c r="CN9" s="5">
        <f t="shared" si="15"/>
        <v>2.91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0</v>
      </c>
      <c r="DY9" s="3">
        <f t="shared" si="16"/>
        <v>0</v>
      </c>
      <c r="DZ9" s="3">
        <f t="shared" si="16"/>
        <v>0</v>
      </c>
      <c r="EA9" s="3">
        <f t="shared" si="16"/>
        <v>0</v>
      </c>
      <c r="EB9" s="3">
        <f t="shared" si="16"/>
        <v>0</v>
      </c>
      <c r="EC9" s="3">
        <f t="shared" si="16"/>
        <v>1</v>
      </c>
      <c r="ED9" s="3">
        <f t="shared" si="16"/>
        <v>0.99524000000000001</v>
      </c>
      <c r="EE9" s="3">
        <f t="shared" si="16"/>
        <v>0.9905026576</v>
      </c>
      <c r="EF9" s="3">
        <f t="shared" si="16"/>
        <v>0.98588691521558403</v>
      </c>
      <c r="EG9" s="3">
        <f t="shared" si="16"/>
        <v>0.98153915391948332</v>
      </c>
      <c r="EH9" s="3">
        <f t="shared" si="16"/>
        <v>0.97745595103917826</v>
      </c>
      <c r="EI9" s="3">
        <f t="shared" si="16"/>
        <v>0.9735363526755112</v>
      </c>
      <c r="EJ9" s="3">
        <f t="shared" si="16"/>
        <v>0.96965194262833587</v>
      </c>
      <c r="EK9" s="3">
        <f t="shared" si="16"/>
        <v>0.96570545922183848</v>
      </c>
      <c r="EL9" s="3">
        <f t="shared" si="16"/>
        <v>0.96163983923851448</v>
      </c>
      <c r="EM9" s="3">
        <f t="shared" si="16"/>
        <v>0.95744708953943458</v>
      </c>
      <c r="EN9" s="3">
        <f t="shared" si="16"/>
        <v>0.95311942869471633</v>
      </c>
      <c r="EO9" s="3">
        <f t="shared" si="16"/>
        <v>0.94867789215699894</v>
      </c>
      <c r="EP9" s="3">
        <f t="shared" si="16"/>
        <v>0.9439724498119002</v>
      </c>
      <c r="EQ9" s="3">
        <f t="shared" si="16"/>
        <v>0.93890331775641034</v>
      </c>
      <c r="ER9" s="3">
        <f t="shared" si="16"/>
        <v>0.93338256624800264</v>
      </c>
      <c r="ES9" s="3">
        <f t="shared" si="16"/>
        <v>0.9273342472187156</v>
      </c>
      <c r="ET9" s="3">
        <f t="shared" si="16"/>
        <v>0.92064816729626864</v>
      </c>
      <c r="EU9" s="3">
        <f t="shared" si="16"/>
        <v>0.91323694954953372</v>
      </c>
      <c r="EV9" s="3">
        <f t="shared" si="16"/>
        <v>0.90504521411207439</v>
      </c>
      <c r="EW9" s="3">
        <f t="shared" si="16"/>
        <v>0.89605811513594147</v>
      </c>
      <c r="EX9" s="3">
        <f t="shared" si="16"/>
        <v>0.88618355470714338</v>
      </c>
      <c r="EY9" s="3">
        <f t="shared" si="16"/>
        <v>0.87528349698424557</v>
      </c>
      <c r="EZ9" s="3">
        <f t="shared" si="16"/>
        <v>0.86322209039580267</v>
      </c>
      <c r="FA9" s="3">
        <f t="shared" si="16"/>
        <v>0.84990257354099541</v>
      </c>
      <c r="FB9" s="3">
        <f t="shared" si="16"/>
        <v>0.83526725122461942</v>
      </c>
      <c r="FC9" s="3">
        <f t="shared" si="16"/>
        <v>0.81925517801864345</v>
      </c>
      <c r="FD9" s="3">
        <f t="shared" si="16"/>
        <v>0.80181323527862647</v>
      </c>
      <c r="FE9" s="3">
        <f t="shared" si="16"/>
        <v>0.7829064791907564</v>
      </c>
      <c r="FF9" s="3">
        <f t="shared" si="16"/>
        <v>0.76246479101908582</v>
      </c>
      <c r="FG9" s="3">
        <f t="shared" si="16"/>
        <v>0.74033806278371195</v>
      </c>
      <c r="FH9" s="3">
        <f t="shared" si="16"/>
        <v>0.71632149602700834</v>
      </c>
      <c r="FI9" s="3">
        <f t="shared" si="16"/>
        <v>0.69021157749682394</v>
      </c>
      <c r="FJ9" s="3">
        <f t="shared" si="16"/>
        <v>0.66187839224057932</v>
      </c>
      <c r="FK9" s="3">
        <f t="shared" si="16"/>
        <v>0.63120032876022847</v>
      </c>
      <c r="FL9" s="3">
        <f t="shared" si="16"/>
        <v>0.59810649552332973</v>
      </c>
      <c r="FM9" s="3">
        <f t="shared" si="16"/>
        <v>0.56260289394906493</v>
      </c>
      <c r="FN9" s="3">
        <f t="shared" si="16"/>
        <v>0.5247791013888693</v>
      </c>
      <c r="FO9" s="3">
        <f t="shared" si="16"/>
        <v>0.48484865956419021</v>
      </c>
      <c r="FP9" s="3">
        <f t="shared" si="16"/>
        <v>0.44315652332826549</v>
      </c>
      <c r="FQ9" s="3">
        <f t="shared" si="16"/>
        <v>0.39934163786679988</v>
      </c>
      <c r="FR9" s="3">
        <f t="shared" si="16"/>
        <v>0.35417609862406485</v>
      </c>
      <c r="FS9" s="3">
        <f t="shared" ref="FS9:HA9" si="17">IF(FS8&lt;$B9,0,VLOOKUP(FS8,$B9:$F108,3))</f>
        <v>0.30860780177509267</v>
      </c>
      <c r="FT9" s="3">
        <f t="shared" si="17"/>
        <v>0.26365290329051494</v>
      </c>
      <c r="FU9" s="3">
        <f t="shared" si="17"/>
        <v>0.22031100251858718</v>
      </c>
      <c r="FV9" s="3">
        <f t="shared" si="17"/>
        <v>0.1795777012629256</v>
      </c>
      <c r="FW9" s="3">
        <f t="shared" si="17"/>
        <v>0.14243744108772732</v>
      </c>
      <c r="FX9" s="3">
        <f t="shared" si="17"/>
        <v>0.10973665336280689</v>
      </c>
      <c r="FY9" s="3">
        <f t="shared" si="17"/>
        <v>8.2577929022045804E-2</v>
      </c>
      <c r="FZ9" s="3">
        <f t="shared" si="17"/>
        <v>6.0295926434027182E-2</v>
      </c>
      <c r="GA9" s="3">
        <f t="shared" si="17"/>
        <v>4.2196898196325237E-2</v>
      </c>
      <c r="GB9" s="3">
        <f t="shared" si="17"/>
        <v>2.8026757813017261E-2</v>
      </c>
      <c r="GC9" s="3">
        <f t="shared" si="17"/>
        <v>1.7577821965168168E-2</v>
      </c>
      <c r="GD9" s="3">
        <f t="shared" si="17"/>
        <v>1.0018303850827946E-2</v>
      </c>
      <c r="GE9" s="3">
        <f t="shared" si="17"/>
        <v>5.0609465563227537E-3</v>
      </c>
      <c r="GF9" s="3">
        <f t="shared" si="17"/>
        <v>2.2221098044846311E-3</v>
      </c>
      <c r="GG9" s="3">
        <f t="shared" si="17"/>
        <v>8.3715764774153982E-4</v>
      </c>
      <c r="GH9" s="3">
        <f t="shared" si="17"/>
        <v>2.5740923352756865E-4</v>
      </c>
      <c r="GI9" s="3">
        <f t="shared" si="17"/>
        <v>5.9337976512775113E-5</v>
      </c>
      <c r="GJ9" s="3">
        <f t="shared" si="17"/>
        <v>8.6045999741175181E-6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25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0.16739999999999999</v>
      </c>
      <c r="HM9">
        <f>IF(HJ9=HK9,0,HJ9*VLOOKUP(HH9,Mort!$A$2:$E$115,IF(C5="M",2,3)))</f>
        <v>2.3000000000000001E-4</v>
      </c>
      <c r="HN9" s="16">
        <f>(1+Assumptions!$C$9)^HB10</f>
        <v>1.1183868720000001</v>
      </c>
      <c r="HO9" s="16">
        <f>(1+Assumptions!$C$10)^-HB10</f>
        <v>0.90851022394109848</v>
      </c>
      <c r="HP9" s="3"/>
      <c r="HQ9" s="16">
        <f>(1.01+Assumptions!$C$9)^HB10</f>
        <v>1.1510225920000001</v>
      </c>
      <c r="HR9" s="16">
        <f>(0.99+Assumptions!$C$9)^HB10</f>
        <v>1.086373952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2043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36832.671120803025</v>
      </c>
      <c r="F10" s="3">
        <f t="shared" ref="F10:F73" si="19">ROUND(D10*E10, 2)</f>
        <v>36657.35</v>
      </c>
      <c r="H10">
        <f>C4</f>
        <v>28</v>
      </c>
      <c r="I10" s="5">
        <f t="dataTable" ref="I10:HA60" dt2D="0" dtr="0" r1="I6"/>
        <v>692377.67712874874</v>
      </c>
      <c r="J10" s="5">
        <v>0</v>
      </c>
      <c r="K10" s="5">
        <v>10750.45</v>
      </c>
      <c r="L10" s="5">
        <v>11338.89</v>
      </c>
      <c r="M10" s="5">
        <v>11959.18</v>
      </c>
      <c r="N10" s="5">
        <v>12613.15</v>
      </c>
      <c r="O10" s="5">
        <v>13302.48</v>
      </c>
      <c r="P10" s="5">
        <v>14028.92</v>
      </c>
      <c r="Q10" s="5">
        <v>14794.45</v>
      </c>
      <c r="R10" s="5">
        <v>15600.96</v>
      </c>
      <c r="S10" s="5">
        <v>16450.46</v>
      </c>
      <c r="T10" s="5">
        <v>17344.990000000002</v>
      </c>
      <c r="U10" s="5">
        <v>18286.52</v>
      </c>
      <c r="V10" s="5">
        <v>19277.23</v>
      </c>
      <c r="W10" s="5">
        <v>20318.97</v>
      </c>
      <c r="X10" s="5">
        <v>21414.01</v>
      </c>
      <c r="Y10" s="5">
        <v>22563.99</v>
      </c>
      <c r="Z10" s="5">
        <v>23770.49</v>
      </c>
      <c r="AA10" s="5">
        <v>25035.24</v>
      </c>
      <c r="AB10" s="5">
        <v>26359.35</v>
      </c>
      <c r="AC10" s="5">
        <v>27743.49</v>
      </c>
      <c r="AD10" s="5">
        <v>29187.43</v>
      </c>
      <c r="AE10" s="5">
        <v>30690.81</v>
      </c>
      <c r="AF10" s="5">
        <v>32251.56</v>
      </c>
      <c r="AG10" s="5">
        <v>33866.83</v>
      </c>
      <c r="AH10" s="5">
        <v>35559.440000000002</v>
      </c>
      <c r="AI10" s="5">
        <v>37336.629999999997</v>
      </c>
      <c r="AJ10" s="5">
        <v>39206.589999999997</v>
      </c>
      <c r="AK10" s="5">
        <v>41180.54</v>
      </c>
      <c r="AL10" s="5">
        <v>43264.74</v>
      </c>
      <c r="AM10" s="5">
        <v>45461.26</v>
      </c>
      <c r="AN10" s="5">
        <v>47770.27</v>
      </c>
      <c r="AO10" s="5">
        <v>50192.51</v>
      </c>
      <c r="AP10" s="5">
        <v>52730.17</v>
      </c>
      <c r="AQ10" s="5">
        <v>55387.78</v>
      </c>
      <c r="AR10" s="5">
        <v>58169.99</v>
      </c>
      <c r="AS10" s="5">
        <v>61083.35</v>
      </c>
      <c r="AT10" s="5">
        <v>64123.3</v>
      </c>
      <c r="AU10" s="5">
        <v>27713.71</v>
      </c>
      <c r="AV10" s="5">
        <v>29066.05</v>
      </c>
      <c r="AW10" s="5">
        <v>30465.97</v>
      </c>
      <c r="AX10" s="5">
        <v>31909.86</v>
      </c>
      <c r="AY10" s="5">
        <v>33393.9</v>
      </c>
      <c r="AZ10" s="5">
        <v>34914.54</v>
      </c>
      <c r="BA10" s="5">
        <v>36469.07</v>
      </c>
      <c r="BB10" s="5">
        <v>38050.879999999997</v>
      </c>
      <c r="BC10" s="5">
        <v>39649.910000000003</v>
      </c>
      <c r="BD10" s="5">
        <v>41254.230000000003</v>
      </c>
      <c r="BE10" s="5">
        <v>42851.65</v>
      </c>
      <c r="BF10" s="5">
        <v>44430</v>
      </c>
      <c r="BG10" s="5">
        <v>45975.08</v>
      </c>
      <c r="BH10" s="5">
        <v>47471.07</v>
      </c>
      <c r="BI10" s="5">
        <v>48901.04</v>
      </c>
      <c r="BJ10" s="5">
        <v>50243.57</v>
      </c>
      <c r="BK10" s="5">
        <v>51468.7</v>
      </c>
      <c r="BL10" s="5">
        <v>52538.01</v>
      </c>
      <c r="BM10" s="5">
        <v>53407.26</v>
      </c>
      <c r="BN10" s="5">
        <v>54031.71</v>
      </c>
      <c r="BO10" s="5">
        <v>54361.35</v>
      </c>
      <c r="BP10" s="5">
        <v>54344.3</v>
      </c>
      <c r="BQ10" s="5">
        <v>53929.93</v>
      </c>
      <c r="BR10" s="5">
        <v>53070.96</v>
      </c>
      <c r="BS10" s="5">
        <v>51729.59</v>
      </c>
      <c r="BT10" s="5">
        <v>49881.84</v>
      </c>
      <c r="BU10" s="5">
        <v>47422.27</v>
      </c>
      <c r="BV10" s="5">
        <v>44372.05</v>
      </c>
      <c r="BW10" s="5">
        <v>40789.61</v>
      </c>
      <c r="BX10" s="5">
        <v>36764.42</v>
      </c>
      <c r="BY10" s="5">
        <v>32410.35</v>
      </c>
      <c r="BZ10" s="5">
        <v>27870.99</v>
      </c>
      <c r="CA10" s="5">
        <v>23322.58</v>
      </c>
      <c r="CB10" s="5">
        <v>18956.439999999999</v>
      </c>
      <c r="CC10" s="5">
        <v>15049.48</v>
      </c>
      <c r="CD10" s="5">
        <v>11593.05</v>
      </c>
      <c r="CE10" s="5">
        <v>8559.39</v>
      </c>
      <c r="CF10" s="5">
        <v>5997.74</v>
      </c>
      <c r="CG10" s="5">
        <v>3968.55</v>
      </c>
      <c r="CH10" s="5">
        <v>2386.2399999999998</v>
      </c>
      <c r="CI10" s="5">
        <v>1271.76</v>
      </c>
      <c r="CJ10" s="5">
        <v>589.1</v>
      </c>
      <c r="CK10" s="5">
        <v>234.14</v>
      </c>
      <c r="CL10" s="5">
        <v>75.95</v>
      </c>
      <c r="CM10" s="5">
        <v>18.47</v>
      </c>
      <c r="CN10" s="5">
        <v>2.83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0.99975000000000003</v>
      </c>
      <c r="DI10" s="3">
        <v>0.9994700700000001</v>
      </c>
      <c r="DJ10" s="3">
        <v>0.9991702289790001</v>
      </c>
      <c r="DK10" s="3">
        <v>0.99884050280343695</v>
      </c>
      <c r="DL10" s="3">
        <v>0.99847093181739965</v>
      </c>
      <c r="DM10" s="3">
        <v>0.99806155873535451</v>
      </c>
      <c r="DN10" s="3">
        <v>0.99760245041833628</v>
      </c>
      <c r="DO10" s="3">
        <v>0.99708369714411882</v>
      </c>
      <c r="DP10" s="3">
        <v>0.99649541776280381</v>
      </c>
      <c r="DQ10" s="3">
        <v>0.99581780087872507</v>
      </c>
      <c r="DR10" s="3">
        <v>0.9950410629940396</v>
      </c>
      <c r="DS10" s="3">
        <v>0.99413557562671506</v>
      </c>
      <c r="DT10" s="3">
        <v>0.99309173327230704</v>
      </c>
      <c r="DU10" s="3">
        <v>0.99187023044038214</v>
      </c>
      <c r="DV10" s="3">
        <v>0.99043201860624364</v>
      </c>
      <c r="DW10" s="3">
        <v>0.98874828417461302</v>
      </c>
      <c r="DX10" s="3">
        <v>0.9867707876062638</v>
      </c>
      <c r="DY10" s="3">
        <v>0.98444200854751296</v>
      </c>
      <c r="DZ10" s="3">
        <v>0.98168557092357989</v>
      </c>
      <c r="EA10" s="3">
        <v>0.97843619168382279</v>
      </c>
      <c r="EB10" s="3">
        <v>0.9745909374505054</v>
      </c>
      <c r="EC10" s="3">
        <v>0.97004934368198603</v>
      </c>
      <c r="ED10" s="3">
        <v>0.96543190880605978</v>
      </c>
      <c r="EE10" s="3">
        <v>0.96083645292014297</v>
      </c>
      <c r="EF10" s="3">
        <v>0.95635895504953505</v>
      </c>
      <c r="EG10" s="3">
        <v>0.95214141205776659</v>
      </c>
      <c r="EH10" s="3">
        <v>0.94818050378360619</v>
      </c>
      <c r="EI10" s="3">
        <v>0.94437829996343392</v>
      </c>
      <c r="EJ10" s="3">
        <v>0.94061023054657977</v>
      </c>
      <c r="EK10" s="3">
        <v>0.93678194690825523</v>
      </c>
      <c r="EL10" s="3">
        <v>0.93283809491177139</v>
      </c>
      <c r="EM10" s="3">
        <v>0.92877092081795598</v>
      </c>
      <c r="EN10" s="3">
        <v>0.92457287625585882</v>
      </c>
      <c r="EO10" s="3">
        <v>0.92026436665250655</v>
      </c>
      <c r="EP10" s="3">
        <v>0.91569985539391019</v>
      </c>
      <c r="EQ10" s="3">
        <v>0.91078254717044493</v>
      </c>
      <c r="ER10" s="3">
        <v>0.9054271457930827</v>
      </c>
      <c r="ES10" s="3">
        <v>0.89955997788834352</v>
      </c>
      <c r="ET10" s="3">
        <v>0.8930741504477685</v>
      </c>
      <c r="EU10" s="3">
        <v>0.88588490353666394</v>
      </c>
      <c r="EV10" s="3">
        <v>0.87793851595194006</v>
      </c>
      <c r="EW10" s="3">
        <v>0.86922058648853728</v>
      </c>
      <c r="EX10" s="3">
        <v>0.85964177562543354</v>
      </c>
      <c r="EY10" s="3">
        <v>0.84906818178524068</v>
      </c>
      <c r="EZ10" s="3">
        <v>0.8373680222402401</v>
      </c>
      <c r="FA10" s="3">
        <v>0.82444743365707318</v>
      </c>
      <c r="FB10" s="3">
        <v>0.81025044884949837</v>
      </c>
      <c r="FC10" s="3">
        <v>0.79471794774505344</v>
      </c>
      <c r="FD10" s="3">
        <v>0.77779840263756128</v>
      </c>
      <c r="FE10" s="3">
        <v>0.75945791630336756</v>
      </c>
      <c r="FF10" s="3">
        <v>0.73962847010868671</v>
      </c>
      <c r="FG10" s="3">
        <v>0.71816445190613254</v>
      </c>
      <c r="FH10" s="3">
        <v>0.69486719708629763</v>
      </c>
      <c r="FI10" s="3">
        <v>0.66953928775250204</v>
      </c>
      <c r="FJ10" s="3">
        <v>0.64205469999026177</v>
      </c>
      <c r="FK10" s="3">
        <v>0.61229546464571316</v>
      </c>
      <c r="FL10" s="3">
        <v>0.58019281343433848</v>
      </c>
      <c r="FM10" s="3">
        <v>0.54575256802887617</v>
      </c>
      <c r="FN10" s="3">
        <v>0.50906162288029477</v>
      </c>
      <c r="FO10" s="3">
        <v>0.47032712399533316</v>
      </c>
      <c r="FP10" s="3">
        <v>0.42988369460297449</v>
      </c>
      <c r="FQ10" s="3">
        <v>0.3873810937175784</v>
      </c>
      <c r="FR10" s="3">
        <v>0.34356829201812028</v>
      </c>
      <c r="FS10" s="3">
        <v>0.29936479556706891</v>
      </c>
      <c r="FT10" s="3">
        <v>0.25575632579681401</v>
      </c>
      <c r="FU10" s="3">
        <v>0.21371254339907575</v>
      </c>
      <c r="FV10" s="3">
        <v>0.17419923125002063</v>
      </c>
      <c r="FW10" s="3">
        <v>0.13817134624289135</v>
      </c>
      <c r="FX10" s="3">
        <v>0.10644996857244834</v>
      </c>
      <c r="FY10" s="3">
        <v>8.0104665850453102E-2</v>
      </c>
      <c r="FZ10" s="3">
        <v>5.8490023864025339E-2</v>
      </c>
      <c r="GA10" s="3">
        <v>4.0933073400760848E-2</v>
      </c>
      <c r="GB10" s="3">
        <v>2.7187338022051349E-2</v>
      </c>
      <c r="GC10" s="3">
        <v>1.7051354660670166E-2</v>
      </c>
      <c r="GD10" s="3">
        <v>9.7182490753023546E-3</v>
      </c>
      <c r="GE10" s="3">
        <v>4.9093678853704909E-3</v>
      </c>
      <c r="GF10" s="3">
        <v>2.1555561574296213E-3</v>
      </c>
      <c r="GG10" s="3">
        <v>8.1208422675003544E-4</v>
      </c>
      <c r="GH10" s="3">
        <v>2.4969965804110087E-4</v>
      </c>
      <c r="GI10" s="3">
        <v>5.7560765171634561E-5</v>
      </c>
      <c r="GJ10" s="3">
        <v>8.3468865575387256E-6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3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0.10829999999999999</v>
      </c>
      <c r="HF10">
        <f>IF(HC10=HD10,0,HC10*VLOOKUP(H10,Mort!$A$2:$E$115,IF(C5="M",2,3)))</f>
        <v>2.4000000000000001E-4</v>
      </c>
      <c r="HH10">
        <f t="shared" ref="HH10:HI25" si="20">HH9+1</f>
        <v>26</v>
      </c>
      <c r="HI10">
        <f t="shared" si="20"/>
        <v>1</v>
      </c>
      <c r="HJ10">
        <f t="shared" ref="HJ10:HJ60" si="21">HJ9-HK9-HL9-HM9</f>
        <v>0.83237000000000005</v>
      </c>
      <c r="HK10">
        <f>IF(HH10&gt;=$F$3,IF(HI10&lt;50,HJ10*VLOOKUP(HH10,Ret!$A$2:$AZ$27,HI10+2),HJ10),0)</f>
        <v>0</v>
      </c>
      <c r="HL10">
        <f>IF(HH10&lt;$F$3,HJ10*VLOOKUP(HH10,Withd!$A$2:$AZ$57,HI10+2),0)</f>
        <v>0.12294104900000001</v>
      </c>
      <c r="HM10">
        <f>IF(HJ10=HK10,0,HJ10*VLOOKUP(HH10,Mort!$A$2:$E$115,IF(HM9/HJ9=VLOOKUP(HH9,Mort!$A$2:$E$115,2),2,3)))</f>
        <v>1.9976880000000002E-4</v>
      </c>
      <c r="HN10">
        <f>HN9/(1+Assumptions!$C$9)</f>
        <v>1.0774440000000001</v>
      </c>
      <c r="HO10">
        <f>HO9*(1+Assumptions!$C$10)</f>
        <v>0.93803680621918417</v>
      </c>
      <c r="HQ10">
        <f>HQ9/(1.01+Assumptions!$C$9)</f>
        <v>1.0983040000000002</v>
      </c>
      <c r="HR10">
        <f>HR9/(0.99+Assumptions!$C$9)</f>
        <v>1.0567839999999999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2044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38858.468032447192</v>
      </c>
      <c r="F11" s="3">
        <f t="shared" si="19"/>
        <v>38489.42</v>
      </c>
      <c r="H11">
        <f>H10+1</f>
        <v>29</v>
      </c>
      <c r="I11" s="5">
        <v>682191.33455632941</v>
      </c>
      <c r="J11" s="5">
        <v>0</v>
      </c>
      <c r="K11" s="5">
        <v>0</v>
      </c>
      <c r="L11" s="5">
        <v>11341.72</v>
      </c>
      <c r="M11" s="5">
        <v>11962.17</v>
      </c>
      <c r="N11" s="5">
        <v>12616.3</v>
      </c>
      <c r="O11" s="5">
        <v>13305.81</v>
      </c>
      <c r="P11" s="5">
        <v>14032.43</v>
      </c>
      <c r="Q11" s="5">
        <v>14798.15</v>
      </c>
      <c r="R11" s="5">
        <v>15604.86</v>
      </c>
      <c r="S11" s="5">
        <v>16454.57</v>
      </c>
      <c r="T11" s="5">
        <v>17349.330000000002</v>
      </c>
      <c r="U11" s="5">
        <v>18291.099999999999</v>
      </c>
      <c r="V11" s="5">
        <v>19282.05</v>
      </c>
      <c r="W11" s="5">
        <v>20324.060000000001</v>
      </c>
      <c r="X11" s="5">
        <v>21419.360000000001</v>
      </c>
      <c r="Y11" s="5">
        <v>22569.63</v>
      </c>
      <c r="Z11" s="5">
        <v>23776.44</v>
      </c>
      <c r="AA11" s="5">
        <v>25041.5</v>
      </c>
      <c r="AB11" s="5">
        <v>26365.94</v>
      </c>
      <c r="AC11" s="5">
        <v>27750.43</v>
      </c>
      <c r="AD11" s="5">
        <v>29194.720000000001</v>
      </c>
      <c r="AE11" s="5">
        <v>30698.48</v>
      </c>
      <c r="AF11" s="5">
        <v>32259.62</v>
      </c>
      <c r="AG11" s="5">
        <v>33875.300000000003</v>
      </c>
      <c r="AH11" s="5">
        <v>35568.33</v>
      </c>
      <c r="AI11" s="5">
        <v>37345.97</v>
      </c>
      <c r="AJ11" s="5">
        <v>39216.39</v>
      </c>
      <c r="AK11" s="5">
        <v>41190.839999999997</v>
      </c>
      <c r="AL11" s="5">
        <v>43275.56</v>
      </c>
      <c r="AM11" s="5">
        <v>45472.63</v>
      </c>
      <c r="AN11" s="5">
        <v>47782.21</v>
      </c>
      <c r="AO11" s="5">
        <v>50205.06</v>
      </c>
      <c r="AP11" s="5">
        <v>52743.360000000001</v>
      </c>
      <c r="AQ11" s="5">
        <v>55401.63</v>
      </c>
      <c r="AR11" s="5">
        <v>58184.53</v>
      </c>
      <c r="AS11" s="5">
        <v>61098.63</v>
      </c>
      <c r="AT11" s="5">
        <v>64139.34</v>
      </c>
      <c r="AU11" s="5">
        <v>27720.639999999999</v>
      </c>
      <c r="AV11" s="5">
        <v>29073.31</v>
      </c>
      <c r="AW11" s="5">
        <v>30473.59</v>
      </c>
      <c r="AX11" s="5">
        <v>31917.84</v>
      </c>
      <c r="AY11" s="5">
        <v>33402.25</v>
      </c>
      <c r="AZ11" s="5">
        <v>34923.269999999997</v>
      </c>
      <c r="BA11" s="5">
        <v>36478.19</v>
      </c>
      <c r="BB11" s="5">
        <v>38060.400000000001</v>
      </c>
      <c r="BC11" s="5">
        <v>39659.83</v>
      </c>
      <c r="BD11" s="5">
        <v>41264.550000000003</v>
      </c>
      <c r="BE11" s="5">
        <v>42862.36</v>
      </c>
      <c r="BF11" s="5">
        <v>44441.11</v>
      </c>
      <c r="BG11" s="5">
        <v>45986.58</v>
      </c>
      <c r="BH11" s="5">
        <v>47482.94</v>
      </c>
      <c r="BI11" s="5">
        <v>48913.27</v>
      </c>
      <c r="BJ11" s="5">
        <v>50256.13</v>
      </c>
      <c r="BK11" s="5">
        <v>51481.57</v>
      </c>
      <c r="BL11" s="5">
        <v>52551.15</v>
      </c>
      <c r="BM11" s="5">
        <v>53420.62</v>
      </c>
      <c r="BN11" s="5">
        <v>54045.22</v>
      </c>
      <c r="BO11" s="5">
        <v>54374.94</v>
      </c>
      <c r="BP11" s="5">
        <v>54357.89</v>
      </c>
      <c r="BQ11" s="5">
        <v>53943.42</v>
      </c>
      <c r="BR11" s="5">
        <v>53084.23</v>
      </c>
      <c r="BS11" s="5">
        <v>51742.53</v>
      </c>
      <c r="BT11" s="5">
        <v>49894.31</v>
      </c>
      <c r="BU11" s="5">
        <v>47434.13</v>
      </c>
      <c r="BV11" s="5">
        <v>44383.14</v>
      </c>
      <c r="BW11" s="5">
        <v>40799.81</v>
      </c>
      <c r="BX11" s="5">
        <v>36773.61</v>
      </c>
      <c r="BY11" s="5">
        <v>32418.46</v>
      </c>
      <c r="BZ11" s="5">
        <v>27877.96</v>
      </c>
      <c r="CA11" s="5">
        <v>23328.42</v>
      </c>
      <c r="CB11" s="5">
        <v>18961.18</v>
      </c>
      <c r="CC11" s="5">
        <v>15053.24</v>
      </c>
      <c r="CD11" s="5">
        <v>11595.95</v>
      </c>
      <c r="CE11" s="5">
        <v>8561.5300000000007</v>
      </c>
      <c r="CF11" s="5">
        <v>5999.24</v>
      </c>
      <c r="CG11" s="5">
        <v>3969.55</v>
      </c>
      <c r="CH11" s="5">
        <v>2386.84</v>
      </c>
      <c r="CI11" s="5">
        <v>1272.07</v>
      </c>
      <c r="CJ11" s="5">
        <v>589.25</v>
      </c>
      <c r="CK11" s="5">
        <v>234.2</v>
      </c>
      <c r="CL11" s="5">
        <v>75.97</v>
      </c>
      <c r="CM11" s="5">
        <v>18.48</v>
      </c>
      <c r="CN11" s="5">
        <v>2.83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0.99972000000000005</v>
      </c>
      <c r="DJ11" s="3">
        <v>0.99942008400000004</v>
      </c>
      <c r="DK11" s="3">
        <v>0.99909027537228001</v>
      </c>
      <c r="DL11" s="3">
        <v>0.9987206119703923</v>
      </c>
      <c r="DM11" s="3">
        <v>0.99831113651948444</v>
      </c>
      <c r="DN11" s="3">
        <v>0.99785191339668544</v>
      </c>
      <c r="DO11" s="3">
        <v>0.99733303040171917</v>
      </c>
      <c r="DP11" s="3">
        <v>0.99674460391378217</v>
      </c>
      <c r="DQ11" s="3">
        <v>0.99606681758312077</v>
      </c>
      <c r="DR11" s="3">
        <v>0.99528988546540598</v>
      </c>
      <c r="DS11" s="3">
        <v>0.99438417166963244</v>
      </c>
      <c r="DT11" s="3">
        <v>0.99334006828937937</v>
      </c>
      <c r="DU11" s="3">
        <v>0.9921182600053835</v>
      </c>
      <c r="DV11" s="3">
        <v>0.99067968852837573</v>
      </c>
      <c r="DW11" s="3">
        <v>0.98899553305787746</v>
      </c>
      <c r="DX11" s="3">
        <v>0.98701754199176173</v>
      </c>
      <c r="DY11" s="3">
        <v>0.98468818059266117</v>
      </c>
      <c r="DZ11" s="3">
        <v>0.98193105368700173</v>
      </c>
      <c r="EA11" s="3">
        <v>0.9786808618992977</v>
      </c>
      <c r="EB11" s="3">
        <v>0.97483464611203352</v>
      </c>
      <c r="EC11" s="3">
        <v>0.97029191666115144</v>
      </c>
      <c r="ED11" s="3">
        <v>0.96567332713784437</v>
      </c>
      <c r="EE11" s="3">
        <v>0.9610767221006683</v>
      </c>
      <c r="EF11" s="3">
        <v>0.95659810457567918</v>
      </c>
      <c r="EG11" s="3">
        <v>0.95237950693450035</v>
      </c>
      <c r="EH11" s="3">
        <v>0.94841760818565279</v>
      </c>
      <c r="EI11" s="3">
        <v>0.94461445357682838</v>
      </c>
      <c r="EJ11" s="3">
        <v>0.94084544190705677</v>
      </c>
      <c r="EK11" s="3">
        <v>0.93701620095849503</v>
      </c>
      <c r="EL11" s="3">
        <v>0.93307136275245972</v>
      </c>
      <c r="EM11" s="3">
        <v>0.92900317161085899</v>
      </c>
      <c r="EN11" s="3">
        <v>0.92480407727517788</v>
      </c>
      <c r="EO11" s="3">
        <v>0.92049449027507557</v>
      </c>
      <c r="EP11" s="3">
        <v>0.91592883760331123</v>
      </c>
      <c r="EQ11" s="3">
        <v>0.9110102997453815</v>
      </c>
      <c r="ER11" s="3">
        <v>0.90565355918287871</v>
      </c>
      <c r="ES11" s="3">
        <v>0.89978492411937361</v>
      </c>
      <c r="ET11" s="3">
        <v>0.89329747481647293</v>
      </c>
      <c r="EU11" s="3">
        <v>0.88610643014420032</v>
      </c>
      <c r="EV11" s="3">
        <v>0.87815805546580683</v>
      </c>
      <c r="EW11" s="3">
        <v>0.86943794597503132</v>
      </c>
      <c r="EX11" s="3">
        <v>0.85985673981038646</v>
      </c>
      <c r="EY11" s="3">
        <v>0.84928050191071869</v>
      </c>
      <c r="EZ11" s="3">
        <v>0.837577416594389</v>
      </c>
      <c r="FA11" s="3">
        <v>0.82465359705633756</v>
      </c>
      <c r="FB11" s="3">
        <v>0.81045306211502743</v>
      </c>
      <c r="FC11" s="3">
        <v>0.79491667691428236</v>
      </c>
      <c r="FD11" s="3">
        <v>0.77799290086277728</v>
      </c>
      <c r="FE11" s="3">
        <v>0.75964782826043298</v>
      </c>
      <c r="FF11" s="3">
        <v>0.73981342346455314</v>
      </c>
      <c r="FG11" s="3">
        <v>0.71834403791561174</v>
      </c>
      <c r="FH11" s="3">
        <v>0.69504095732562932</v>
      </c>
      <c r="FI11" s="3">
        <v>0.66970671443111018</v>
      </c>
      <c r="FJ11" s="3">
        <v>0.64221525380371314</v>
      </c>
      <c r="FK11" s="3">
        <v>0.61244857678991105</v>
      </c>
      <c r="FL11" s="3">
        <v>0.58033789790881607</v>
      </c>
      <c r="FM11" s="3">
        <v>0.5458890402889488</v>
      </c>
      <c r="FN11" s="3">
        <v>0.5091889201103228</v>
      </c>
      <c r="FO11" s="3">
        <v>0.47044473517912833</v>
      </c>
      <c r="FP11" s="3">
        <v>0.42999119240107508</v>
      </c>
      <c r="FQ11" s="3">
        <v>0.38747796320838079</v>
      </c>
      <c r="FR11" s="3">
        <v>0.34365420556951293</v>
      </c>
      <c r="FS11" s="3">
        <v>0.29943965548093937</v>
      </c>
      <c r="FT11" s="3">
        <v>0.25582028086703096</v>
      </c>
      <c r="FU11" s="3">
        <v>0.21376598489529974</v>
      </c>
      <c r="FV11" s="3">
        <v>0.17424279194800776</v>
      </c>
      <c r="FW11" s="3">
        <v>0.13820589771732081</v>
      </c>
      <c r="FX11" s="3">
        <v>0.10647658771937829</v>
      </c>
      <c r="FY11" s="3">
        <v>8.0124697024709354E-2</v>
      </c>
      <c r="FZ11" s="3">
        <v>5.8504650026532025E-2</v>
      </c>
      <c r="GA11" s="3">
        <v>4.0943309228067902E-2</v>
      </c>
      <c r="GB11" s="3">
        <v>2.7194136556190421E-2</v>
      </c>
      <c r="GC11" s="3">
        <v>1.7055618565311511E-2</v>
      </c>
      <c r="GD11" s="3">
        <v>9.7206792451136424E-3</v>
      </c>
      <c r="GE11" s="3">
        <v>4.9105955342540588E-3</v>
      </c>
      <c r="GF11" s="3">
        <v>2.1560951812249294E-3</v>
      </c>
      <c r="GG11" s="3">
        <v>8.1228729857467982E-4</v>
      </c>
      <c r="GH11" s="3">
        <v>2.4976209856574253E-4</v>
      </c>
      <c r="GI11" s="3">
        <v>5.7575158961374957E-5</v>
      </c>
      <c r="GJ11" s="3">
        <v>8.3489738009889803E-6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4</v>
      </c>
      <c r="HC11">
        <f>HC10-HD10-HE10-HF10</f>
        <v>0.89146000000000003</v>
      </c>
      <c r="HD11">
        <f>IF(H11&gt;=$F$3,IF(HB11&lt;50,HC11*VLOOKUP(H11,Ret!$A$2:$AZ$27,HB11+2),HC11),0)</f>
        <v>0</v>
      </c>
      <c r="HE11">
        <f>IF(H11&lt;$F$3,HC11*VLOOKUP(H11,Withd!$A$2:$AZ$57,HB11+2),0)</f>
        <v>7.8983356000000005E-2</v>
      </c>
      <c r="HF11">
        <f>IF(HC11=HD11,0,HC11*VLOOKUP(H11,Mort!$A$2:$E$115,IF(HF10/HC10=VLOOKUP(H10,Mort!$A$2:$E$115,2),2,3)))</f>
        <v>2.2286500000000002E-4</v>
      </c>
      <c r="HH11">
        <f t="shared" si="20"/>
        <v>27</v>
      </c>
      <c r="HI11">
        <f t="shared" si="20"/>
        <v>2</v>
      </c>
      <c r="HJ11">
        <f t="shared" si="21"/>
        <v>0.70922918219999997</v>
      </c>
      <c r="HK11">
        <f>IF(HH11&gt;=$F$3,IF(HI11&lt;50,HJ11*VLOOKUP(HH11,Ret!$A$2:$AZ$27,HI11+2),HJ11),0)</f>
        <v>0</v>
      </c>
      <c r="HL11">
        <f>IF(HH11&lt;$F$3,HJ11*VLOOKUP(HH11,Withd!$A$2:$AZ$57,HI11+2),0)</f>
        <v>9.0781335321600001E-2</v>
      </c>
      <c r="HM11">
        <f>IF(HJ11=HK11,0,HJ11*VLOOKUP(HH11,Mort!$A$2:$E$115,IF(HM10/HJ10=VLOOKUP(HH10,Mort!$A$2:$E$115,2),2,3)))</f>
        <v>1.7021500372799999E-4</v>
      </c>
      <c r="HN11">
        <f>HN10/(1+Assumptions!$C$9)</f>
        <v>1.038</v>
      </c>
      <c r="HO11">
        <f>HO10*(1+Assumptions!$C$10)</f>
        <v>0.96852300242130762</v>
      </c>
      <c r="HQ11">
        <f>HQ10/(1.01+Assumptions!$C$9)</f>
        <v>1.048</v>
      </c>
      <c r="HR11">
        <f>HR10/(0.99+Assumptions!$C$9)</f>
        <v>1.028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2045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40995.683774231788</v>
      </c>
      <c r="F12" s="3">
        <f t="shared" si="19"/>
        <v>40417.11</v>
      </c>
      <c r="H12">
        <f t="shared" ref="H12:H60" si="23">H11+1</f>
        <v>30</v>
      </c>
      <c r="I12" s="5">
        <v>671852.95881770877</v>
      </c>
      <c r="J12" s="5">
        <v>0</v>
      </c>
      <c r="K12" s="5">
        <v>0</v>
      </c>
      <c r="L12" s="5">
        <v>0</v>
      </c>
      <c r="M12" s="5">
        <v>11965.52</v>
      </c>
      <c r="N12" s="5">
        <v>12619.84</v>
      </c>
      <c r="O12" s="5">
        <v>13309.53</v>
      </c>
      <c r="P12" s="5">
        <v>14036.36</v>
      </c>
      <c r="Q12" s="5">
        <v>14802.29</v>
      </c>
      <c r="R12" s="5">
        <v>15609.23</v>
      </c>
      <c r="S12" s="5">
        <v>16459.18</v>
      </c>
      <c r="T12" s="5">
        <v>17354.189999999999</v>
      </c>
      <c r="U12" s="5">
        <v>18296.22</v>
      </c>
      <c r="V12" s="5">
        <v>19287.45</v>
      </c>
      <c r="W12" s="5">
        <v>20329.75</v>
      </c>
      <c r="X12" s="5">
        <v>21425.360000000001</v>
      </c>
      <c r="Y12" s="5">
        <v>22575.96</v>
      </c>
      <c r="Z12" s="5">
        <v>23783.1</v>
      </c>
      <c r="AA12" s="5">
        <v>25048.51</v>
      </c>
      <c r="AB12" s="5">
        <v>26373.33</v>
      </c>
      <c r="AC12" s="5">
        <v>27758.2</v>
      </c>
      <c r="AD12" s="5">
        <v>29202.9</v>
      </c>
      <c r="AE12" s="5">
        <v>30707.08</v>
      </c>
      <c r="AF12" s="5">
        <v>32268.66</v>
      </c>
      <c r="AG12" s="5">
        <v>33884.79</v>
      </c>
      <c r="AH12" s="5">
        <v>35578.29</v>
      </c>
      <c r="AI12" s="5">
        <v>37356.43</v>
      </c>
      <c r="AJ12" s="5">
        <v>39227.379999999997</v>
      </c>
      <c r="AK12" s="5">
        <v>41202.379999999997</v>
      </c>
      <c r="AL12" s="5">
        <v>43287.68</v>
      </c>
      <c r="AM12" s="5">
        <v>45485.37</v>
      </c>
      <c r="AN12" s="5">
        <v>47795.6</v>
      </c>
      <c r="AO12" s="5">
        <v>50219.13</v>
      </c>
      <c r="AP12" s="5">
        <v>52758.13</v>
      </c>
      <c r="AQ12" s="5">
        <v>55417.15</v>
      </c>
      <c r="AR12" s="5">
        <v>58200.83</v>
      </c>
      <c r="AS12" s="5">
        <v>61115.74</v>
      </c>
      <c r="AT12" s="5">
        <v>64157.3</v>
      </c>
      <c r="AU12" s="5">
        <v>27728.400000000001</v>
      </c>
      <c r="AV12" s="5">
        <v>29081.46</v>
      </c>
      <c r="AW12" s="5">
        <v>30482.12</v>
      </c>
      <c r="AX12" s="5">
        <v>31926.78</v>
      </c>
      <c r="AY12" s="5">
        <v>33411.599999999999</v>
      </c>
      <c r="AZ12" s="5">
        <v>34933.06</v>
      </c>
      <c r="BA12" s="5">
        <v>36488.410000000003</v>
      </c>
      <c r="BB12" s="5">
        <v>38071.06</v>
      </c>
      <c r="BC12" s="5">
        <v>39670.93</v>
      </c>
      <c r="BD12" s="5">
        <v>41276.1</v>
      </c>
      <c r="BE12" s="5">
        <v>42874.37</v>
      </c>
      <c r="BF12" s="5">
        <v>44453.56</v>
      </c>
      <c r="BG12" s="5">
        <v>45999.46</v>
      </c>
      <c r="BH12" s="5">
        <v>47496.24</v>
      </c>
      <c r="BI12" s="5">
        <v>48926.97</v>
      </c>
      <c r="BJ12" s="5">
        <v>50270.21</v>
      </c>
      <c r="BK12" s="5">
        <v>51495.99</v>
      </c>
      <c r="BL12" s="5">
        <v>52565.86</v>
      </c>
      <c r="BM12" s="5">
        <v>53435.58</v>
      </c>
      <c r="BN12" s="5">
        <v>54060.36</v>
      </c>
      <c r="BO12" s="5">
        <v>54390.17</v>
      </c>
      <c r="BP12" s="5">
        <v>54373.11</v>
      </c>
      <c r="BQ12" s="5">
        <v>53958.53</v>
      </c>
      <c r="BR12" s="5">
        <v>53099.09</v>
      </c>
      <c r="BS12" s="5">
        <v>51757.02</v>
      </c>
      <c r="BT12" s="5">
        <v>49908.28</v>
      </c>
      <c r="BU12" s="5">
        <v>47447.41</v>
      </c>
      <c r="BV12" s="5">
        <v>44395.57</v>
      </c>
      <c r="BW12" s="5">
        <v>40811.24</v>
      </c>
      <c r="BX12" s="5">
        <v>36783.910000000003</v>
      </c>
      <c r="BY12" s="5">
        <v>32427.54</v>
      </c>
      <c r="BZ12" s="5">
        <v>27885.77</v>
      </c>
      <c r="CA12" s="5">
        <v>23334.95</v>
      </c>
      <c r="CB12" s="5">
        <v>18966.490000000002</v>
      </c>
      <c r="CC12" s="5">
        <v>15057.46</v>
      </c>
      <c r="CD12" s="5">
        <v>11599.2</v>
      </c>
      <c r="CE12" s="5">
        <v>8563.93</v>
      </c>
      <c r="CF12" s="5">
        <v>6000.92</v>
      </c>
      <c r="CG12" s="5">
        <v>3970.66</v>
      </c>
      <c r="CH12" s="5">
        <v>2387.5</v>
      </c>
      <c r="CI12" s="5">
        <v>1272.43</v>
      </c>
      <c r="CJ12" s="5">
        <v>589.41</v>
      </c>
      <c r="CK12" s="5">
        <v>234.27</v>
      </c>
      <c r="CL12" s="5">
        <v>75.989999999999995</v>
      </c>
      <c r="CM12" s="5">
        <v>18.48</v>
      </c>
      <c r="CN12" s="5">
        <v>2.83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0.99970000000000003</v>
      </c>
      <c r="DK12" s="3">
        <v>0.99937009899999996</v>
      </c>
      <c r="DL12" s="3">
        <v>0.99900033206337002</v>
      </c>
      <c r="DM12" s="3">
        <v>0.99859074192722397</v>
      </c>
      <c r="DN12" s="3">
        <v>0.99813139018593744</v>
      </c>
      <c r="DO12" s="3">
        <v>0.99761236186304081</v>
      </c>
      <c r="DP12" s="3">
        <v>0.99702377056954161</v>
      </c>
      <c r="DQ12" s="3">
        <v>0.99634579440555426</v>
      </c>
      <c r="DR12" s="3">
        <v>0.99556864468591788</v>
      </c>
      <c r="DS12" s="3">
        <v>0.99466267721925372</v>
      </c>
      <c r="DT12" s="3">
        <v>0.99361828140817354</v>
      </c>
      <c r="DU12" s="3">
        <v>0.99239613092204149</v>
      </c>
      <c r="DV12" s="3">
        <v>0.99095715653220462</v>
      </c>
      <c r="DW12" s="3">
        <v>0.98927252936609988</v>
      </c>
      <c r="DX12" s="3">
        <v>0.9872939843073677</v>
      </c>
      <c r="DY12" s="3">
        <v>0.98496397050440232</v>
      </c>
      <c r="DZ12" s="3">
        <v>0.98220607138699001</v>
      </c>
      <c r="EA12" s="3">
        <v>0.97895496929069903</v>
      </c>
      <c r="EB12" s="3">
        <v>0.97510767626138661</v>
      </c>
      <c r="EC12" s="3">
        <v>0.97056367449000858</v>
      </c>
      <c r="ED12" s="3">
        <v>0.9659437913994362</v>
      </c>
      <c r="EE12" s="3">
        <v>0.96134589895237488</v>
      </c>
      <c r="EF12" s="3">
        <v>0.95686602706325685</v>
      </c>
      <c r="EG12" s="3">
        <v>0.95264624788390784</v>
      </c>
      <c r="EH12" s="3">
        <v>0.94868323949271072</v>
      </c>
      <c r="EI12" s="3">
        <v>0.944879019702345</v>
      </c>
      <c r="EJ12" s="3">
        <v>0.9411089524137326</v>
      </c>
      <c r="EK12" s="3">
        <v>0.93727863897740871</v>
      </c>
      <c r="EL12" s="3">
        <v>0.93333269590731383</v>
      </c>
      <c r="EM12" s="3">
        <v>0.9292633653531579</v>
      </c>
      <c r="EN12" s="3">
        <v>0.92506309494176164</v>
      </c>
      <c r="EO12" s="3">
        <v>0.92075230091933302</v>
      </c>
      <c r="EP12" s="3">
        <v>0.91618536950677321</v>
      </c>
      <c r="EQ12" s="3">
        <v>0.9112654540725218</v>
      </c>
      <c r="ER12" s="3">
        <v>0.90590721320257539</v>
      </c>
      <c r="ES12" s="3">
        <v>0.90003693446102262</v>
      </c>
      <c r="ET12" s="3">
        <v>0.89354766816355857</v>
      </c>
      <c r="EU12" s="3">
        <v>0.8863546094348419</v>
      </c>
      <c r="EV12" s="3">
        <v>0.87840400858821133</v>
      </c>
      <c r="EW12" s="3">
        <v>0.86968145678293041</v>
      </c>
      <c r="EX12" s="3">
        <v>0.86009756712918251</v>
      </c>
      <c r="EY12" s="3">
        <v>0.84951836705349359</v>
      </c>
      <c r="EZ12" s="3">
        <v>0.83781200395549649</v>
      </c>
      <c r="FA12" s="3">
        <v>0.82488456473446314</v>
      </c>
      <c r="FB12" s="3">
        <v>0.81068005252973563</v>
      </c>
      <c r="FC12" s="3">
        <v>0.79513931592274056</v>
      </c>
      <c r="FD12" s="3">
        <v>0.77821079988674535</v>
      </c>
      <c r="FE12" s="3">
        <v>0.75986058922541588</v>
      </c>
      <c r="FF12" s="3">
        <v>0.7400206292407403</v>
      </c>
      <c r="FG12" s="3">
        <v>0.71854523058017394</v>
      </c>
      <c r="FH12" s="3">
        <v>0.69523562330015309</v>
      </c>
      <c r="FI12" s="3">
        <v>0.66989428483086255</v>
      </c>
      <c r="FJ12" s="3">
        <v>0.64239512443855562</v>
      </c>
      <c r="FK12" s="3">
        <v>0.61262011042082853</v>
      </c>
      <c r="FL12" s="3">
        <v>0.58050043803146456</v>
      </c>
      <c r="FM12" s="3">
        <v>0.5460419320299168</v>
      </c>
      <c r="FN12" s="3">
        <v>0.50933153293954547</v>
      </c>
      <c r="FO12" s="3">
        <v>0.47057649659817546</v>
      </c>
      <c r="FP12" s="3">
        <v>0.43011162365569833</v>
      </c>
      <c r="FQ12" s="3">
        <v>0.3875864874248594</v>
      </c>
      <c r="FR12" s="3">
        <v>0.34375045569710783</v>
      </c>
      <c r="FS12" s="3">
        <v>0.29952352206711791</v>
      </c>
      <c r="FT12" s="3">
        <v>0.25589193060760085</v>
      </c>
      <c r="FU12" s="3">
        <v>0.21382585613501734</v>
      </c>
      <c r="FV12" s="3">
        <v>0.17429159359421398</v>
      </c>
      <c r="FW12" s="3">
        <v>0.13824460620705864</v>
      </c>
      <c r="FX12" s="3">
        <v>0.10650640951404211</v>
      </c>
      <c r="FY12" s="3">
        <v>8.0147138223411823E-2</v>
      </c>
      <c r="FZ12" s="3">
        <v>5.852103591658861E-2</v>
      </c>
      <c r="GA12" s="3">
        <v>4.0954776565506203E-2</v>
      </c>
      <c r="GB12" s="3">
        <v>2.7201753047043566E-2</v>
      </c>
      <c r="GC12" s="3">
        <v>1.7060395476044786E-2</v>
      </c>
      <c r="GD12" s="3">
        <v>9.7234017976169651E-3</v>
      </c>
      <c r="GE12" s="3">
        <v>4.911970886102162E-3</v>
      </c>
      <c r="GF12" s="3">
        <v>2.1566990569608759E-3</v>
      </c>
      <c r="GG12" s="3">
        <v>8.1251480271944026E-4</v>
      </c>
      <c r="GH12" s="3">
        <v>2.4983205154017346E-4</v>
      </c>
      <c r="GI12" s="3">
        <v>5.7591284521040772E-5</v>
      </c>
      <c r="GJ12" s="3">
        <v>8.3513121683961201E-6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5</v>
      </c>
      <c r="HC12">
        <f t="shared" ref="HC12:HC60" si="24">HC11-HD11-HE11-HF11</f>
        <v>0.81225377899999995</v>
      </c>
      <c r="HD12">
        <f>IF(H12&gt;=$F$3,IF(HB12&lt;50,HC12*VLOOKUP(H12,Ret!$A$2:$AZ$27,HB12+2),HC12),0)</f>
        <v>0</v>
      </c>
      <c r="HE12">
        <f>IF(H12&lt;$F$3,HC12*VLOOKUP(H12,Withd!$A$2:$AZ$57,HB12+2),0)</f>
        <v>6.4168048541E-2</v>
      </c>
      <c r="HF12">
        <f>IF(HC12=HD12,0,HC12*VLOOKUP(H12,Mort!$A$2:$E$115,IF(HF11/HC11=VLOOKUP(H11,Mort!$A$2:$E$115,2),2,3)))</f>
        <v>2.0306344475E-4</v>
      </c>
      <c r="HH12">
        <f t="shared" si="20"/>
        <v>28</v>
      </c>
      <c r="HI12">
        <f t="shared" si="20"/>
        <v>3</v>
      </c>
      <c r="HJ12">
        <f t="shared" si="21"/>
        <v>0.61827763187467188</v>
      </c>
      <c r="HK12">
        <f>IF(HH12&gt;=$F$3,IF(HI12&lt;50,HJ12*VLOOKUP(HH12,Ret!$A$2:$AZ$27,HI12+2),HJ12),0)</f>
        <v>0</v>
      </c>
      <c r="HL12">
        <f>IF(HH12&lt;$F$3,HJ12*VLOOKUP(HH12,Withd!$A$2:$AZ$57,HI12+2),0)</f>
        <v>6.6959467532026959E-2</v>
      </c>
      <c r="HM12">
        <f>IF(HJ12=HK12,0,HJ12*VLOOKUP(HH12,Mort!$A$2:$E$115,IF(HM11/HJ11=VLOOKUP(HH11,Mort!$A$2:$E$115,2),2,3)))</f>
        <v>1.4838663164992125E-4</v>
      </c>
      <c r="HN12">
        <f>HN11/(1+Assumptions!$C$9)</f>
        <v>1</v>
      </c>
      <c r="HO12">
        <f>HO11*(1+Assumptions!$C$10)</f>
        <v>1</v>
      </c>
      <c r="HQ12">
        <f>HQ11/(1.01+Assumptions!$C$9)</f>
        <v>1</v>
      </c>
      <c r="HR12">
        <f>HR11/(0.99+Assumptions!$C$9)</f>
        <v>1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2046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43250.44638181453</v>
      </c>
      <c r="F13" s="3">
        <f t="shared" si="19"/>
        <v>42452.01</v>
      </c>
      <c r="H13">
        <f t="shared" si="23"/>
        <v>31</v>
      </c>
      <c r="I13" s="5">
        <v>661352.44945660711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13313.53</v>
      </c>
      <c r="P13" s="5">
        <v>14040.57</v>
      </c>
      <c r="Q13" s="5">
        <v>14806.73</v>
      </c>
      <c r="R13" s="5">
        <v>15613.92</v>
      </c>
      <c r="S13" s="5">
        <v>16464.12</v>
      </c>
      <c r="T13" s="5">
        <v>17359.400000000001</v>
      </c>
      <c r="U13" s="5">
        <v>18301.71</v>
      </c>
      <c r="V13" s="5">
        <v>19293.240000000002</v>
      </c>
      <c r="W13" s="5">
        <v>20335.849999999999</v>
      </c>
      <c r="X13" s="5">
        <v>21431.79</v>
      </c>
      <c r="Y13" s="5">
        <v>22582.73</v>
      </c>
      <c r="Z13" s="5">
        <v>23790.23</v>
      </c>
      <c r="AA13" s="5">
        <v>25056.03</v>
      </c>
      <c r="AB13" s="5">
        <v>26381.24</v>
      </c>
      <c r="AC13" s="5">
        <v>27766.53</v>
      </c>
      <c r="AD13" s="5">
        <v>29211.66</v>
      </c>
      <c r="AE13" s="5">
        <v>30716.3</v>
      </c>
      <c r="AF13" s="5">
        <v>32278.34</v>
      </c>
      <c r="AG13" s="5">
        <v>33894.959999999999</v>
      </c>
      <c r="AH13" s="5">
        <v>35588.97</v>
      </c>
      <c r="AI13" s="5">
        <v>37367.64</v>
      </c>
      <c r="AJ13" s="5">
        <v>39239.15</v>
      </c>
      <c r="AK13" s="5">
        <v>41214.74</v>
      </c>
      <c r="AL13" s="5">
        <v>43300.67</v>
      </c>
      <c r="AM13" s="5">
        <v>45499.02</v>
      </c>
      <c r="AN13" s="5">
        <v>47809.94</v>
      </c>
      <c r="AO13" s="5">
        <v>50234.2</v>
      </c>
      <c r="AP13" s="5">
        <v>52773.96</v>
      </c>
      <c r="AQ13" s="5">
        <v>55433.78</v>
      </c>
      <c r="AR13" s="5">
        <v>58218.29</v>
      </c>
      <c r="AS13" s="5">
        <v>61134.080000000002</v>
      </c>
      <c r="AT13" s="5">
        <v>64176.55</v>
      </c>
      <c r="AU13" s="5">
        <v>27736.73</v>
      </c>
      <c r="AV13" s="5">
        <v>29090.18</v>
      </c>
      <c r="AW13" s="5">
        <v>30491.27</v>
      </c>
      <c r="AX13" s="5">
        <v>31936.36</v>
      </c>
      <c r="AY13" s="5">
        <v>33421.629999999997</v>
      </c>
      <c r="AZ13" s="5">
        <v>34943.54</v>
      </c>
      <c r="BA13" s="5">
        <v>36499.360000000001</v>
      </c>
      <c r="BB13" s="5">
        <v>38082.480000000003</v>
      </c>
      <c r="BC13" s="5">
        <v>39682.839999999997</v>
      </c>
      <c r="BD13" s="5">
        <v>41288.49</v>
      </c>
      <c r="BE13" s="5">
        <v>42887.24</v>
      </c>
      <c r="BF13" s="5">
        <v>44466.9</v>
      </c>
      <c r="BG13" s="5">
        <v>46013.26</v>
      </c>
      <c r="BH13" s="5">
        <v>47510.49</v>
      </c>
      <c r="BI13" s="5">
        <v>48941.65</v>
      </c>
      <c r="BJ13" s="5">
        <v>50285.3</v>
      </c>
      <c r="BK13" s="5">
        <v>51511.45</v>
      </c>
      <c r="BL13" s="5">
        <v>52581.64</v>
      </c>
      <c r="BM13" s="5">
        <v>53451.61</v>
      </c>
      <c r="BN13" s="5">
        <v>54076.58</v>
      </c>
      <c r="BO13" s="5">
        <v>54406.49</v>
      </c>
      <c r="BP13" s="5">
        <v>54389.43</v>
      </c>
      <c r="BQ13" s="5">
        <v>53974.720000000001</v>
      </c>
      <c r="BR13" s="5">
        <v>53115.03</v>
      </c>
      <c r="BS13" s="5">
        <v>51772.55</v>
      </c>
      <c r="BT13" s="5">
        <v>49923.26</v>
      </c>
      <c r="BU13" s="5">
        <v>47461.65</v>
      </c>
      <c r="BV13" s="5">
        <v>44408.9</v>
      </c>
      <c r="BW13" s="5">
        <v>40823.49</v>
      </c>
      <c r="BX13" s="5">
        <v>36794.949999999997</v>
      </c>
      <c r="BY13" s="5">
        <v>32437.27</v>
      </c>
      <c r="BZ13" s="5">
        <v>27894.14</v>
      </c>
      <c r="CA13" s="5">
        <v>23341.95</v>
      </c>
      <c r="CB13" s="5">
        <v>18972.18</v>
      </c>
      <c r="CC13" s="5">
        <v>15061.98</v>
      </c>
      <c r="CD13" s="5">
        <v>11602.68</v>
      </c>
      <c r="CE13" s="5">
        <v>8566.5</v>
      </c>
      <c r="CF13" s="5">
        <v>6002.72</v>
      </c>
      <c r="CG13" s="5">
        <v>3971.85</v>
      </c>
      <c r="CH13" s="5">
        <v>2388.2199999999998</v>
      </c>
      <c r="CI13" s="5">
        <v>1272.81</v>
      </c>
      <c r="CJ13" s="5">
        <v>589.59</v>
      </c>
      <c r="CK13" s="5">
        <v>234.34</v>
      </c>
      <c r="CL13" s="5">
        <v>76.02</v>
      </c>
      <c r="CM13" s="5">
        <v>18.489999999999998</v>
      </c>
      <c r="CN13" s="5">
        <v>2.83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0.99966999999999995</v>
      </c>
      <c r="DL13" s="3">
        <v>0.99930012209999997</v>
      </c>
      <c r="DM13" s="3">
        <v>0.99889040904993898</v>
      </c>
      <c r="DN13" s="3">
        <v>0.99843091946177598</v>
      </c>
      <c r="DO13" s="3">
        <v>0.99791173538365585</v>
      </c>
      <c r="DP13" s="3">
        <v>0.99732296745977955</v>
      </c>
      <c r="DQ13" s="3">
        <v>0.99664478784190691</v>
      </c>
      <c r="DR13" s="3">
        <v>0.99586740490739023</v>
      </c>
      <c r="DS13" s="3">
        <v>0.99496116556892455</v>
      </c>
      <c r="DT13" s="3">
        <v>0.99391645634507719</v>
      </c>
      <c r="DU13" s="3">
        <v>0.99269393910377279</v>
      </c>
      <c r="DV13" s="3">
        <v>0.99125453289207233</v>
      </c>
      <c r="DW13" s="3">
        <v>0.9895694001861558</v>
      </c>
      <c r="DX13" s="3">
        <v>0.98759026138578354</v>
      </c>
      <c r="DY13" s="3">
        <v>0.98525954836891305</v>
      </c>
      <c r="DZ13" s="3">
        <v>0.98250082163348007</v>
      </c>
      <c r="EA13" s="3">
        <v>0.97924874391387318</v>
      </c>
      <c r="EB13" s="3">
        <v>0.97540029635029168</v>
      </c>
      <c r="EC13" s="3">
        <v>0.97085493096929931</v>
      </c>
      <c r="ED13" s="3">
        <v>0.96623366149788548</v>
      </c>
      <c r="EE13" s="3">
        <v>0.96163438926915557</v>
      </c>
      <c r="EF13" s="3">
        <v>0.95715317301516134</v>
      </c>
      <c r="EG13" s="3">
        <v>0.9529321275221645</v>
      </c>
      <c r="EH13" s="3">
        <v>0.94896792987167222</v>
      </c>
      <c r="EI13" s="3">
        <v>0.94516256847288682</v>
      </c>
      <c r="EJ13" s="3">
        <v>0.94139136982467997</v>
      </c>
      <c r="EK13" s="3">
        <v>0.93755990694949354</v>
      </c>
      <c r="EL13" s="3">
        <v>0.93361277974123613</v>
      </c>
      <c r="EM13" s="3">
        <v>0.92954222802156428</v>
      </c>
      <c r="EN13" s="3">
        <v>0.92534069715090683</v>
      </c>
      <c r="EO13" s="3">
        <v>0.92102860950218357</v>
      </c>
      <c r="EP13" s="3">
        <v>0.91646030759905273</v>
      </c>
      <c r="EQ13" s="3">
        <v>0.91153891574724577</v>
      </c>
      <c r="ER13" s="3">
        <v>0.90617906692265193</v>
      </c>
      <c r="ES13" s="3">
        <v>0.90030702656899309</v>
      </c>
      <c r="ET13" s="3">
        <v>0.89381581290743062</v>
      </c>
      <c r="EU13" s="3">
        <v>0.8866205956135258</v>
      </c>
      <c r="EV13" s="3">
        <v>0.87866760887087247</v>
      </c>
      <c r="EW13" s="3">
        <v>0.86994243951478467</v>
      </c>
      <c r="EX13" s="3">
        <v>0.86035567383133171</v>
      </c>
      <c r="EY13" s="3">
        <v>0.84977329904320631</v>
      </c>
      <c r="EZ13" s="3">
        <v>0.83806342298239089</v>
      </c>
      <c r="FA13" s="3">
        <v>0.82513210436577256</v>
      </c>
      <c r="FB13" s="3">
        <v>0.81092332952859392</v>
      </c>
      <c r="FC13" s="3">
        <v>0.79537792930153073</v>
      </c>
      <c r="FD13" s="3">
        <v>0.77844433318670114</v>
      </c>
      <c r="FE13" s="3">
        <v>0.76008861581015874</v>
      </c>
      <c r="FF13" s="3">
        <v>0.74024270205135556</v>
      </c>
      <c r="FG13" s="3">
        <v>0.71876085883782515</v>
      </c>
      <c r="FH13" s="3">
        <v>0.69544425657712605</v>
      </c>
      <c r="FI13" s="3">
        <v>0.67009531342488982</v>
      </c>
      <c r="FJ13" s="3">
        <v>0.64258790080879802</v>
      </c>
      <c r="FK13" s="3">
        <v>0.61280395160631018</v>
      </c>
      <c r="FL13" s="3">
        <v>0.5806746404235914</v>
      </c>
      <c r="FM13" s="3">
        <v>0.54620579376804701</v>
      </c>
      <c r="FN13" s="3">
        <v>0.50948437825302118</v>
      </c>
      <c r="FO13" s="3">
        <v>0.47071771191174883</v>
      </c>
      <c r="FP13" s="3">
        <v>0.43024069586445751</v>
      </c>
      <c r="FQ13" s="3">
        <v>0.38770279826433857</v>
      </c>
      <c r="FR13" s="3">
        <v>0.34385361178064189</v>
      </c>
      <c r="FS13" s="3">
        <v>0.29961340608894449</v>
      </c>
      <c r="FT13" s="3">
        <v>0.25596872122396797</v>
      </c>
      <c r="FU13" s="3">
        <v>0.21389002314195987</v>
      </c>
      <c r="FV13" s="3">
        <v>0.17434389676324291</v>
      </c>
      <c r="FW13" s="3">
        <v>0.13828609203466902</v>
      </c>
      <c r="FX13" s="3">
        <v>0.1065383710253497</v>
      </c>
      <c r="FY13" s="3">
        <v>8.0171189580285906E-2</v>
      </c>
      <c r="FZ13" s="3">
        <v>5.8538597495837362E-2</v>
      </c>
      <c r="GA13" s="3">
        <v>4.0967066685511859E-2</v>
      </c>
      <c r="GB13" s="3">
        <v>2.7209916021850123E-2</v>
      </c>
      <c r="GC13" s="3">
        <v>1.7065515130583964E-2</v>
      </c>
      <c r="GD13" s="3">
        <v>9.7263196935250245E-3</v>
      </c>
      <c r="GE13" s="3">
        <v>4.9134449195780364E-3</v>
      </c>
      <c r="GF13" s="3">
        <v>2.1573462608391282E-3</v>
      </c>
      <c r="GG13" s="3">
        <v>8.1275863030853303E-4</v>
      </c>
      <c r="GH13" s="3">
        <v>2.4990702364726774E-4</v>
      </c>
      <c r="GI13" s="3">
        <v>5.7608567091168147E-5</v>
      </c>
      <c r="GJ13" s="3">
        <v>8.353818313890292E-6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6</v>
      </c>
      <c r="HC13">
        <f t="shared" si="24"/>
        <v>0.74788266701424999</v>
      </c>
      <c r="HD13">
        <f>IF(H13&gt;=$F$3,IF(HB13&lt;50,HC13*VLOOKUP(H13,Ret!$A$2:$AZ$27,HB13+2),HC13),0)</f>
        <v>0</v>
      </c>
      <c r="HE13">
        <f>IF(H13&lt;$F$3,HC13*VLOOKUP(H13,Withd!$A$2:$AZ$57,HB13+2),0)</f>
        <v>5.6165988292770176E-2</v>
      </c>
      <c r="HF13">
        <f>IF(HC13=HD13,0,HC13*VLOOKUP(H13,Mort!$A$2:$E$115,IF(HF12/HC12=VLOOKUP(H12,Mort!$A$2:$E$115,2),2,3)))</f>
        <v>2.0192832009384749E-4</v>
      </c>
      <c r="HH13">
        <f t="shared" si="20"/>
        <v>29</v>
      </c>
      <c r="HI13">
        <f t="shared" si="20"/>
        <v>4</v>
      </c>
      <c r="HJ13">
        <f t="shared" si="21"/>
        <v>0.55116977771099496</v>
      </c>
      <c r="HK13">
        <f>IF(HH13&gt;=$F$3,IF(HI13&lt;50,HJ13*VLOOKUP(HH13,Ret!$A$2:$AZ$27,HI13+2),HJ13),0)</f>
        <v>0</v>
      </c>
      <c r="HL13">
        <f>IF(HH13&lt;$F$3,HJ13*VLOOKUP(HH13,Withd!$A$2:$AZ$57,HI13+2),0)</f>
        <v>4.8833642305194151E-2</v>
      </c>
      <c r="HM13">
        <f>IF(HJ13=HK13,0,HJ13*VLOOKUP(HH13,Mort!$A$2:$E$115,IF(HM12/HJ12=VLOOKUP(HH12,Mort!$A$2:$E$115,2),2,3)))</f>
        <v>1.3779244442774875E-4</v>
      </c>
      <c r="HN13">
        <f>HN12/(1+Assumptions!$C$9)</f>
        <v>0.96339113680154143</v>
      </c>
      <c r="HO13">
        <f>HO12*(1+Assumptions!$C$10)</f>
        <v>1.0325</v>
      </c>
      <c r="HQ13">
        <f>HQ12/(1.01+Assumptions!$C$9)</f>
        <v>0.95419847328244267</v>
      </c>
      <c r="HR13">
        <f>HR12/(0.99+Assumptions!$C$9)</f>
        <v>0.97276264591439687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2047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45629.220932814329</v>
      </c>
      <c r="F14" s="3">
        <f t="shared" si="19"/>
        <v>44600.55</v>
      </c>
      <c r="H14">
        <f t="shared" si="23"/>
        <v>32</v>
      </c>
      <c r="I14" s="5">
        <v>650693.04046334024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14045.21</v>
      </c>
      <c r="Q14" s="5">
        <v>14811.62</v>
      </c>
      <c r="R14" s="5">
        <v>15619.07</v>
      </c>
      <c r="S14" s="5">
        <v>16469.55</v>
      </c>
      <c r="T14" s="5">
        <v>17365.13</v>
      </c>
      <c r="U14" s="5">
        <v>18307.75</v>
      </c>
      <c r="V14" s="5">
        <v>19299.61</v>
      </c>
      <c r="W14" s="5">
        <v>20342.560000000001</v>
      </c>
      <c r="X14" s="5">
        <v>21438.87</v>
      </c>
      <c r="Y14" s="5">
        <v>22590.19</v>
      </c>
      <c r="Z14" s="5">
        <v>23798.09</v>
      </c>
      <c r="AA14" s="5">
        <v>25064.3</v>
      </c>
      <c r="AB14" s="5">
        <v>26389.95</v>
      </c>
      <c r="AC14" s="5">
        <v>27775.69</v>
      </c>
      <c r="AD14" s="5">
        <v>29221.31</v>
      </c>
      <c r="AE14" s="5">
        <v>30726.44</v>
      </c>
      <c r="AF14" s="5">
        <v>32288.99</v>
      </c>
      <c r="AG14" s="5">
        <v>33906.15</v>
      </c>
      <c r="AH14" s="5">
        <v>35600.71</v>
      </c>
      <c r="AI14" s="5">
        <v>37379.97</v>
      </c>
      <c r="AJ14" s="5">
        <v>39252.1</v>
      </c>
      <c r="AK14" s="5">
        <v>41228.35</v>
      </c>
      <c r="AL14" s="5">
        <v>43314.96</v>
      </c>
      <c r="AM14" s="5">
        <v>45514.04</v>
      </c>
      <c r="AN14" s="5">
        <v>47825.72</v>
      </c>
      <c r="AO14" s="5">
        <v>50250.78</v>
      </c>
      <c r="AP14" s="5">
        <v>52791.38</v>
      </c>
      <c r="AQ14" s="5">
        <v>55452.08</v>
      </c>
      <c r="AR14" s="5">
        <v>58237.51</v>
      </c>
      <c r="AS14" s="5">
        <v>61154.26</v>
      </c>
      <c r="AT14" s="5">
        <v>64197.74</v>
      </c>
      <c r="AU14" s="5">
        <v>27745.88</v>
      </c>
      <c r="AV14" s="5">
        <v>29099.79</v>
      </c>
      <c r="AW14" s="5">
        <v>30501.34</v>
      </c>
      <c r="AX14" s="5">
        <v>31946.9</v>
      </c>
      <c r="AY14" s="5">
        <v>33432.660000000003</v>
      </c>
      <c r="AZ14" s="5">
        <v>34955.07</v>
      </c>
      <c r="BA14" s="5">
        <v>36511.410000000003</v>
      </c>
      <c r="BB14" s="5">
        <v>38095.050000000003</v>
      </c>
      <c r="BC14" s="5">
        <v>39695.94</v>
      </c>
      <c r="BD14" s="5">
        <v>41302.120000000003</v>
      </c>
      <c r="BE14" s="5">
        <v>42901.39</v>
      </c>
      <c r="BF14" s="5">
        <v>44481.58</v>
      </c>
      <c r="BG14" s="5">
        <v>46028.45</v>
      </c>
      <c r="BH14" s="5">
        <v>47526.17</v>
      </c>
      <c r="BI14" s="5">
        <v>48957.81</v>
      </c>
      <c r="BJ14" s="5">
        <v>50301.89</v>
      </c>
      <c r="BK14" s="5">
        <v>51528.45</v>
      </c>
      <c r="BL14" s="5">
        <v>52599</v>
      </c>
      <c r="BM14" s="5">
        <v>53469.26</v>
      </c>
      <c r="BN14" s="5">
        <v>54094.44</v>
      </c>
      <c r="BO14" s="5">
        <v>54424.45</v>
      </c>
      <c r="BP14" s="5">
        <v>54407.38</v>
      </c>
      <c r="BQ14" s="5">
        <v>53992.54</v>
      </c>
      <c r="BR14" s="5">
        <v>53132.56</v>
      </c>
      <c r="BS14" s="5">
        <v>51789.64</v>
      </c>
      <c r="BT14" s="5">
        <v>49939.74</v>
      </c>
      <c r="BU14" s="5">
        <v>47477.32</v>
      </c>
      <c r="BV14" s="5">
        <v>44423.56</v>
      </c>
      <c r="BW14" s="5">
        <v>40836.959999999999</v>
      </c>
      <c r="BX14" s="5">
        <v>36807.1</v>
      </c>
      <c r="BY14" s="5">
        <v>32447.98</v>
      </c>
      <c r="BZ14" s="5">
        <v>27903.35</v>
      </c>
      <c r="CA14" s="5">
        <v>23349.66</v>
      </c>
      <c r="CB14" s="5">
        <v>18978.439999999999</v>
      </c>
      <c r="CC14" s="5">
        <v>15066.95</v>
      </c>
      <c r="CD14" s="5">
        <v>11606.51</v>
      </c>
      <c r="CE14" s="5">
        <v>8569.33</v>
      </c>
      <c r="CF14" s="5">
        <v>6004.7</v>
      </c>
      <c r="CG14" s="5">
        <v>3973.16</v>
      </c>
      <c r="CH14" s="5">
        <v>2389.0100000000002</v>
      </c>
      <c r="CI14" s="5">
        <v>1273.23</v>
      </c>
      <c r="CJ14" s="5">
        <v>589.79</v>
      </c>
      <c r="CK14" s="5">
        <v>234.42</v>
      </c>
      <c r="CL14" s="5">
        <v>76.040000000000006</v>
      </c>
      <c r="CM14" s="5">
        <v>18.489999999999998</v>
      </c>
      <c r="CN14" s="5">
        <v>2.83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0.99963000000000002</v>
      </c>
      <c r="DM14" s="3">
        <v>0.9992201517</v>
      </c>
      <c r="DN14" s="3">
        <v>0.99876051043021796</v>
      </c>
      <c r="DO14" s="3">
        <v>0.99824115496479426</v>
      </c>
      <c r="DP14" s="3">
        <v>0.99765219268336502</v>
      </c>
      <c r="DQ14" s="3">
        <v>0.99697378919234036</v>
      </c>
      <c r="DR14" s="3">
        <v>0.99619614963677039</v>
      </c>
      <c r="DS14" s="3">
        <v>0.99528961114060099</v>
      </c>
      <c r="DT14" s="3">
        <v>0.99424455704890335</v>
      </c>
      <c r="DU14" s="3">
        <v>0.9930216362437333</v>
      </c>
      <c r="DV14" s="3">
        <v>0.99158175487117994</v>
      </c>
      <c r="DW14" s="3">
        <v>0.98989606588789891</v>
      </c>
      <c r="DX14" s="3">
        <v>0.98791627375612312</v>
      </c>
      <c r="DY14" s="3">
        <v>0.98558479135005861</v>
      </c>
      <c r="DZ14" s="3">
        <v>0.98282515393427838</v>
      </c>
      <c r="EA14" s="3">
        <v>0.97957200267475586</v>
      </c>
      <c r="EB14" s="3">
        <v>0.97572228470424405</v>
      </c>
      <c r="EC14" s="3">
        <v>0.97117541885752223</v>
      </c>
      <c r="ED14" s="3">
        <v>0.9665526238637604</v>
      </c>
      <c r="EE14" s="3">
        <v>0.9619518333741689</v>
      </c>
      <c r="EF14" s="3">
        <v>0.95746913783064524</v>
      </c>
      <c r="EG14" s="3">
        <v>0.95324669893281211</v>
      </c>
      <c r="EH14" s="3">
        <v>0.94928119266525157</v>
      </c>
      <c r="EI14" s="3">
        <v>0.94547457508266397</v>
      </c>
      <c r="EJ14" s="3">
        <v>0.94170213152808413</v>
      </c>
      <c r="EK14" s="3">
        <v>0.93786940385276485</v>
      </c>
      <c r="EL14" s="3">
        <v>0.93392097366254467</v>
      </c>
      <c r="EM14" s="3">
        <v>0.92984907821737595</v>
      </c>
      <c r="EN14" s="3">
        <v>0.92564616038383341</v>
      </c>
      <c r="EO14" s="3">
        <v>0.92133264927644476</v>
      </c>
      <c r="EP14" s="3">
        <v>0.91676283933603364</v>
      </c>
      <c r="EQ14" s="3">
        <v>0.91183982288879917</v>
      </c>
      <c r="ER14" s="3">
        <v>0.90647820473021301</v>
      </c>
      <c r="ES14" s="3">
        <v>0.90060422596356116</v>
      </c>
      <c r="ET14" s="3">
        <v>0.8941108694943638</v>
      </c>
      <c r="EU14" s="3">
        <v>0.88691327699493416</v>
      </c>
      <c r="EV14" s="3">
        <v>0.87895766490028959</v>
      </c>
      <c r="EW14" s="3">
        <v>0.87022961528782972</v>
      </c>
      <c r="EX14" s="3">
        <v>0.86063968492735776</v>
      </c>
      <c r="EY14" s="3">
        <v>0.85005381680275127</v>
      </c>
      <c r="EZ14" s="3">
        <v>0.83834007520720932</v>
      </c>
      <c r="FA14" s="3">
        <v>0.82540448784676201</v>
      </c>
      <c r="FB14" s="3">
        <v>0.81119102256604081</v>
      </c>
      <c r="FC14" s="3">
        <v>0.79564049066344977</v>
      </c>
      <c r="FD14" s="3">
        <v>0.77870130461722487</v>
      </c>
      <c r="FE14" s="3">
        <v>0.76033952785435066</v>
      </c>
      <c r="FF14" s="3">
        <v>0.74048706278207355</v>
      </c>
      <c r="FG14" s="3">
        <v>0.71899812822013776</v>
      </c>
      <c r="FH14" s="3">
        <v>0.69567382894067642</v>
      </c>
      <c r="FI14" s="3">
        <v>0.67031651787578883</v>
      </c>
      <c r="FJ14" s="3">
        <v>0.64280002481698773</v>
      </c>
      <c r="FK14" s="3">
        <v>0.6130062436667203</v>
      </c>
      <c r="FL14" s="3">
        <v>0.58086632631127422</v>
      </c>
      <c r="FM14" s="3">
        <v>0.54638610118143704</v>
      </c>
      <c r="FN14" s="3">
        <v>0.50965256359900901</v>
      </c>
      <c r="FO14" s="3">
        <v>0.47087310003476041</v>
      </c>
      <c r="FP14" s="3">
        <v>0.43038272216277135</v>
      </c>
      <c r="FQ14" s="3">
        <v>0.38783078242253816</v>
      </c>
      <c r="FR14" s="3">
        <v>0.3439671209305491</v>
      </c>
      <c r="FS14" s="3">
        <v>0.29971231115162467</v>
      </c>
      <c r="FT14" s="3">
        <v>0.25605321878616749</v>
      </c>
      <c r="FU14" s="3">
        <v>0.2139606301499094</v>
      </c>
      <c r="FV14" s="3">
        <v>0.17440144924149265</v>
      </c>
      <c r="FW14" s="3">
        <v>0.13833174150936714</v>
      </c>
      <c r="FX14" s="3">
        <v>0.10657354029364663</v>
      </c>
      <c r="FY14" s="3">
        <v>8.0197654806372032E-2</v>
      </c>
      <c r="FZ14" s="3">
        <v>5.8557921609968665E-2</v>
      </c>
      <c r="GA14" s="3">
        <v>4.0980590280304367E-2</v>
      </c>
      <c r="GB14" s="3">
        <v>2.7218898258275361E-2</v>
      </c>
      <c r="GC14" s="3">
        <v>1.7071148609625143E-2</v>
      </c>
      <c r="GD14" s="3">
        <v>9.7295304385697536E-3</v>
      </c>
      <c r="GE14" s="3">
        <v>4.9150668916522824E-3</v>
      </c>
      <c r="GF14" s="3">
        <v>2.1580584201177674E-3</v>
      </c>
      <c r="GG14" s="3">
        <v>8.1302692919516765E-4</v>
      </c>
      <c r="GH14" s="3">
        <v>2.4998952018893012E-4</v>
      </c>
      <c r="GI14" s="3">
        <v>5.7627584193952161E-5</v>
      </c>
      <c r="GJ14" s="3">
        <v>8.3565759839650005E-6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7</v>
      </c>
      <c r="HC14">
        <f t="shared" si="24"/>
        <v>0.69151475040138599</v>
      </c>
      <c r="HD14">
        <f>IF(H14&gt;=$F$3,IF(HB14&lt;50,HC14*VLOOKUP(H14,Ret!$A$2:$AZ$27,HB14+2),HC14),0)</f>
        <v>0</v>
      </c>
      <c r="HE14">
        <f>IF(H14&lt;$F$3,HC14*VLOOKUP(H14,Withd!$A$2:$AZ$57,HB14+2),0)</f>
        <v>4.9097547278498403E-2</v>
      </c>
      <c r="HF14">
        <f>IF(HC14=HD14,0,HC14*VLOOKUP(H14,Mort!$A$2:$E$115,IF(HF13/HC13=VLOOKUP(H13,Mort!$A$2:$E$115,2),2,3)))</f>
        <v>2.0053927761640194E-4</v>
      </c>
      <c r="HH14">
        <f t="shared" si="20"/>
        <v>30</v>
      </c>
      <c r="HI14">
        <f t="shared" si="20"/>
        <v>5</v>
      </c>
      <c r="HJ14">
        <f t="shared" si="21"/>
        <v>0.502198342961373</v>
      </c>
      <c r="HK14">
        <f>IF(HH14&gt;=$F$3,IF(HI14&lt;50,HJ14*VLOOKUP(HH14,Ret!$A$2:$AZ$27,HI14+2),HJ14),0)</f>
        <v>0</v>
      </c>
      <c r="HL14">
        <f>IF(HH14&lt;$F$3,HJ14*VLOOKUP(HH14,Withd!$A$2:$AZ$57,HI14+2),0)</f>
        <v>3.9673669093948469E-2</v>
      </c>
      <c r="HM14">
        <f>IF(HJ14=HK14,0,HJ14*VLOOKUP(HH14,Mort!$A$2:$E$115,IF(HM13/HJ13=VLOOKUP(HH13,Mort!$A$2:$E$115,2),2,3)))</f>
        <v>1.2554958574034325E-4</v>
      </c>
      <c r="HN14">
        <f>HN13/(1+Assumptions!$C$9)</f>
        <v>0.9281224824677663</v>
      </c>
      <c r="HO14">
        <f>HO13*(1+Assumptions!$C$10)</f>
        <v>1.0660562499999999</v>
      </c>
      <c r="HQ14">
        <f>HQ13/(1.01+Assumptions!$C$9)</f>
        <v>0.91049472641454454</v>
      </c>
      <c r="HR14">
        <f>HR13/(0.99+Assumptions!$C$9)</f>
        <v>0.94626716528637822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2048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48138.828084119115</v>
      </c>
      <c r="F15" s="3">
        <f t="shared" si="19"/>
        <v>46864.9</v>
      </c>
      <c r="H15">
        <f t="shared" si="23"/>
        <v>33</v>
      </c>
      <c r="I15" s="5">
        <v>639877.56906184228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14817.1</v>
      </c>
      <c r="R15" s="5">
        <v>15624.85</v>
      </c>
      <c r="S15" s="5">
        <v>16475.650000000001</v>
      </c>
      <c r="T15" s="5">
        <v>17371.55</v>
      </c>
      <c r="U15" s="5">
        <v>18314.53</v>
      </c>
      <c r="V15" s="5">
        <v>19306.75</v>
      </c>
      <c r="W15" s="5">
        <v>20350.09</v>
      </c>
      <c r="X15" s="5">
        <v>21446.799999999999</v>
      </c>
      <c r="Y15" s="5">
        <v>22598.55</v>
      </c>
      <c r="Z15" s="5">
        <v>23806.9</v>
      </c>
      <c r="AA15" s="5">
        <v>25073.58</v>
      </c>
      <c r="AB15" s="5">
        <v>26399.72</v>
      </c>
      <c r="AC15" s="5">
        <v>27785.97</v>
      </c>
      <c r="AD15" s="5">
        <v>29232.12</v>
      </c>
      <c r="AE15" s="5">
        <v>30737.81</v>
      </c>
      <c r="AF15" s="5">
        <v>32300.95</v>
      </c>
      <c r="AG15" s="5">
        <v>33918.699999999997</v>
      </c>
      <c r="AH15" s="5">
        <v>35613.89</v>
      </c>
      <c r="AI15" s="5">
        <v>37393.81</v>
      </c>
      <c r="AJ15" s="5">
        <v>39266.629999999997</v>
      </c>
      <c r="AK15" s="5">
        <v>41243.61</v>
      </c>
      <c r="AL15" s="5">
        <v>43330.99</v>
      </c>
      <c r="AM15" s="5">
        <v>45530.879999999997</v>
      </c>
      <c r="AN15" s="5">
        <v>47843.42</v>
      </c>
      <c r="AO15" s="5">
        <v>50269.38</v>
      </c>
      <c r="AP15" s="5">
        <v>52810.92</v>
      </c>
      <c r="AQ15" s="5">
        <v>55472.6</v>
      </c>
      <c r="AR15" s="5">
        <v>58259.07</v>
      </c>
      <c r="AS15" s="5">
        <v>61176.9</v>
      </c>
      <c r="AT15" s="5">
        <v>64221.5</v>
      </c>
      <c r="AU15" s="5">
        <v>27756.15</v>
      </c>
      <c r="AV15" s="5">
        <v>29110.560000000001</v>
      </c>
      <c r="AW15" s="5">
        <v>30512.63</v>
      </c>
      <c r="AX15" s="5">
        <v>31958.73</v>
      </c>
      <c r="AY15" s="5">
        <v>33445.040000000001</v>
      </c>
      <c r="AZ15" s="5">
        <v>34968.01</v>
      </c>
      <c r="BA15" s="5">
        <v>36524.92</v>
      </c>
      <c r="BB15" s="5">
        <v>38109.15</v>
      </c>
      <c r="BC15" s="5">
        <v>39710.629999999997</v>
      </c>
      <c r="BD15" s="5">
        <v>41317.410000000003</v>
      </c>
      <c r="BE15" s="5">
        <v>42917.27</v>
      </c>
      <c r="BF15" s="5">
        <v>44498.04</v>
      </c>
      <c r="BG15" s="5">
        <v>46045.49</v>
      </c>
      <c r="BH15" s="5">
        <v>47543.77</v>
      </c>
      <c r="BI15" s="5">
        <v>48975.93</v>
      </c>
      <c r="BJ15" s="5">
        <v>50320.51</v>
      </c>
      <c r="BK15" s="5">
        <v>51547.519999999997</v>
      </c>
      <c r="BL15" s="5">
        <v>52618.46</v>
      </c>
      <c r="BM15" s="5">
        <v>53489.05</v>
      </c>
      <c r="BN15" s="5">
        <v>54114.46</v>
      </c>
      <c r="BO15" s="5">
        <v>54444.6</v>
      </c>
      <c r="BP15" s="5">
        <v>54427.519999999997</v>
      </c>
      <c r="BQ15" s="5">
        <v>54012.52</v>
      </c>
      <c r="BR15" s="5">
        <v>53152.23</v>
      </c>
      <c r="BS15" s="5">
        <v>51808.81</v>
      </c>
      <c r="BT15" s="5">
        <v>49958.23</v>
      </c>
      <c r="BU15" s="5">
        <v>47494.89</v>
      </c>
      <c r="BV15" s="5">
        <v>44440</v>
      </c>
      <c r="BW15" s="5">
        <v>40852.080000000002</v>
      </c>
      <c r="BX15" s="5">
        <v>36820.720000000001</v>
      </c>
      <c r="BY15" s="5">
        <v>32459.99</v>
      </c>
      <c r="BZ15" s="5">
        <v>27913.68</v>
      </c>
      <c r="CA15" s="5">
        <v>23358.3</v>
      </c>
      <c r="CB15" s="5">
        <v>18985.47</v>
      </c>
      <c r="CC15" s="5">
        <v>15072.52</v>
      </c>
      <c r="CD15" s="5">
        <v>11610.81</v>
      </c>
      <c r="CE15" s="5">
        <v>8572.5</v>
      </c>
      <c r="CF15" s="5">
        <v>6006.93</v>
      </c>
      <c r="CG15" s="5">
        <v>3974.63</v>
      </c>
      <c r="CH15" s="5">
        <v>2389.89</v>
      </c>
      <c r="CI15" s="5">
        <v>1273.7</v>
      </c>
      <c r="CJ15" s="5">
        <v>590</v>
      </c>
      <c r="CK15" s="5">
        <v>234.5</v>
      </c>
      <c r="CL15" s="5">
        <v>76.069999999999993</v>
      </c>
      <c r="CM15" s="5">
        <v>18.5</v>
      </c>
      <c r="CN15" s="5">
        <v>2.83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0.99958999999999998</v>
      </c>
      <c r="DN15" s="3">
        <v>0.99913018859999991</v>
      </c>
      <c r="DO15" s="3">
        <v>0.99861064090192797</v>
      </c>
      <c r="DP15" s="3">
        <v>0.99802146062379582</v>
      </c>
      <c r="DQ15" s="3">
        <v>0.99734280603057157</v>
      </c>
      <c r="DR15" s="3">
        <v>0.99656487864186771</v>
      </c>
      <c r="DS15" s="3">
        <v>0.99565800460230369</v>
      </c>
      <c r="DT15" s="3">
        <v>0.99461256369747131</v>
      </c>
      <c r="DU15" s="3">
        <v>0.99338919024412342</v>
      </c>
      <c r="DV15" s="3">
        <v>0.99194877591826947</v>
      </c>
      <c r="DW15" s="3">
        <v>0.99026246299920839</v>
      </c>
      <c r="DX15" s="3">
        <v>0.98828193807320996</v>
      </c>
      <c r="DY15" s="3">
        <v>0.98594959269935711</v>
      </c>
      <c r="DZ15" s="3">
        <v>0.98318893383979888</v>
      </c>
      <c r="EA15" s="3">
        <v>0.97993457846878906</v>
      </c>
      <c r="EB15" s="3">
        <v>0.97608343557540678</v>
      </c>
      <c r="EC15" s="3">
        <v>0.97153488676562538</v>
      </c>
      <c r="ED15" s="3">
        <v>0.96691038070462099</v>
      </c>
      <c r="EE15" s="3">
        <v>0.96230788729246697</v>
      </c>
      <c r="EF15" s="3">
        <v>0.95782353253768404</v>
      </c>
      <c r="EG15" s="3">
        <v>0.95359953075919279</v>
      </c>
      <c r="EH15" s="3">
        <v>0.94963255671123448</v>
      </c>
      <c r="EI15" s="3">
        <v>0.94582453015882251</v>
      </c>
      <c r="EJ15" s="3">
        <v>0.94205069028348876</v>
      </c>
      <c r="EK15" s="3">
        <v>0.93821654397403498</v>
      </c>
      <c r="EL15" s="3">
        <v>0.93426665232390427</v>
      </c>
      <c r="EM15" s="3">
        <v>0.93019324971977202</v>
      </c>
      <c r="EN15" s="3">
        <v>0.9259887762310387</v>
      </c>
      <c r="EO15" s="3">
        <v>0.92167366853380206</v>
      </c>
      <c r="EP15" s="3">
        <v>0.9171021671378744</v>
      </c>
      <c r="EQ15" s="3">
        <v>0.91217732850034405</v>
      </c>
      <c r="ER15" s="3">
        <v>0.90681372580876207</v>
      </c>
      <c r="ES15" s="3">
        <v>0.90093757286552123</v>
      </c>
      <c r="ET15" s="3">
        <v>0.89444181296516079</v>
      </c>
      <c r="EU15" s="3">
        <v>0.88724155637079127</v>
      </c>
      <c r="EV15" s="3">
        <v>0.87928299961014522</v>
      </c>
      <c r="EW15" s="3">
        <v>0.87055171942401643</v>
      </c>
      <c r="EX15" s="3">
        <v>0.86095823947596373</v>
      </c>
      <c r="EY15" s="3">
        <v>0.85036845313040943</v>
      </c>
      <c r="EZ15" s="3">
        <v>0.83865037584627233</v>
      </c>
      <c r="FA15" s="3">
        <v>0.82571000054696431</v>
      </c>
      <c r="FB15" s="3">
        <v>0.81149127433754553</v>
      </c>
      <c r="FC15" s="3">
        <v>0.79593498660849482</v>
      </c>
      <c r="FD15" s="3">
        <v>0.77898953074359989</v>
      </c>
      <c r="FE15" s="3">
        <v>0.76062095760866577</v>
      </c>
      <c r="FF15" s="3">
        <v>0.74076114440550356</v>
      </c>
      <c r="FG15" s="3">
        <v>0.71926425599485577</v>
      </c>
      <c r="FH15" s="3">
        <v>0.69593132353038267</v>
      </c>
      <c r="FI15" s="3">
        <v>0.67056462678770024</v>
      </c>
      <c r="FJ15" s="3">
        <v>0.64303794885806509</v>
      </c>
      <c r="FK15" s="3">
        <v>0.61323313992849382</v>
      </c>
      <c r="FL15" s="3">
        <v>0.58108132640204291</v>
      </c>
      <c r="FM15" s="3">
        <v>0.54658833886681768</v>
      </c>
      <c r="FN15" s="3">
        <v>0.50984120484480155</v>
      </c>
      <c r="FO15" s="3">
        <v>0.47104738756816061</v>
      </c>
      <c r="FP15" s="3">
        <v>0.43054202271117448</v>
      </c>
      <c r="FQ15" s="3">
        <v>0.38797433292572064</v>
      </c>
      <c r="FR15" s="3">
        <v>0.34409443587182165</v>
      </c>
      <c r="FS15" s="3">
        <v>0.29982324575255309</v>
      </c>
      <c r="FT15" s="3">
        <v>0.25614799354377871</v>
      </c>
      <c r="FU15" s="3">
        <v>0.21403982488511691</v>
      </c>
      <c r="FV15" s="3">
        <v>0.17446600166210766</v>
      </c>
      <c r="FW15" s="3">
        <v>0.13838294319835054</v>
      </c>
      <c r="FX15" s="3">
        <v>0.10661298709887322</v>
      </c>
      <c r="FY15" s="3">
        <v>8.0227338921773084E-2</v>
      </c>
      <c r="FZ15" s="3">
        <v>5.8579596060511052E-2</v>
      </c>
      <c r="GA15" s="3">
        <v>4.0995758711027445E-2</v>
      </c>
      <c r="GB15" s="3">
        <v>2.7228972978277321E-2</v>
      </c>
      <c r="GC15" s="3">
        <v>1.7077467272515971E-2</v>
      </c>
      <c r="GD15" s="3">
        <v>9.7331316972977516E-3</v>
      </c>
      <c r="GE15" s="3">
        <v>4.9168861395239051E-3</v>
      </c>
      <c r="GF15" s="3">
        <v>2.1588571972807609E-3</v>
      </c>
      <c r="GG15" s="3">
        <v>8.133278605035538E-4</v>
      </c>
      <c r="GH15" s="3">
        <v>2.500820505476327E-4</v>
      </c>
      <c r="GI15" s="3">
        <v>5.764891429224028E-5</v>
      </c>
      <c r="GJ15" s="3">
        <v>8.3596690615177608E-6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8</v>
      </c>
      <c r="HC15">
        <f t="shared" si="24"/>
        <v>0.64221666384527121</v>
      </c>
      <c r="HD15">
        <f>IF(H15&gt;=$F$3,IF(HB15&lt;50,HC15*VLOOKUP(H15,Ret!$A$2:$AZ$27,HB15+2),HC15),0)</f>
        <v>0</v>
      </c>
      <c r="HE15">
        <f>IF(H15&lt;$F$3,HC15*VLOOKUP(H15,Withd!$A$2:$AZ$57,HB15+2),0)</f>
        <v>4.3028516477633172E-2</v>
      </c>
      <c r="HF15">
        <f>IF(HC15=HD15,0,HC15*VLOOKUP(H15,Mort!$A$2:$E$115,IF(HF14/HC14=VLOOKUP(H14,Mort!$A$2:$E$115,2),2,3)))</f>
        <v>1.9908716579203407E-4</v>
      </c>
      <c r="HH15">
        <f t="shared" si="20"/>
        <v>31</v>
      </c>
      <c r="HI15">
        <f t="shared" si="20"/>
        <v>6</v>
      </c>
      <c r="HJ15">
        <f t="shared" si="21"/>
        <v>0.46239912428168417</v>
      </c>
      <c r="HK15">
        <f>IF(HH15&gt;=$F$3,IF(HI15&lt;50,HJ15*VLOOKUP(HH15,Ret!$A$2:$AZ$27,HI15+2),HJ15),0)</f>
        <v>0</v>
      </c>
      <c r="HL15">
        <f>IF(HH15&lt;$F$3,HJ15*VLOOKUP(HH15,Withd!$A$2:$AZ$57,HI15+2),0)</f>
        <v>3.472617423355448E-2</v>
      </c>
      <c r="HM15">
        <f>IF(HJ15=HK15,0,HJ15*VLOOKUP(HH15,Mort!$A$2:$E$115,IF(HM14/HJ14=VLOOKUP(HH14,Mort!$A$2:$E$115,2),2,3)))</f>
        <v>1.2484776355605473E-4</v>
      </c>
      <c r="HN15">
        <f>HN14/(1+Assumptions!$C$9)</f>
        <v>0.89414497347569</v>
      </c>
      <c r="HO15">
        <f>HO14*(1+Assumptions!$C$10)</f>
        <v>1.1007030781249998</v>
      </c>
      <c r="HQ15">
        <f>HQ14/(1.01+Assumptions!$C$9)</f>
        <v>0.86879267787647374</v>
      </c>
      <c r="HR15">
        <f>HR14/(0.99+Assumptions!$C$9)</f>
        <v>0.92049335144589317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2049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50786.46362874566</v>
      </c>
      <c r="F16" s="3">
        <f t="shared" si="19"/>
        <v>49245.19</v>
      </c>
      <c r="H16">
        <f t="shared" si="23"/>
        <v>34</v>
      </c>
      <c r="I16" s="5">
        <v>628902.19196570257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15631.26</v>
      </c>
      <c r="S16" s="5">
        <v>16482.41</v>
      </c>
      <c r="T16" s="5">
        <v>17378.68</v>
      </c>
      <c r="U16" s="5">
        <v>18322.04</v>
      </c>
      <c r="V16" s="5">
        <v>19314.669999999998</v>
      </c>
      <c r="W16" s="5">
        <v>20358.439999999999</v>
      </c>
      <c r="X16" s="5">
        <v>21455.599999999999</v>
      </c>
      <c r="Y16" s="5">
        <v>22607.82</v>
      </c>
      <c r="Z16" s="5">
        <v>23816.66</v>
      </c>
      <c r="AA16" s="5">
        <v>25083.86</v>
      </c>
      <c r="AB16" s="5">
        <v>26410.55</v>
      </c>
      <c r="AC16" s="5">
        <v>27797.37</v>
      </c>
      <c r="AD16" s="5">
        <v>29244.11</v>
      </c>
      <c r="AE16" s="5">
        <v>30750.42</v>
      </c>
      <c r="AF16" s="5">
        <v>32314.19</v>
      </c>
      <c r="AG16" s="5">
        <v>33932.61</v>
      </c>
      <c r="AH16" s="5">
        <v>35628.5</v>
      </c>
      <c r="AI16" s="5">
        <v>37409.15</v>
      </c>
      <c r="AJ16" s="5">
        <v>39282.74</v>
      </c>
      <c r="AK16" s="5">
        <v>41260.519999999997</v>
      </c>
      <c r="AL16" s="5">
        <v>43348.77</v>
      </c>
      <c r="AM16" s="5">
        <v>45549.56</v>
      </c>
      <c r="AN16" s="5">
        <v>47863.05</v>
      </c>
      <c r="AO16" s="5">
        <v>50290</v>
      </c>
      <c r="AP16" s="5">
        <v>52832.58</v>
      </c>
      <c r="AQ16" s="5">
        <v>55495.35</v>
      </c>
      <c r="AR16" s="5">
        <v>58282.96</v>
      </c>
      <c r="AS16" s="5">
        <v>61201.99</v>
      </c>
      <c r="AT16" s="5">
        <v>64247.839999999997</v>
      </c>
      <c r="AU16" s="5">
        <v>27767.54</v>
      </c>
      <c r="AV16" s="5">
        <v>29122.5</v>
      </c>
      <c r="AW16" s="5">
        <v>30525.14</v>
      </c>
      <c r="AX16" s="5">
        <v>31971.83</v>
      </c>
      <c r="AY16" s="5">
        <v>33458.76</v>
      </c>
      <c r="AZ16" s="5">
        <v>34982.36</v>
      </c>
      <c r="BA16" s="5">
        <v>36539.9</v>
      </c>
      <c r="BB16" s="5">
        <v>38124.78</v>
      </c>
      <c r="BC16" s="5">
        <v>39726.92</v>
      </c>
      <c r="BD16" s="5">
        <v>41334.35</v>
      </c>
      <c r="BE16" s="5">
        <v>42934.879999999997</v>
      </c>
      <c r="BF16" s="5">
        <v>44516.29</v>
      </c>
      <c r="BG16" s="5">
        <v>46064.38</v>
      </c>
      <c r="BH16" s="5">
        <v>47563.27</v>
      </c>
      <c r="BI16" s="5">
        <v>48996.02</v>
      </c>
      <c r="BJ16" s="5">
        <v>50341.15</v>
      </c>
      <c r="BK16" s="5">
        <v>51568.67</v>
      </c>
      <c r="BL16" s="5">
        <v>52640.05</v>
      </c>
      <c r="BM16" s="5">
        <v>53510.99</v>
      </c>
      <c r="BN16" s="5">
        <v>54136.65</v>
      </c>
      <c r="BO16" s="5">
        <v>54466.93</v>
      </c>
      <c r="BP16" s="5">
        <v>54449.84</v>
      </c>
      <c r="BQ16" s="5">
        <v>54034.68</v>
      </c>
      <c r="BR16" s="5">
        <v>53174.03</v>
      </c>
      <c r="BS16" s="5">
        <v>51830.06</v>
      </c>
      <c r="BT16" s="5">
        <v>49978.720000000001</v>
      </c>
      <c r="BU16" s="5">
        <v>47514.37</v>
      </c>
      <c r="BV16" s="5">
        <v>44458.23</v>
      </c>
      <c r="BW16" s="5">
        <v>40868.83</v>
      </c>
      <c r="BX16" s="5">
        <v>36835.82</v>
      </c>
      <c r="BY16" s="5">
        <v>32473.3</v>
      </c>
      <c r="BZ16" s="5">
        <v>27925.13</v>
      </c>
      <c r="CA16" s="5">
        <v>23367.88</v>
      </c>
      <c r="CB16" s="5">
        <v>18993.25</v>
      </c>
      <c r="CC16" s="5">
        <v>15078.71</v>
      </c>
      <c r="CD16" s="5">
        <v>11615.57</v>
      </c>
      <c r="CE16" s="5">
        <v>8576.02</v>
      </c>
      <c r="CF16" s="5">
        <v>6009.39</v>
      </c>
      <c r="CG16" s="5">
        <v>3976.26</v>
      </c>
      <c r="CH16" s="5">
        <v>2390.87</v>
      </c>
      <c r="CI16" s="5">
        <v>1274.23</v>
      </c>
      <c r="CJ16" s="5">
        <v>590.25</v>
      </c>
      <c r="CK16" s="5">
        <v>234.6</v>
      </c>
      <c r="CL16" s="5">
        <v>76.099999999999994</v>
      </c>
      <c r="CM16" s="5">
        <v>18.510000000000002</v>
      </c>
      <c r="CN16" s="5">
        <v>2.83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0.99953999999999998</v>
      </c>
      <c r="DO16" s="3">
        <v>0.99902023920000005</v>
      </c>
      <c r="DP16" s="3">
        <v>0.99843081725887206</v>
      </c>
      <c r="DQ16" s="3">
        <v>0.99775188430313599</v>
      </c>
      <c r="DR16" s="3">
        <v>0.99697363783337956</v>
      </c>
      <c r="DS16" s="3">
        <v>0.9960663918229512</v>
      </c>
      <c r="DT16" s="3">
        <v>0.99502052211153713</v>
      </c>
      <c r="DU16" s="3">
        <v>0.99379664686933999</v>
      </c>
      <c r="DV16" s="3">
        <v>0.99235564173137947</v>
      </c>
      <c r="DW16" s="3">
        <v>0.99066863714043607</v>
      </c>
      <c r="DX16" s="3">
        <v>0.98868729986615522</v>
      </c>
      <c r="DY16" s="3">
        <v>0.98635399783847111</v>
      </c>
      <c r="DZ16" s="3">
        <v>0.9835922066445234</v>
      </c>
      <c r="EA16" s="3">
        <v>0.98033651644052999</v>
      </c>
      <c r="EB16" s="3">
        <v>0.97648379393091878</v>
      </c>
      <c r="EC16" s="3">
        <v>0.97193337945120073</v>
      </c>
      <c r="ED16" s="3">
        <v>0.96730697656501308</v>
      </c>
      <c r="EE16" s="3">
        <v>0.96270259535656366</v>
      </c>
      <c r="EF16" s="3">
        <v>0.95821640126220209</v>
      </c>
      <c r="EG16" s="3">
        <v>0.95399066693263579</v>
      </c>
      <c r="EH16" s="3">
        <v>0.95002206575819592</v>
      </c>
      <c r="EI16" s="3">
        <v>0.94621247727450564</v>
      </c>
      <c r="EJ16" s="3">
        <v>0.94243708949018035</v>
      </c>
      <c r="EK16" s="3">
        <v>0.93860137053595527</v>
      </c>
      <c r="EL16" s="3">
        <v>0.93464985876599882</v>
      </c>
      <c r="EM16" s="3">
        <v>0.93057478538177907</v>
      </c>
      <c r="EN16" s="3">
        <v>0.92636858735185346</v>
      </c>
      <c r="EO16" s="3">
        <v>0.92205170973479378</v>
      </c>
      <c r="EP16" s="3">
        <v>0.91747833325450923</v>
      </c>
      <c r="EQ16" s="3">
        <v>0.91255147460493258</v>
      </c>
      <c r="ER16" s="3">
        <v>0.90718567193425559</v>
      </c>
      <c r="ES16" s="3">
        <v>0.90130710878012155</v>
      </c>
      <c r="ET16" s="3">
        <v>0.89480868452581686</v>
      </c>
      <c r="EU16" s="3">
        <v>0.88760547461538408</v>
      </c>
      <c r="EV16" s="3">
        <v>0.87964365350808404</v>
      </c>
      <c r="EW16" s="3">
        <v>0.87090879202874882</v>
      </c>
      <c r="EX16" s="3">
        <v>0.86131137714059203</v>
      </c>
      <c r="EY16" s="3">
        <v>0.85071724720176278</v>
      </c>
      <c r="EZ16" s="3">
        <v>0.83899436353532253</v>
      </c>
      <c r="FA16" s="3">
        <v>0.82604868050597247</v>
      </c>
      <c r="FB16" s="3">
        <v>0.81182412222765965</v>
      </c>
      <c r="FC16" s="3">
        <v>0.79626145380455537</v>
      </c>
      <c r="FD16" s="3">
        <v>0.7793090474530564</v>
      </c>
      <c r="FE16" s="3">
        <v>0.76093294011411328</v>
      </c>
      <c r="FF16" s="3">
        <v>0.74106498104773377</v>
      </c>
      <c r="FG16" s="3">
        <v>0.71955927529772845</v>
      </c>
      <c r="FH16" s="3">
        <v>0.69621677240707014</v>
      </c>
      <c r="FI16" s="3">
        <v>0.67083967105283249</v>
      </c>
      <c r="FJ16" s="3">
        <v>0.64330170255611374</v>
      </c>
      <c r="FK16" s="3">
        <v>0.61348466864263784</v>
      </c>
      <c r="FL16" s="3">
        <v>0.5813196674657044</v>
      </c>
      <c r="FM16" s="3">
        <v>0.54681253200494018</v>
      </c>
      <c r="FN16" s="3">
        <v>0.51005032547824802</v>
      </c>
      <c r="FO16" s="3">
        <v>0.47124059621260811</v>
      </c>
      <c r="FP16" s="3">
        <v>0.43071861734428596</v>
      </c>
      <c r="FQ16" s="3">
        <v>0.38813346764745638</v>
      </c>
      <c r="FR16" s="3">
        <v>0.34423557245652908</v>
      </c>
      <c r="FS16" s="3">
        <v>0.29994622370427204</v>
      </c>
      <c r="FT16" s="3">
        <v>0.25625305729727077</v>
      </c>
      <c r="FU16" s="3">
        <v>0.21412761720817242</v>
      </c>
      <c r="FV16" s="3">
        <v>0.17453756206255341</v>
      </c>
      <c r="FW16" s="3">
        <v>0.13843970347677612</v>
      </c>
      <c r="FX16" s="3">
        <v>0.10665671635257785</v>
      </c>
      <c r="FY16" s="3">
        <v>8.0260245622478368E-2</v>
      </c>
      <c r="FZ16" s="3">
        <v>5.860362354616503E-2</v>
      </c>
      <c r="GA16" s="3">
        <v>4.1012573866312671E-2</v>
      </c>
      <c r="GB16" s="3">
        <v>2.7240141436266217E-2</v>
      </c>
      <c r="GC16" s="3">
        <v>1.7084471905997448E-2</v>
      </c>
      <c r="GD16" s="3">
        <v>9.737123918104185E-3</v>
      </c>
      <c r="GE16" s="3">
        <v>4.9189028897086914E-3</v>
      </c>
      <c r="GF16" s="3">
        <v>2.159742691784395E-3</v>
      </c>
      <c r="GG16" s="3">
        <v>8.1366146170285295E-4</v>
      </c>
      <c r="GH16" s="3">
        <v>2.5018462624439323E-4</v>
      </c>
      <c r="GI16" s="3">
        <v>5.7672560041857513E-5</v>
      </c>
      <c r="GJ16" s="3">
        <v>8.3630979316697564E-6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9</v>
      </c>
      <c r="HC16">
        <f t="shared" si="24"/>
        <v>0.59898906020184595</v>
      </c>
      <c r="HD16">
        <f>IF(H16&gt;=$F$3,IF(HB16&lt;50,HC16*VLOOKUP(H16,Ret!$A$2:$AZ$27,HB16+2),HC16),0)</f>
        <v>0</v>
      </c>
      <c r="HE16">
        <f>IF(H16&lt;$F$3,HC16*VLOOKUP(H16,Withd!$A$2:$AZ$57,HB16+2),0)</f>
        <v>3.7676411886696105E-2</v>
      </c>
      <c r="HF16">
        <f>IF(HC16=HD16,0,HC16*VLOOKUP(H16,Mort!$A$2:$E$115,IF(HF15/HC15=VLOOKUP(H15,Mort!$A$2:$E$115,2),2,3)))</f>
        <v>1.9766638986660917E-4</v>
      </c>
      <c r="HH16">
        <f t="shared" si="20"/>
        <v>32</v>
      </c>
      <c r="HI16">
        <f t="shared" si="20"/>
        <v>7</v>
      </c>
      <c r="HJ16">
        <f t="shared" si="21"/>
        <v>0.42754810228457363</v>
      </c>
      <c r="HK16">
        <f>IF(HH16&gt;=$F$3,IF(HI16&lt;50,HJ16*VLOOKUP(HH16,Ret!$A$2:$AZ$27,HI16+2),HJ16),0)</f>
        <v>0</v>
      </c>
      <c r="HL16">
        <f>IF(HH16&lt;$F$3,HJ16*VLOOKUP(HH16,Withd!$A$2:$AZ$57,HI16+2),0)</f>
        <v>3.0355915262204724E-2</v>
      </c>
      <c r="HM16">
        <f>IF(HJ16=HK16,0,HJ16*VLOOKUP(HH16,Mort!$A$2:$E$115,IF(HM15/HJ15=VLOOKUP(HH15,Mort!$A$2:$E$115,2),2,3)))</f>
        <v>1.2398894966252636E-4</v>
      </c>
      <c r="HN16">
        <f>HN15/(1+Assumptions!$C$9)</f>
        <v>0.86141134246212903</v>
      </c>
      <c r="HO16">
        <f>HO15*(1+Assumptions!$C$10)</f>
        <v>1.1364759281640622</v>
      </c>
      <c r="HQ16">
        <f>HQ15/(1.01+Assumptions!$C$9)</f>
        <v>0.82900064682869623</v>
      </c>
      <c r="HR16">
        <f>HR15/(0.99+Assumptions!$C$9)</f>
        <v>0.89542154809911789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2050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53579.719128326666</v>
      </c>
      <c r="F17" s="3">
        <f t="shared" si="19"/>
        <v>51742.23</v>
      </c>
      <c r="H17">
        <f t="shared" si="23"/>
        <v>35</v>
      </c>
      <c r="I17" s="5">
        <v>617769.15626039228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16489.990000000002</v>
      </c>
      <c r="T17" s="5">
        <v>17386.68</v>
      </c>
      <c r="U17" s="5">
        <v>18330.47</v>
      </c>
      <c r="V17" s="5">
        <v>19323.560000000001</v>
      </c>
      <c r="W17" s="5">
        <v>20367.810000000001</v>
      </c>
      <c r="X17" s="5">
        <v>21465.47</v>
      </c>
      <c r="Y17" s="5">
        <v>22618.22</v>
      </c>
      <c r="Z17" s="5">
        <v>23827.62</v>
      </c>
      <c r="AA17" s="5">
        <v>25095.41</v>
      </c>
      <c r="AB17" s="5">
        <v>26422.7</v>
      </c>
      <c r="AC17" s="5">
        <v>27810.16</v>
      </c>
      <c r="AD17" s="5">
        <v>29257.57</v>
      </c>
      <c r="AE17" s="5">
        <v>30764.57</v>
      </c>
      <c r="AF17" s="5">
        <v>32329.07</v>
      </c>
      <c r="AG17" s="5">
        <v>33948.230000000003</v>
      </c>
      <c r="AH17" s="5">
        <v>35644.9</v>
      </c>
      <c r="AI17" s="5">
        <v>37426.36</v>
      </c>
      <c r="AJ17" s="5">
        <v>39300.81</v>
      </c>
      <c r="AK17" s="5">
        <v>41279.51</v>
      </c>
      <c r="AL17" s="5">
        <v>43368.72</v>
      </c>
      <c r="AM17" s="5">
        <v>45570.52</v>
      </c>
      <c r="AN17" s="5">
        <v>47885.07</v>
      </c>
      <c r="AO17" s="5">
        <v>50313.14</v>
      </c>
      <c r="AP17" s="5">
        <v>52856.9</v>
      </c>
      <c r="AQ17" s="5">
        <v>55520.89</v>
      </c>
      <c r="AR17" s="5">
        <v>58309.79</v>
      </c>
      <c r="AS17" s="5">
        <v>61230.16</v>
      </c>
      <c r="AT17" s="5">
        <v>64277.41</v>
      </c>
      <c r="AU17" s="5">
        <v>27780.32</v>
      </c>
      <c r="AV17" s="5">
        <v>29135.9</v>
      </c>
      <c r="AW17" s="5">
        <v>30539.19</v>
      </c>
      <c r="AX17" s="5">
        <v>31986.55</v>
      </c>
      <c r="AY17" s="5">
        <v>33474.15</v>
      </c>
      <c r="AZ17" s="5">
        <v>34998.449999999997</v>
      </c>
      <c r="BA17" s="5">
        <v>36556.720000000001</v>
      </c>
      <c r="BB17" s="5">
        <v>38142.33</v>
      </c>
      <c r="BC17" s="5">
        <v>39745.199999999997</v>
      </c>
      <c r="BD17" s="5">
        <v>41353.379999999997</v>
      </c>
      <c r="BE17" s="5">
        <v>42954.64</v>
      </c>
      <c r="BF17" s="5">
        <v>44536.78</v>
      </c>
      <c r="BG17" s="5">
        <v>46085.57</v>
      </c>
      <c r="BH17" s="5">
        <v>47585.16</v>
      </c>
      <c r="BI17" s="5">
        <v>49018.57</v>
      </c>
      <c r="BJ17" s="5">
        <v>50364.32</v>
      </c>
      <c r="BK17" s="5">
        <v>51592.4</v>
      </c>
      <c r="BL17" s="5">
        <v>52664.27</v>
      </c>
      <c r="BM17" s="5">
        <v>53535.62</v>
      </c>
      <c r="BN17" s="5">
        <v>54161.57</v>
      </c>
      <c r="BO17" s="5">
        <v>54491.99</v>
      </c>
      <c r="BP17" s="5">
        <v>54474.9</v>
      </c>
      <c r="BQ17" s="5">
        <v>54059.54</v>
      </c>
      <c r="BR17" s="5">
        <v>53198.5</v>
      </c>
      <c r="BS17" s="5">
        <v>51853.91</v>
      </c>
      <c r="BT17" s="5">
        <v>50001.72</v>
      </c>
      <c r="BU17" s="5">
        <v>47536.24</v>
      </c>
      <c r="BV17" s="5">
        <v>44478.69</v>
      </c>
      <c r="BW17" s="5">
        <v>40887.64</v>
      </c>
      <c r="BX17" s="5">
        <v>36852.769999999997</v>
      </c>
      <c r="BY17" s="5">
        <v>32488.25</v>
      </c>
      <c r="BZ17" s="5">
        <v>27937.98</v>
      </c>
      <c r="CA17" s="5">
        <v>23378.639999999999</v>
      </c>
      <c r="CB17" s="5">
        <v>19001.990000000002</v>
      </c>
      <c r="CC17" s="5">
        <v>15085.65</v>
      </c>
      <c r="CD17" s="5">
        <v>11620.92</v>
      </c>
      <c r="CE17" s="5">
        <v>8579.9599999999991</v>
      </c>
      <c r="CF17" s="5">
        <v>6012.15</v>
      </c>
      <c r="CG17" s="5">
        <v>3978.09</v>
      </c>
      <c r="CH17" s="5">
        <v>2391.9699999999998</v>
      </c>
      <c r="CI17" s="5">
        <v>1274.81</v>
      </c>
      <c r="CJ17" s="5">
        <v>590.52</v>
      </c>
      <c r="CK17" s="5">
        <v>234.71</v>
      </c>
      <c r="CL17" s="5">
        <v>76.14</v>
      </c>
      <c r="CM17" s="5">
        <v>18.52</v>
      </c>
      <c r="CN17" s="5">
        <v>2.83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0.99948000000000004</v>
      </c>
      <c r="DP17" s="3">
        <v>0.99889030680000002</v>
      </c>
      <c r="DQ17" s="3">
        <v>0.99821106139137605</v>
      </c>
      <c r="DR17" s="3">
        <v>0.99743245676349079</v>
      </c>
      <c r="DS17" s="3">
        <v>0.99652479322783605</v>
      </c>
      <c r="DT17" s="3">
        <v>0.99547844219494686</v>
      </c>
      <c r="DU17" s="3">
        <v>0.99425400371104711</v>
      </c>
      <c r="DV17" s="3">
        <v>0.99281233540566616</v>
      </c>
      <c r="DW17" s="3">
        <v>0.99112455443547653</v>
      </c>
      <c r="DX17" s="3">
        <v>0.98914230532660563</v>
      </c>
      <c r="DY17" s="3">
        <v>0.9868079294860348</v>
      </c>
      <c r="DZ17" s="3">
        <v>0.98404486728347385</v>
      </c>
      <c r="EA17" s="3">
        <v>0.98078767877276551</v>
      </c>
      <c r="EB17" s="3">
        <v>0.97693318319518851</v>
      </c>
      <c r="EC17" s="3">
        <v>0.9723806745614989</v>
      </c>
      <c r="ED17" s="3">
        <v>0.96775214255058617</v>
      </c>
      <c r="EE17" s="3">
        <v>0.96314564235204536</v>
      </c>
      <c r="EF17" s="3">
        <v>0.9586573836586848</v>
      </c>
      <c r="EG17" s="3">
        <v>0.95442970459675003</v>
      </c>
      <c r="EH17" s="3">
        <v>0.95045927702562749</v>
      </c>
      <c r="EI17" s="3">
        <v>0.94664793532475477</v>
      </c>
      <c r="EJ17" s="3">
        <v>0.94287081006280893</v>
      </c>
      <c r="EK17" s="3">
        <v>0.93903332586585331</v>
      </c>
      <c r="EL17" s="3">
        <v>0.93507999556395804</v>
      </c>
      <c r="EM17" s="3">
        <v>0.93100304678329915</v>
      </c>
      <c r="EN17" s="3">
        <v>0.92679491301183869</v>
      </c>
      <c r="EO17" s="3">
        <v>0.92247604871720357</v>
      </c>
      <c r="EP17" s="3">
        <v>0.91790056751556626</v>
      </c>
      <c r="EQ17" s="3">
        <v>0.91297144146800768</v>
      </c>
      <c r="ER17" s="3">
        <v>0.90760316939217578</v>
      </c>
      <c r="ES17" s="3">
        <v>0.90172190085451442</v>
      </c>
      <c r="ET17" s="3">
        <v>0.89522048594935333</v>
      </c>
      <c r="EU17" s="3">
        <v>0.888013961037461</v>
      </c>
      <c r="EV17" s="3">
        <v>0.88004847580695489</v>
      </c>
      <c r="EW17" s="3">
        <v>0.8713095944421918</v>
      </c>
      <c r="EX17" s="3">
        <v>0.86170776271143878</v>
      </c>
      <c r="EY17" s="3">
        <v>0.85110875723008805</v>
      </c>
      <c r="EZ17" s="3">
        <v>0.83938047855545739</v>
      </c>
      <c r="FA17" s="3">
        <v>0.82642883777134668</v>
      </c>
      <c r="FB17" s="3">
        <v>0.81219773318492405</v>
      </c>
      <c r="FC17" s="3">
        <v>0.79662790263976901</v>
      </c>
      <c r="FD17" s="3">
        <v>0.77966769459256835</v>
      </c>
      <c r="FE17" s="3">
        <v>0.76128313035407558</v>
      </c>
      <c r="FF17" s="3">
        <v>0.74140602782053067</v>
      </c>
      <c r="FG17" s="3">
        <v>0.71989042489317878</v>
      </c>
      <c r="FH17" s="3">
        <v>0.696537179509644</v>
      </c>
      <c r="FI17" s="3">
        <v>0.67114839931651749</v>
      </c>
      <c r="FJ17" s="3">
        <v>0.64359775752457438</v>
      </c>
      <c r="FK17" s="3">
        <v>0.61376700146331031</v>
      </c>
      <c r="FL17" s="3">
        <v>0.58158719757658894</v>
      </c>
      <c r="FM17" s="3">
        <v>0.54706418152844261</v>
      </c>
      <c r="FN17" s="3">
        <v>0.51028505660428536</v>
      </c>
      <c r="FO17" s="3">
        <v>0.47145746664726529</v>
      </c>
      <c r="FP17" s="3">
        <v>0.43091683909026696</v>
      </c>
      <c r="FQ17" s="3">
        <v>0.38831209120941224</v>
      </c>
      <c r="FR17" s="3">
        <v>0.34439399369362772</v>
      </c>
      <c r="FS17" s="3">
        <v>0.30008426246500558</v>
      </c>
      <c r="FT17" s="3">
        <v>0.25637098795172825</v>
      </c>
      <c r="FU17" s="3">
        <v>0.21422616124234364</v>
      </c>
      <c r="FV17" s="3">
        <v>0.17461788629024672</v>
      </c>
      <c r="FW17" s="3">
        <v>0.13850341504769789</v>
      </c>
      <c r="FX17" s="3">
        <v>0.1067058010210474</v>
      </c>
      <c r="FY17" s="3">
        <v>8.0297182326348387E-2</v>
      </c>
      <c r="FZ17" s="3">
        <v>5.8630593619229801E-2</v>
      </c>
      <c r="GA17" s="3">
        <v>4.1031448332545586E-2</v>
      </c>
      <c r="GB17" s="3">
        <v>2.7252677667993455E-2</v>
      </c>
      <c r="GC17" s="3">
        <v>1.7092334379812137E-2</v>
      </c>
      <c r="GD17" s="3">
        <v>9.7416050564301301E-3</v>
      </c>
      <c r="GE17" s="3">
        <v>4.9211666263568087E-3</v>
      </c>
      <c r="GF17" s="3">
        <v>2.1607366306344838E-3</v>
      </c>
      <c r="GG17" s="3">
        <v>8.1403591822523538E-4</v>
      </c>
      <c r="GH17" s="3">
        <v>2.5029976413589534E-4</v>
      </c>
      <c r="GI17" s="3">
        <v>5.7699101628606583E-5</v>
      </c>
      <c r="GJ17" s="3">
        <v>8.3669467271642398E-6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10</v>
      </c>
      <c r="HC17">
        <f t="shared" si="24"/>
        <v>0.5611149819252832</v>
      </c>
      <c r="HD17">
        <f>IF(H17&gt;=$F$3,IF(HB17&lt;50,HC17*VLOOKUP(H17,Ret!$A$2:$AZ$27,HB17+2),HC17),0)</f>
        <v>0</v>
      </c>
      <c r="HE17">
        <f>IF(H17&lt;$F$3,HC17*VLOOKUP(H17,Withd!$A$2:$AZ$57,HB17+2),0)</f>
        <v>3.2937449439014124E-2</v>
      </c>
      <c r="HF17">
        <f>IF(HC17=HD17,0,HC17*VLOOKUP(H17,Mort!$A$2:$E$115,IF(HF16/HC16=VLOOKUP(H16,Mort!$A$2:$E$115,2),2,3)))</f>
        <v>1.9639024367384912E-4</v>
      </c>
      <c r="HH17">
        <f t="shared" si="20"/>
        <v>33</v>
      </c>
      <c r="HI17">
        <f t="shared" si="20"/>
        <v>8</v>
      </c>
      <c r="HJ17">
        <f t="shared" si="21"/>
        <v>0.39706819807270638</v>
      </c>
      <c r="HK17">
        <f>IF(HH17&gt;=$F$3,IF(HI17&lt;50,HJ17*VLOOKUP(HH17,Ret!$A$2:$AZ$27,HI17+2),HJ17),0)</f>
        <v>0</v>
      </c>
      <c r="HL17">
        <f>IF(HH17&lt;$F$3,HJ17*VLOOKUP(HH17,Withd!$A$2:$AZ$57,HI17+2),0)</f>
        <v>2.6603569270871329E-2</v>
      </c>
      <c r="HM17">
        <f>IF(HJ17=HK17,0,HJ17*VLOOKUP(HH17,Mort!$A$2:$E$115,IF(HM16/HJ16=VLOOKUP(HH16,Mort!$A$2:$E$115,2),2,3)))</f>
        <v>1.2309114140253899E-4</v>
      </c>
      <c r="HN17">
        <f>HN16/(1+Assumptions!$C$9)</f>
        <v>0.8298760524683324</v>
      </c>
      <c r="HO17">
        <f>HO16*(1+Assumptions!$C$10)</f>
        <v>1.1734113958293941</v>
      </c>
      <c r="HQ17">
        <f>HQ16/(1.01+Assumptions!$C$9)</f>
        <v>0.79103115155409942</v>
      </c>
      <c r="HR17">
        <f>HR16/(0.99+Assumptions!$C$9)</f>
        <v>0.87103263433766331</v>
      </c>
    </row>
    <row r="18" spans="2:226" x14ac:dyDescent="0.25">
      <c r="B18">
        <f t="shared" si="18"/>
        <v>2051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56526.603680384636</v>
      </c>
      <c r="F18" s="3">
        <f t="shared" si="19"/>
        <v>54358.23</v>
      </c>
      <c r="H18">
        <f t="shared" si="23"/>
        <v>36</v>
      </c>
      <c r="I18" s="5">
        <v>606480.32898243691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17395.72</v>
      </c>
      <c r="U18" s="5">
        <v>18340.009999999998</v>
      </c>
      <c r="V18" s="5">
        <v>19333.62</v>
      </c>
      <c r="W18" s="5">
        <v>20378.400000000001</v>
      </c>
      <c r="X18" s="5">
        <v>21476.639999999999</v>
      </c>
      <c r="Y18" s="5">
        <v>22629.99</v>
      </c>
      <c r="Z18" s="5">
        <v>23840.02</v>
      </c>
      <c r="AA18" s="5">
        <v>25108.46</v>
      </c>
      <c r="AB18" s="5">
        <v>26436.45</v>
      </c>
      <c r="AC18" s="5">
        <v>27824.63</v>
      </c>
      <c r="AD18" s="5">
        <v>29272.79</v>
      </c>
      <c r="AE18" s="5">
        <v>30780.58</v>
      </c>
      <c r="AF18" s="5">
        <v>32345.89</v>
      </c>
      <c r="AG18" s="5">
        <v>33965.89</v>
      </c>
      <c r="AH18" s="5">
        <v>35663.440000000002</v>
      </c>
      <c r="AI18" s="5">
        <v>37445.839999999997</v>
      </c>
      <c r="AJ18" s="5">
        <v>39321.26</v>
      </c>
      <c r="AK18" s="5">
        <v>41300.99</v>
      </c>
      <c r="AL18" s="5">
        <v>43391.28</v>
      </c>
      <c r="AM18" s="5">
        <v>45594.23</v>
      </c>
      <c r="AN18" s="5">
        <v>47909.99</v>
      </c>
      <c r="AO18" s="5">
        <v>50339.32</v>
      </c>
      <c r="AP18" s="5">
        <v>52884.4</v>
      </c>
      <c r="AQ18" s="5">
        <v>55549.78</v>
      </c>
      <c r="AR18" s="5">
        <v>58340.12</v>
      </c>
      <c r="AS18" s="5">
        <v>61262.01</v>
      </c>
      <c r="AT18" s="5">
        <v>64310.85</v>
      </c>
      <c r="AU18" s="5">
        <v>27794.77</v>
      </c>
      <c r="AV18" s="5">
        <v>29151.06</v>
      </c>
      <c r="AW18" s="5">
        <v>30555.08</v>
      </c>
      <c r="AX18" s="5">
        <v>32003.19</v>
      </c>
      <c r="AY18" s="5">
        <v>33491.57</v>
      </c>
      <c r="AZ18" s="5">
        <v>35016.660000000003</v>
      </c>
      <c r="BA18" s="5">
        <v>36575.74</v>
      </c>
      <c r="BB18" s="5">
        <v>38162.17</v>
      </c>
      <c r="BC18" s="5">
        <v>39765.879999999997</v>
      </c>
      <c r="BD18" s="5">
        <v>41374.89</v>
      </c>
      <c r="BE18" s="5">
        <v>42976.98</v>
      </c>
      <c r="BF18" s="5">
        <v>44559.95</v>
      </c>
      <c r="BG18" s="5">
        <v>46109.55</v>
      </c>
      <c r="BH18" s="5">
        <v>47609.91</v>
      </c>
      <c r="BI18" s="5">
        <v>49044.07</v>
      </c>
      <c r="BJ18" s="5">
        <v>50390.52</v>
      </c>
      <c r="BK18" s="5">
        <v>51619.24</v>
      </c>
      <c r="BL18" s="5">
        <v>52691.67</v>
      </c>
      <c r="BM18" s="5">
        <v>53563.47</v>
      </c>
      <c r="BN18" s="5">
        <v>54189.75</v>
      </c>
      <c r="BO18" s="5">
        <v>54520.35</v>
      </c>
      <c r="BP18" s="5">
        <v>54503.24</v>
      </c>
      <c r="BQ18" s="5">
        <v>54087.67</v>
      </c>
      <c r="BR18" s="5">
        <v>53226.18</v>
      </c>
      <c r="BS18" s="5">
        <v>51880.89</v>
      </c>
      <c r="BT18" s="5">
        <v>50027.73</v>
      </c>
      <c r="BU18" s="5">
        <v>47560.97</v>
      </c>
      <c r="BV18" s="5">
        <v>44501.83</v>
      </c>
      <c r="BW18" s="5">
        <v>40908.910000000003</v>
      </c>
      <c r="BX18" s="5">
        <v>36871.949999999997</v>
      </c>
      <c r="BY18" s="5">
        <v>32505.15</v>
      </c>
      <c r="BZ18" s="5">
        <v>27952.51</v>
      </c>
      <c r="CA18" s="5">
        <v>23390.799999999999</v>
      </c>
      <c r="CB18" s="5">
        <v>19011.88</v>
      </c>
      <c r="CC18" s="5">
        <v>15093.49</v>
      </c>
      <c r="CD18" s="5">
        <v>11626.96</v>
      </c>
      <c r="CE18" s="5">
        <v>8584.43</v>
      </c>
      <c r="CF18" s="5">
        <v>6015.28</v>
      </c>
      <c r="CG18" s="5">
        <v>3980.16</v>
      </c>
      <c r="CH18" s="5">
        <v>2393.2199999999998</v>
      </c>
      <c r="CI18" s="5">
        <v>1275.48</v>
      </c>
      <c r="CJ18" s="5">
        <v>590.82000000000005</v>
      </c>
      <c r="CK18" s="5">
        <v>234.83</v>
      </c>
      <c r="CL18" s="5">
        <v>76.180000000000007</v>
      </c>
      <c r="CM18" s="5">
        <v>18.53</v>
      </c>
      <c r="CN18" s="5">
        <v>2.83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0.99941000000000002</v>
      </c>
      <c r="DQ18" s="3">
        <v>0.99873040120000001</v>
      </c>
      <c r="DR18" s="3">
        <v>0.99795139148706402</v>
      </c>
      <c r="DS18" s="3">
        <v>0.99704325572081087</v>
      </c>
      <c r="DT18" s="3">
        <v>0.99599636030230398</v>
      </c>
      <c r="DU18" s="3">
        <v>0.99477128477913224</v>
      </c>
      <c r="DV18" s="3">
        <v>0.99332886641620255</v>
      </c>
      <c r="DW18" s="3">
        <v>0.99164020734329494</v>
      </c>
      <c r="DX18" s="3">
        <v>0.9896569269286084</v>
      </c>
      <c r="DY18" s="3">
        <v>0.98732133658105681</v>
      </c>
      <c r="DZ18" s="3">
        <v>0.98455683683862982</v>
      </c>
      <c r="EA18" s="3">
        <v>0.98129795370869388</v>
      </c>
      <c r="EB18" s="3">
        <v>0.97744145275061878</v>
      </c>
      <c r="EC18" s="3">
        <v>0.97288657558080094</v>
      </c>
      <c r="ED18" s="3">
        <v>0.96825563548103633</v>
      </c>
      <c r="EE18" s="3">
        <v>0.96364673865614658</v>
      </c>
      <c r="EF18" s="3">
        <v>0.95915614485400891</v>
      </c>
      <c r="EG18" s="3">
        <v>0.95492626625520272</v>
      </c>
      <c r="EH18" s="3">
        <v>0.95095377298758099</v>
      </c>
      <c r="EI18" s="3">
        <v>0.94714044835790079</v>
      </c>
      <c r="EJ18" s="3">
        <v>0.94336135796895271</v>
      </c>
      <c r="EK18" s="3">
        <v>0.93952187724201908</v>
      </c>
      <c r="EL18" s="3">
        <v>0.93556649013883009</v>
      </c>
      <c r="EM18" s="3">
        <v>0.93148742024182474</v>
      </c>
      <c r="EN18" s="3">
        <v>0.92727709710233175</v>
      </c>
      <c r="EO18" s="3">
        <v>0.92295598582983485</v>
      </c>
      <c r="EP18" s="3">
        <v>0.91837812414011888</v>
      </c>
      <c r="EQ18" s="3">
        <v>0.91344643361348643</v>
      </c>
      <c r="ER18" s="3">
        <v>0.90807536858383908</v>
      </c>
      <c r="ES18" s="3">
        <v>0.90219104019541574</v>
      </c>
      <c r="ET18" s="3">
        <v>0.89568624279560671</v>
      </c>
      <c r="EU18" s="3">
        <v>0.88847596854110211</v>
      </c>
      <c r="EV18" s="3">
        <v>0.88050633910328835</v>
      </c>
      <c r="EW18" s="3">
        <v>0.87176291115599269</v>
      </c>
      <c r="EX18" s="3">
        <v>0.8621560838750536</v>
      </c>
      <c r="EY18" s="3">
        <v>0.8515515640433905</v>
      </c>
      <c r="EZ18" s="3">
        <v>0.83981718349087253</v>
      </c>
      <c r="FA18" s="3">
        <v>0.82685880434960835</v>
      </c>
      <c r="FB18" s="3">
        <v>0.81262029573870809</v>
      </c>
      <c r="FC18" s="3">
        <v>0.79704236466939704</v>
      </c>
      <c r="FD18" s="3">
        <v>0.78007333272558554</v>
      </c>
      <c r="FE18" s="3">
        <v>0.76167920353991625</v>
      </c>
      <c r="FF18" s="3">
        <v>0.74179175953548904</v>
      </c>
      <c r="FG18" s="3">
        <v>0.72026496267376916</v>
      </c>
      <c r="FH18" s="3">
        <v>0.69689956728463209</v>
      </c>
      <c r="FI18" s="3">
        <v>0.6714975780571073</v>
      </c>
      <c r="FJ18" s="3">
        <v>0.64393260247786299</v>
      </c>
      <c r="FK18" s="3">
        <v>0.61408632635301408</v>
      </c>
      <c r="FL18" s="3">
        <v>0.58188978026232552</v>
      </c>
      <c r="FM18" s="3">
        <v>0.54734880290595389</v>
      </c>
      <c r="FN18" s="3">
        <v>0.51055054288658663</v>
      </c>
      <c r="FO18" s="3">
        <v>0.47170275207834628</v>
      </c>
      <c r="FP18" s="3">
        <v>0.43114103242712926</v>
      </c>
      <c r="FQ18" s="3">
        <v>0.388514118551059</v>
      </c>
      <c r="FR18" s="3">
        <v>0.34457317174293423</v>
      </c>
      <c r="FS18" s="3">
        <v>0.30024038746648829</v>
      </c>
      <c r="FT18" s="3">
        <v>0.25650437022424494</v>
      </c>
      <c r="FU18" s="3">
        <v>0.2143376168030813</v>
      </c>
      <c r="FV18" s="3">
        <v>0.1747087348323596</v>
      </c>
      <c r="FW18" s="3">
        <v>0.13857547429433098</v>
      </c>
      <c r="FX18" s="3">
        <v>0.10676131690583847</v>
      </c>
      <c r="FY18" s="3">
        <v>8.0338958584812506E-2</v>
      </c>
      <c r="FZ18" s="3">
        <v>5.8661097389872546E-2</v>
      </c>
      <c r="GA18" s="3">
        <v>4.1052795786354498E-2</v>
      </c>
      <c r="GB18" s="3">
        <v>2.7266856433338798E-2</v>
      </c>
      <c r="GC18" s="3">
        <v>1.7101227017861428E-2</v>
      </c>
      <c r="GD18" s="3">
        <v>9.7466733265599414E-3</v>
      </c>
      <c r="GE18" s="3">
        <v>4.9237269643782854E-3</v>
      </c>
      <c r="GF18" s="3">
        <v>2.1618607982495735E-3</v>
      </c>
      <c r="GG18" s="3">
        <v>8.1445943713254426E-4</v>
      </c>
      <c r="GH18" s="3">
        <v>2.504299877295147E-4</v>
      </c>
      <c r="GI18" s="3">
        <v>5.7729120771407715E-5</v>
      </c>
      <c r="GJ18" s="3">
        <v>8.3712998030618317E-6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11</v>
      </c>
      <c r="HC18">
        <f t="shared" si="24"/>
        <v>0.52798114224259529</v>
      </c>
      <c r="HD18">
        <f>IF(H18&gt;=$F$3,IF(HB18&lt;50,HC18*VLOOKUP(H18,Ret!$A$2:$AZ$27,HB18+2),HC18),0)</f>
        <v>0</v>
      </c>
      <c r="HE18">
        <f>IF(H18&lt;$F$3,HC18*VLOOKUP(H18,Withd!$A$2:$AZ$57,HB18+2),0)</f>
        <v>2.9619742079809594E-2</v>
      </c>
      <c r="HF18">
        <f>IF(HC18=HD18,0,HC18*VLOOKUP(H18,Mort!$A$2:$E$115,IF(HF17/HC17=VLOOKUP(H17,Mort!$A$2:$E$115,2),2,3)))</f>
        <v>2.0063283405218622E-4</v>
      </c>
      <c r="HH18">
        <f t="shared" si="20"/>
        <v>34</v>
      </c>
      <c r="HI18">
        <f t="shared" si="20"/>
        <v>9</v>
      </c>
      <c r="HJ18">
        <f t="shared" si="21"/>
        <v>0.37034153766043254</v>
      </c>
      <c r="HK18">
        <f>IF(HH18&gt;=$F$3,IF(HI18&lt;50,HJ18*VLOOKUP(HH18,Ret!$A$2:$AZ$27,HI18+2),HJ18),0)</f>
        <v>0</v>
      </c>
      <c r="HL18">
        <f>IF(HH18&lt;$F$3,HJ18*VLOOKUP(HH18,Withd!$A$2:$AZ$57,HI18+2),0)</f>
        <v>2.3294482718841207E-2</v>
      </c>
      <c r="HM18">
        <f>IF(HJ18=HK18,0,HJ18*VLOOKUP(HH18,Mort!$A$2:$E$115,IF(HM17/HJ17=VLOOKUP(HH17,Mort!$A$2:$E$115,2),2,3)))</f>
        <v>1.2221270742794274E-4</v>
      </c>
      <c r="HN18">
        <f>HN17/(1+Assumptions!$C$9)</f>
        <v>0.79949523359184238</v>
      </c>
      <c r="HO18">
        <f>HO17*(1+Assumptions!$C$10)</f>
        <v>1.2115472661938493</v>
      </c>
      <c r="HQ18">
        <f>HQ17/(1.01+Assumptions!$C$9)</f>
        <v>0.75480071713177421</v>
      </c>
      <c r="HR18">
        <f>HR17/(0.99+Assumptions!$C$9)</f>
        <v>0.84730801005609269</v>
      </c>
    </row>
    <row r="19" spans="2:226" x14ac:dyDescent="0.25">
      <c r="B19">
        <f t="shared" si="18"/>
        <v>2052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59635.56688280579</v>
      </c>
      <c r="F19" s="3">
        <f t="shared" si="19"/>
        <v>57097.9</v>
      </c>
      <c r="H19">
        <f t="shared" si="23"/>
        <v>37</v>
      </c>
      <c r="I19" s="5">
        <v>595037.16012163484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18350.830000000002</v>
      </c>
      <c r="V19" s="5">
        <v>19345.03</v>
      </c>
      <c r="W19" s="5">
        <v>20390.43</v>
      </c>
      <c r="X19" s="5">
        <v>21489.32</v>
      </c>
      <c r="Y19" s="5">
        <v>22643.35</v>
      </c>
      <c r="Z19" s="5">
        <v>23854.09</v>
      </c>
      <c r="AA19" s="5">
        <v>25123.29</v>
      </c>
      <c r="AB19" s="5">
        <v>26452.06</v>
      </c>
      <c r="AC19" s="5">
        <v>27841.06</v>
      </c>
      <c r="AD19" s="5">
        <v>29290.07</v>
      </c>
      <c r="AE19" s="5">
        <v>30798.75</v>
      </c>
      <c r="AF19" s="5">
        <v>32364.98</v>
      </c>
      <c r="AG19" s="5">
        <v>33985.94</v>
      </c>
      <c r="AH19" s="5">
        <v>35684.5</v>
      </c>
      <c r="AI19" s="5">
        <v>37467.94</v>
      </c>
      <c r="AJ19" s="5">
        <v>39344.480000000003</v>
      </c>
      <c r="AK19" s="5">
        <v>41325.370000000003</v>
      </c>
      <c r="AL19" s="5">
        <v>43416.9</v>
      </c>
      <c r="AM19" s="5">
        <v>45621.15</v>
      </c>
      <c r="AN19" s="5">
        <v>47938.27</v>
      </c>
      <c r="AO19" s="5">
        <v>50369.04</v>
      </c>
      <c r="AP19" s="5">
        <v>52915.62</v>
      </c>
      <c r="AQ19" s="5">
        <v>55582.57</v>
      </c>
      <c r="AR19" s="5">
        <v>58374.559999999998</v>
      </c>
      <c r="AS19" s="5">
        <v>61298.18</v>
      </c>
      <c r="AT19" s="5">
        <v>64348.82</v>
      </c>
      <c r="AU19" s="5">
        <v>27811.18</v>
      </c>
      <c r="AV19" s="5">
        <v>29168.27</v>
      </c>
      <c r="AW19" s="5">
        <v>30573.119999999999</v>
      </c>
      <c r="AX19" s="5">
        <v>32022.080000000002</v>
      </c>
      <c r="AY19" s="5">
        <v>33511.339999999997</v>
      </c>
      <c r="AZ19" s="5">
        <v>35037.339999999997</v>
      </c>
      <c r="BA19" s="5">
        <v>36597.33</v>
      </c>
      <c r="BB19" s="5">
        <v>38184.699999999997</v>
      </c>
      <c r="BC19" s="5">
        <v>39789.360000000001</v>
      </c>
      <c r="BD19" s="5">
        <v>41399.32</v>
      </c>
      <c r="BE19" s="5">
        <v>43002.35</v>
      </c>
      <c r="BF19" s="5">
        <v>44586.26</v>
      </c>
      <c r="BG19" s="5">
        <v>46136.77</v>
      </c>
      <c r="BH19" s="5">
        <v>47638.02</v>
      </c>
      <c r="BI19" s="5">
        <v>49073.02</v>
      </c>
      <c r="BJ19" s="5">
        <v>50420.27</v>
      </c>
      <c r="BK19" s="5">
        <v>51649.71</v>
      </c>
      <c r="BL19" s="5">
        <v>52722.78</v>
      </c>
      <c r="BM19" s="5">
        <v>53595.09</v>
      </c>
      <c r="BN19" s="5">
        <v>54221.74</v>
      </c>
      <c r="BO19" s="5">
        <v>54552.53</v>
      </c>
      <c r="BP19" s="5">
        <v>54535.42</v>
      </c>
      <c r="BQ19" s="5">
        <v>54119.6</v>
      </c>
      <c r="BR19" s="5">
        <v>53257.599999999999</v>
      </c>
      <c r="BS19" s="5">
        <v>51911.519999999997</v>
      </c>
      <c r="BT19" s="5">
        <v>50057.27</v>
      </c>
      <c r="BU19" s="5">
        <v>47589.05</v>
      </c>
      <c r="BV19" s="5">
        <v>44528.1</v>
      </c>
      <c r="BW19" s="5">
        <v>40933.07</v>
      </c>
      <c r="BX19" s="5">
        <v>36893.71</v>
      </c>
      <c r="BY19" s="5">
        <v>32524.34</v>
      </c>
      <c r="BZ19" s="5">
        <v>27969.01</v>
      </c>
      <c r="CA19" s="5">
        <v>23404.61</v>
      </c>
      <c r="CB19" s="5">
        <v>19023.099999999999</v>
      </c>
      <c r="CC19" s="5">
        <v>15102.4</v>
      </c>
      <c r="CD19" s="5">
        <v>11633.83</v>
      </c>
      <c r="CE19" s="5">
        <v>8589.49</v>
      </c>
      <c r="CF19" s="5">
        <v>6018.83</v>
      </c>
      <c r="CG19" s="5">
        <v>3982.51</v>
      </c>
      <c r="CH19" s="5">
        <v>2394.63</v>
      </c>
      <c r="CI19" s="5">
        <v>1276.23</v>
      </c>
      <c r="CJ19" s="5">
        <v>591.16999999999996</v>
      </c>
      <c r="CK19" s="5">
        <v>234.97</v>
      </c>
      <c r="CL19" s="5">
        <v>76.22</v>
      </c>
      <c r="CM19" s="5">
        <v>18.54</v>
      </c>
      <c r="CN19" s="5">
        <v>2.84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0.99931999999999999</v>
      </c>
      <c r="DR19" s="3">
        <v>0.99854053040000001</v>
      </c>
      <c r="DS19" s="3">
        <v>0.99763185851733605</v>
      </c>
      <c r="DT19" s="3">
        <v>0.99658434506589288</v>
      </c>
      <c r="DU19" s="3">
        <v>0.99535854632146192</v>
      </c>
      <c r="DV19" s="3">
        <v>0.99391527642929589</v>
      </c>
      <c r="DW19" s="3">
        <v>0.99222562045936602</v>
      </c>
      <c r="DX19" s="3">
        <v>0.99024116921844729</v>
      </c>
      <c r="DY19" s="3">
        <v>0.98790420005909174</v>
      </c>
      <c r="DZ19" s="3">
        <v>0.98513806829892625</v>
      </c>
      <c r="EA19" s="3">
        <v>0.9818772612928568</v>
      </c>
      <c r="EB19" s="3">
        <v>0.97801848365597588</v>
      </c>
      <c r="EC19" s="3">
        <v>0.97346091752213904</v>
      </c>
      <c r="ED19" s="3">
        <v>0.96882724355473371</v>
      </c>
      <c r="EE19" s="3">
        <v>0.96421562587541321</v>
      </c>
      <c r="EF19" s="3">
        <v>0.95972238105883378</v>
      </c>
      <c r="EG19" s="3">
        <v>0.95549000535836426</v>
      </c>
      <c r="EH19" s="3">
        <v>0.95151516693607341</v>
      </c>
      <c r="EI19" s="3">
        <v>0.9476995911166598</v>
      </c>
      <c r="EJ19" s="3">
        <v>0.94391826974810433</v>
      </c>
      <c r="EK19" s="3">
        <v>0.94007652239022954</v>
      </c>
      <c r="EL19" s="3">
        <v>0.93611880023096661</v>
      </c>
      <c r="EM19" s="3">
        <v>0.93203732226195957</v>
      </c>
      <c r="EN19" s="3">
        <v>0.92782451356533557</v>
      </c>
      <c r="EO19" s="3">
        <v>0.92350085133212112</v>
      </c>
      <c r="EP19" s="3">
        <v>0.91892028710951379</v>
      </c>
      <c r="EQ19" s="3">
        <v>0.91398568516773571</v>
      </c>
      <c r="ER19" s="3">
        <v>0.90861144933894944</v>
      </c>
      <c r="ES19" s="3">
        <v>0.90272364714723297</v>
      </c>
      <c r="ET19" s="3">
        <v>0.89621500965130141</v>
      </c>
      <c r="EU19" s="3">
        <v>0.88900047882360844</v>
      </c>
      <c r="EV19" s="3">
        <v>0.88102614452856065</v>
      </c>
      <c r="EW19" s="3">
        <v>0.87227755491339209</v>
      </c>
      <c r="EX19" s="3">
        <v>0.86266505625824652</v>
      </c>
      <c r="EY19" s="3">
        <v>0.85205427606627016</v>
      </c>
      <c r="EZ19" s="3">
        <v>0.8403129681420769</v>
      </c>
      <c r="FA19" s="3">
        <v>0.82734693904364465</v>
      </c>
      <c r="FB19" s="3">
        <v>0.81310002475331311</v>
      </c>
      <c r="FC19" s="3">
        <v>0.79751289727879204</v>
      </c>
      <c r="FD19" s="3">
        <v>0.78053384769572653</v>
      </c>
      <c r="FE19" s="3">
        <v>0.76212885956706122</v>
      </c>
      <c r="FF19" s="3">
        <v>0.74222967504376525</v>
      </c>
      <c r="FG19" s="3">
        <v>0.72069016987399515</v>
      </c>
      <c r="FH19" s="3">
        <v>0.69731098076328268</v>
      </c>
      <c r="FI19" s="3">
        <v>0.67189399551446105</v>
      </c>
      <c r="FJ19" s="3">
        <v>0.64431274699859242</v>
      </c>
      <c r="FK19" s="3">
        <v>0.61444885117520764</v>
      </c>
      <c r="FL19" s="3">
        <v>0.58223329790809153</v>
      </c>
      <c r="FM19" s="3">
        <v>0.54767192934426723</v>
      </c>
      <c r="FN19" s="3">
        <v>0.51085194553445212</v>
      </c>
      <c r="FO19" s="3">
        <v>0.47198122099873568</v>
      </c>
      <c r="FP19" s="3">
        <v>0.4313955558050544</v>
      </c>
      <c r="FQ19" s="3">
        <v>0.38874347720260866</v>
      </c>
      <c r="FR19" s="3">
        <v>0.34477658993099364</v>
      </c>
      <c r="FS19" s="3">
        <v>0.30041763387047199</v>
      </c>
      <c r="FT19" s="3">
        <v>0.25665579714456033</v>
      </c>
      <c r="FU19" s="3">
        <v>0.21446415065196606</v>
      </c>
      <c r="FV19" s="3">
        <v>0.17481187383792404</v>
      </c>
      <c r="FW19" s="3">
        <v>0.13865728209076458</v>
      </c>
      <c r="FX19" s="3">
        <v>0.10682434326836684</v>
      </c>
      <c r="FY19" s="3">
        <v>8.0386386552878733E-2</v>
      </c>
      <c r="FZ19" s="3">
        <v>5.8695727869315463E-2</v>
      </c>
      <c r="GA19" s="3">
        <v>4.107703123478304E-2</v>
      </c>
      <c r="GB19" s="3">
        <v>2.7282953375830549E-2</v>
      </c>
      <c r="GC19" s="3">
        <v>1.7111322698253405E-2</v>
      </c>
      <c r="GD19" s="3">
        <v>9.7524272586425459E-3</v>
      </c>
      <c r="GE19" s="3">
        <v>4.9266336782484554E-3</v>
      </c>
      <c r="GF19" s="3">
        <v>2.1631370491085491E-3</v>
      </c>
      <c r="GG19" s="3">
        <v>8.1494025188115471E-4</v>
      </c>
      <c r="GH19" s="3">
        <v>2.5057782864841744E-4</v>
      </c>
      <c r="GI19" s="3">
        <v>5.7763201060033174E-5</v>
      </c>
      <c r="GJ19" s="3">
        <v>8.3762417857154089E-6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12</v>
      </c>
      <c r="HC19">
        <f t="shared" si="24"/>
        <v>0.49816076732873349</v>
      </c>
      <c r="HD19">
        <f>IF(H19&gt;=$F$3,IF(HB19&lt;50,HC19*VLOOKUP(H19,Ret!$A$2:$AZ$27,HB19+2),HC19),0)</f>
        <v>0</v>
      </c>
      <c r="HE19">
        <f>IF(H19&lt;$F$3,HC19*VLOOKUP(H19,Withd!$A$2:$AZ$57,HB19+2),0)</f>
        <v>2.6551968898621495E-2</v>
      </c>
      <c r="HF19">
        <f>IF(HC19=HD19,0,HC19*VLOOKUP(H19,Mort!$A$2:$E$115,IF(HF18/HC18=VLOOKUP(H18,Mort!$A$2:$E$115,2),2,3)))</f>
        <v>1.992643069314934E-4</v>
      </c>
      <c r="HH19">
        <f t="shared" si="20"/>
        <v>35</v>
      </c>
      <c r="HI19">
        <f t="shared" si="20"/>
        <v>10</v>
      </c>
      <c r="HJ19">
        <f t="shared" si="21"/>
        <v>0.34692484223416337</v>
      </c>
      <c r="HK19">
        <f>IF(HH19&gt;=$F$3,IF(HI19&lt;50,HJ19*VLOOKUP(HH19,Ret!$A$2:$AZ$27,HI19+2),HJ19),0)</f>
        <v>0</v>
      </c>
      <c r="HL19">
        <f>IF(HH19&lt;$F$3,HJ19*VLOOKUP(HH19,Withd!$A$2:$AZ$57,HI19+2),0)</f>
        <v>2.0364488239145391E-2</v>
      </c>
      <c r="HM19">
        <f>IF(HJ19=HK19,0,HJ19*VLOOKUP(HH19,Mort!$A$2:$E$115,IF(HM18/HJ18=VLOOKUP(HH18,Mort!$A$2:$E$115,2),2,3)))</f>
        <v>1.2142369478195718E-4</v>
      </c>
      <c r="HN19">
        <f>HN18/(1+Assumptions!$C$9)</f>
        <v>0.77022662195745895</v>
      </c>
      <c r="HO19">
        <f>HO18*(1+Assumptions!$C$10)</f>
        <v>1.2509225523451495</v>
      </c>
      <c r="HQ19">
        <f>HQ18/(1.01+Assumptions!$C$9)</f>
        <v>0.72022969191963182</v>
      </c>
      <c r="HR19">
        <f>HR18/(0.99+Assumptions!$C$9)</f>
        <v>0.82422958176662708</v>
      </c>
    </row>
    <row r="20" spans="2:226" x14ac:dyDescent="0.25">
      <c r="B20">
        <f t="shared" si="18"/>
        <v>2053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62915.523061360109</v>
      </c>
      <c r="F20" s="3">
        <f t="shared" si="19"/>
        <v>59966.01</v>
      </c>
      <c r="H20">
        <f t="shared" si="23"/>
        <v>38</v>
      </c>
      <c r="I20" s="5">
        <v>583446.49223928724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19358.189999999999</v>
      </c>
      <c r="W20" s="5">
        <v>20404.310000000001</v>
      </c>
      <c r="X20" s="5">
        <v>21503.94</v>
      </c>
      <c r="Y20" s="5">
        <v>22658.76</v>
      </c>
      <c r="Z20" s="5">
        <v>23870.32</v>
      </c>
      <c r="AA20" s="5">
        <v>25140.38</v>
      </c>
      <c r="AB20" s="5">
        <v>26470.06</v>
      </c>
      <c r="AC20" s="5">
        <v>27860</v>
      </c>
      <c r="AD20" s="5">
        <v>29310.01</v>
      </c>
      <c r="AE20" s="5">
        <v>30819.7</v>
      </c>
      <c r="AF20" s="5">
        <v>32387</v>
      </c>
      <c r="AG20" s="5">
        <v>34009.07</v>
      </c>
      <c r="AH20" s="5">
        <v>35708.78</v>
      </c>
      <c r="AI20" s="5">
        <v>37493.440000000002</v>
      </c>
      <c r="AJ20" s="5">
        <v>39371.25</v>
      </c>
      <c r="AK20" s="5">
        <v>41353.49</v>
      </c>
      <c r="AL20" s="5">
        <v>43446.44</v>
      </c>
      <c r="AM20" s="5">
        <v>45652.19</v>
      </c>
      <c r="AN20" s="5">
        <v>47970.89</v>
      </c>
      <c r="AO20" s="5">
        <v>50403.31</v>
      </c>
      <c r="AP20" s="5">
        <v>52951.62</v>
      </c>
      <c r="AQ20" s="5">
        <v>55620.4</v>
      </c>
      <c r="AR20" s="5">
        <v>58414.29</v>
      </c>
      <c r="AS20" s="5">
        <v>61339.89</v>
      </c>
      <c r="AT20" s="5">
        <v>64392.6</v>
      </c>
      <c r="AU20" s="5">
        <v>27830.1</v>
      </c>
      <c r="AV20" s="5">
        <v>29188.12</v>
      </c>
      <c r="AW20" s="5">
        <v>30593.919999999998</v>
      </c>
      <c r="AX20" s="5">
        <v>32043.87</v>
      </c>
      <c r="AY20" s="5">
        <v>33534.14</v>
      </c>
      <c r="AZ20" s="5">
        <v>35061.18</v>
      </c>
      <c r="BA20" s="5">
        <v>36622.239999999998</v>
      </c>
      <c r="BB20" s="5">
        <v>38210.68</v>
      </c>
      <c r="BC20" s="5">
        <v>39816.43</v>
      </c>
      <c r="BD20" s="5">
        <v>41427.49</v>
      </c>
      <c r="BE20" s="5">
        <v>43031.62</v>
      </c>
      <c r="BF20" s="5">
        <v>44616.6</v>
      </c>
      <c r="BG20" s="5">
        <v>46168.17</v>
      </c>
      <c r="BH20" s="5">
        <v>47670.43</v>
      </c>
      <c r="BI20" s="5">
        <v>49106.42</v>
      </c>
      <c r="BJ20" s="5">
        <v>50454.58</v>
      </c>
      <c r="BK20" s="5">
        <v>51684.86</v>
      </c>
      <c r="BL20" s="5">
        <v>52758.65</v>
      </c>
      <c r="BM20" s="5">
        <v>53631.56</v>
      </c>
      <c r="BN20" s="5">
        <v>54258.63</v>
      </c>
      <c r="BO20" s="5">
        <v>54589.65</v>
      </c>
      <c r="BP20" s="5">
        <v>54572.53</v>
      </c>
      <c r="BQ20" s="5">
        <v>54156.43</v>
      </c>
      <c r="BR20" s="5">
        <v>53293.84</v>
      </c>
      <c r="BS20" s="5">
        <v>51946.84</v>
      </c>
      <c r="BT20" s="5">
        <v>50091.33</v>
      </c>
      <c r="BU20" s="5">
        <v>47621.43</v>
      </c>
      <c r="BV20" s="5">
        <v>44558.400000000001</v>
      </c>
      <c r="BW20" s="5">
        <v>40960.92</v>
      </c>
      <c r="BX20" s="5">
        <v>36918.82</v>
      </c>
      <c r="BY20" s="5">
        <v>32546.47</v>
      </c>
      <c r="BZ20" s="5">
        <v>27988.05</v>
      </c>
      <c r="CA20" s="5">
        <v>23420.53</v>
      </c>
      <c r="CB20" s="5">
        <v>19036.05</v>
      </c>
      <c r="CC20" s="5">
        <v>15112.68</v>
      </c>
      <c r="CD20" s="5">
        <v>11641.74</v>
      </c>
      <c r="CE20" s="5">
        <v>8595.34</v>
      </c>
      <c r="CF20" s="5">
        <v>6022.93</v>
      </c>
      <c r="CG20" s="5">
        <v>3985.22</v>
      </c>
      <c r="CH20" s="5">
        <v>2396.2600000000002</v>
      </c>
      <c r="CI20" s="5">
        <v>1277.0999999999999</v>
      </c>
      <c r="CJ20" s="5">
        <v>591.58000000000004</v>
      </c>
      <c r="CK20" s="5">
        <v>235.13</v>
      </c>
      <c r="CL20" s="5">
        <v>76.27</v>
      </c>
      <c r="CM20" s="5">
        <v>18.55</v>
      </c>
      <c r="CN20" s="5">
        <v>2.84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0.99922</v>
      </c>
      <c r="DS20" s="3">
        <v>0.99831070980000003</v>
      </c>
      <c r="DT20" s="3">
        <v>0.99726248355471003</v>
      </c>
      <c r="DU20" s="3">
        <v>0.99603585069993783</v>
      </c>
      <c r="DV20" s="3">
        <v>0.994591598716423</v>
      </c>
      <c r="DW20" s="3">
        <v>0.99290079299860501</v>
      </c>
      <c r="DX20" s="3">
        <v>0.99091499141260775</v>
      </c>
      <c r="DY20" s="3">
        <v>0.98857643203287393</v>
      </c>
      <c r="DZ20" s="3">
        <v>0.98580841802318186</v>
      </c>
      <c r="EA20" s="3">
        <v>0.98254539215952508</v>
      </c>
      <c r="EB20" s="3">
        <v>0.97868398876833818</v>
      </c>
      <c r="EC20" s="3">
        <v>0.9741233213806777</v>
      </c>
      <c r="ED20" s="3">
        <v>0.96948649437090573</v>
      </c>
      <c r="EE20" s="3">
        <v>0.96487173865770026</v>
      </c>
      <c r="EF20" s="3">
        <v>0.96037543635555533</v>
      </c>
      <c r="EG20" s="3">
        <v>0.9561401806812273</v>
      </c>
      <c r="EH20" s="3">
        <v>0.95216263752959329</v>
      </c>
      <c r="EI20" s="3">
        <v>0.94834446535309969</v>
      </c>
      <c r="EJ20" s="3">
        <v>0.94456057093634083</v>
      </c>
      <c r="EK20" s="3">
        <v>0.9407162094126299</v>
      </c>
      <c r="EL20" s="3">
        <v>0.93675579417100263</v>
      </c>
      <c r="EM20" s="3">
        <v>0.93267153890841703</v>
      </c>
      <c r="EN20" s="3">
        <v>0.92845586355255105</v>
      </c>
      <c r="EO20" s="3">
        <v>0.92412925922839617</v>
      </c>
      <c r="EP20" s="3">
        <v>0.91954557810262338</v>
      </c>
      <c r="EQ20" s="3">
        <v>0.91460761834821236</v>
      </c>
      <c r="ER20" s="3">
        <v>0.90922972555232484</v>
      </c>
      <c r="ES20" s="3">
        <v>0.90333791693074572</v>
      </c>
      <c r="ET20" s="3">
        <v>0.89682485054967498</v>
      </c>
      <c r="EU20" s="3">
        <v>0.8896054105027501</v>
      </c>
      <c r="EV20" s="3">
        <v>0.88162564997054038</v>
      </c>
      <c r="EW20" s="3">
        <v>0.87287110726633288</v>
      </c>
      <c r="EX20" s="3">
        <v>0.86325206766425788</v>
      </c>
      <c r="EY20" s="3">
        <v>0.85263406723198754</v>
      </c>
      <c r="EZ20" s="3">
        <v>0.84088476978553073</v>
      </c>
      <c r="FA20" s="3">
        <v>0.82790991778773992</v>
      </c>
      <c r="FB20" s="3">
        <v>0.81365330900343502</v>
      </c>
      <c r="FC20" s="3">
        <v>0.79805557506983915</v>
      </c>
      <c r="FD20" s="3">
        <v>0.78106497187660229</v>
      </c>
      <c r="FE20" s="3">
        <v>0.76264745983975202</v>
      </c>
      <c r="FF20" s="3">
        <v>0.74273473466333617</v>
      </c>
      <c r="FG20" s="3">
        <v>0.72118057266340607</v>
      </c>
      <c r="FH20" s="3">
        <v>0.69778547488620513</v>
      </c>
      <c r="FI20" s="3">
        <v>0.67235119432660295</v>
      </c>
      <c r="FJ20" s="3">
        <v>0.64475117779949587</v>
      </c>
      <c r="FK20" s="3">
        <v>0.61486696070848923</v>
      </c>
      <c r="FL20" s="3">
        <v>0.58262948595854314</v>
      </c>
      <c r="FM20" s="3">
        <v>0.548044599672044</v>
      </c>
      <c r="FN20" s="3">
        <v>0.51119956123609245</v>
      </c>
      <c r="FO20" s="3">
        <v>0.4723023866216382</v>
      </c>
      <c r="FP20" s="3">
        <v>0.43168910439604352</v>
      </c>
      <c r="FQ20" s="3">
        <v>0.38900800264440671</v>
      </c>
      <c r="FR20" s="3">
        <v>0.34501119754532433</v>
      </c>
      <c r="FS20" s="3">
        <v>0.3006220568691429</v>
      </c>
      <c r="FT20" s="3">
        <v>0.25683044184501486</v>
      </c>
      <c r="FU20" s="3">
        <v>0.21461008551011285</v>
      </c>
      <c r="FV20" s="3">
        <v>0.17493082680014807</v>
      </c>
      <c r="FW20" s="3">
        <v>0.13875163320134146</v>
      </c>
      <c r="FX20" s="3">
        <v>0.10689703325097748</v>
      </c>
      <c r="FY20" s="3">
        <v>8.0441086491693056E-2</v>
      </c>
      <c r="FZ20" s="3">
        <v>5.873566812363952E-2</v>
      </c>
      <c r="GA20" s="3">
        <v>4.1104982622966642E-2</v>
      </c>
      <c r="GB20" s="3">
        <v>2.7301518408348217E-2</v>
      </c>
      <c r="GC20" s="3">
        <v>1.7122966315347838E-2</v>
      </c>
      <c r="GD20" s="3">
        <v>9.759063421769347E-3</v>
      </c>
      <c r="GE20" s="3">
        <v>4.9299860687752207E-3</v>
      </c>
      <c r="GF20" s="3">
        <v>2.1646089832171359E-3</v>
      </c>
      <c r="GG20" s="3">
        <v>8.1549478833722368E-4</v>
      </c>
      <c r="GH20" s="3">
        <v>2.5074833751792953E-4</v>
      </c>
      <c r="GI20" s="3">
        <v>5.7802506764633105E-5</v>
      </c>
      <c r="GJ20" s="3">
        <v>8.3819415059394445E-6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13</v>
      </c>
      <c r="HC20">
        <f t="shared" si="24"/>
        <v>0.47140953412318048</v>
      </c>
      <c r="HD20">
        <f>IF(H20&gt;=$F$3,IF(HB20&lt;50,HC20*VLOOKUP(H20,Ret!$A$2:$AZ$27,HB20+2),HC20),0)</f>
        <v>0</v>
      </c>
      <c r="HE20">
        <f>IF(H20&lt;$F$3,HC20*VLOOKUP(H20,Withd!$A$2:$AZ$57,HB20+2),0)</f>
        <v>2.2391952870851075E-2</v>
      </c>
      <c r="HF20">
        <f>IF(HC20=HD20,0,HC20*VLOOKUP(H20,Mort!$A$2:$E$115,IF(HF19/HC19=VLOOKUP(H19,Mort!$A$2:$E$115,2),2,3)))</f>
        <v>2.0270609967296761E-4</v>
      </c>
      <c r="HH20">
        <f t="shared" si="20"/>
        <v>36</v>
      </c>
      <c r="HI20">
        <f t="shared" si="20"/>
        <v>11</v>
      </c>
      <c r="HJ20">
        <f t="shared" si="21"/>
        <v>0.32643893030023602</v>
      </c>
      <c r="HK20">
        <f>IF(HH20&gt;=$F$3,IF(HI20&lt;50,HJ20*VLOOKUP(HH20,Ret!$A$2:$AZ$27,HI20+2),HJ20),0)</f>
        <v>0</v>
      </c>
      <c r="HL20">
        <f>IF(HH20&lt;$F$3,HJ20*VLOOKUP(HH20,Withd!$A$2:$AZ$57,HI20+2),0)</f>
        <v>1.8313223989843239E-2</v>
      </c>
      <c r="HM20">
        <f>IF(HJ20=HK20,0,HJ20*VLOOKUP(HH20,Mort!$A$2:$E$115,IF(HM19/HJ19=VLOOKUP(HH19,Mort!$A$2:$E$115,2),2,3)))</f>
        <v>1.2404679351408969E-4</v>
      </c>
      <c r="HN20">
        <f>HN19/(1+Assumptions!$C$9)</f>
        <v>0.74202950092240749</v>
      </c>
      <c r="HO20">
        <f>HO19*(1+Assumptions!$C$10)</f>
        <v>1.2915775352963668</v>
      </c>
      <c r="HQ20">
        <f>HQ19/(1.01+Assumptions!$C$9)</f>
        <v>0.68724207244239677</v>
      </c>
      <c r="HR20">
        <f>HR19/(0.99+Assumptions!$C$9)</f>
        <v>0.80177974880022085</v>
      </c>
    </row>
    <row r="21" spans="2:226" x14ac:dyDescent="0.25">
      <c r="B21">
        <f t="shared" si="18"/>
        <v>2054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66375.876829734902</v>
      </c>
      <c r="F21" s="3">
        <f t="shared" si="19"/>
        <v>62969.33</v>
      </c>
      <c r="H21">
        <f t="shared" si="23"/>
        <v>39</v>
      </c>
      <c r="I21" s="5">
        <v>571708.70289731666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20420.240000000002</v>
      </c>
      <c r="X21" s="5">
        <v>21520.73</v>
      </c>
      <c r="Y21" s="5">
        <v>22676.44</v>
      </c>
      <c r="Z21" s="5">
        <v>23888.959999999999</v>
      </c>
      <c r="AA21" s="5">
        <v>25160.01</v>
      </c>
      <c r="AB21" s="5">
        <v>26490.720000000001</v>
      </c>
      <c r="AC21" s="5">
        <v>27881.75</v>
      </c>
      <c r="AD21" s="5">
        <v>29332.89</v>
      </c>
      <c r="AE21" s="5">
        <v>30843.759999999998</v>
      </c>
      <c r="AF21" s="5">
        <v>32412.29</v>
      </c>
      <c r="AG21" s="5">
        <v>34035.61</v>
      </c>
      <c r="AH21" s="5">
        <v>35736.65</v>
      </c>
      <c r="AI21" s="5">
        <v>37522.71</v>
      </c>
      <c r="AJ21" s="5">
        <v>39401.980000000003</v>
      </c>
      <c r="AK21" s="5">
        <v>41385.769999999997</v>
      </c>
      <c r="AL21" s="5">
        <v>43480.35</v>
      </c>
      <c r="AM21" s="5">
        <v>45687.83</v>
      </c>
      <c r="AN21" s="5">
        <v>48008.34</v>
      </c>
      <c r="AO21" s="5">
        <v>50442.66</v>
      </c>
      <c r="AP21" s="5">
        <v>52992.959999999999</v>
      </c>
      <c r="AQ21" s="5">
        <v>55663.81</v>
      </c>
      <c r="AR21" s="5">
        <v>58459.89</v>
      </c>
      <c r="AS21" s="5">
        <v>61387.77</v>
      </c>
      <c r="AT21" s="5">
        <v>64442.87</v>
      </c>
      <c r="AU21" s="5">
        <v>27851.83</v>
      </c>
      <c r="AV21" s="5">
        <v>29210.9</v>
      </c>
      <c r="AW21" s="5">
        <v>30617.8</v>
      </c>
      <c r="AX21" s="5">
        <v>32068.89</v>
      </c>
      <c r="AY21" s="5">
        <v>33560.32</v>
      </c>
      <c r="AZ21" s="5">
        <v>35088.550000000003</v>
      </c>
      <c r="BA21" s="5">
        <v>36650.82</v>
      </c>
      <c r="BB21" s="5">
        <v>38240.51</v>
      </c>
      <c r="BC21" s="5">
        <v>39847.51</v>
      </c>
      <c r="BD21" s="5">
        <v>41459.83</v>
      </c>
      <c r="BE21" s="5">
        <v>43065.21</v>
      </c>
      <c r="BF21" s="5">
        <v>44651.42</v>
      </c>
      <c r="BG21" s="5">
        <v>46204.21</v>
      </c>
      <c r="BH21" s="5">
        <v>47707.65</v>
      </c>
      <c r="BI21" s="5">
        <v>49144.75</v>
      </c>
      <c r="BJ21" s="5">
        <v>50493.97</v>
      </c>
      <c r="BK21" s="5">
        <v>51725.21</v>
      </c>
      <c r="BL21" s="5">
        <v>52799.839999999997</v>
      </c>
      <c r="BM21" s="5">
        <v>53673.43</v>
      </c>
      <c r="BN21" s="5">
        <v>54300.99</v>
      </c>
      <c r="BO21" s="5">
        <v>54632.27</v>
      </c>
      <c r="BP21" s="5">
        <v>54615.13</v>
      </c>
      <c r="BQ21" s="5">
        <v>54198.7</v>
      </c>
      <c r="BR21" s="5">
        <v>53335.44</v>
      </c>
      <c r="BS21" s="5">
        <v>51987.39</v>
      </c>
      <c r="BT21" s="5">
        <v>50130.43</v>
      </c>
      <c r="BU21" s="5">
        <v>47658.61</v>
      </c>
      <c r="BV21" s="5">
        <v>44593.18</v>
      </c>
      <c r="BW21" s="5">
        <v>40992.89</v>
      </c>
      <c r="BX21" s="5">
        <v>36947.64</v>
      </c>
      <c r="BY21" s="5">
        <v>32571.88</v>
      </c>
      <c r="BZ21" s="5">
        <v>28009.89</v>
      </c>
      <c r="CA21" s="5">
        <v>23438.82</v>
      </c>
      <c r="CB21" s="5">
        <v>19050.91</v>
      </c>
      <c r="CC21" s="5">
        <v>15124.48</v>
      </c>
      <c r="CD21" s="5">
        <v>11650.83</v>
      </c>
      <c r="CE21" s="5">
        <v>8602.0499999999993</v>
      </c>
      <c r="CF21" s="5">
        <v>6027.63</v>
      </c>
      <c r="CG21" s="5">
        <v>3988.33</v>
      </c>
      <c r="CH21" s="5">
        <v>2398.13</v>
      </c>
      <c r="CI21" s="5">
        <v>1278.0899999999999</v>
      </c>
      <c r="CJ21" s="5">
        <v>592.04</v>
      </c>
      <c r="CK21" s="5">
        <v>235.31</v>
      </c>
      <c r="CL21" s="5">
        <v>76.33</v>
      </c>
      <c r="CM21" s="5">
        <v>18.559999999999999</v>
      </c>
      <c r="CN21" s="5">
        <v>2.84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0.99909000000000003</v>
      </c>
      <c r="DT21" s="3">
        <v>0.99804095550000005</v>
      </c>
      <c r="DU21" s="3">
        <v>0.99681336512473506</v>
      </c>
      <c r="DV21" s="3">
        <v>0.99536798574530427</v>
      </c>
      <c r="DW21" s="3">
        <v>0.99367586016953724</v>
      </c>
      <c r="DX21" s="3">
        <v>0.9916885084491982</v>
      </c>
      <c r="DY21" s="3">
        <v>0.98934812356925805</v>
      </c>
      <c r="DZ21" s="3">
        <v>0.98657794882326411</v>
      </c>
      <c r="EA21" s="3">
        <v>0.98331237581265907</v>
      </c>
      <c r="EB21" s="3">
        <v>0.97944795817571528</v>
      </c>
      <c r="EC21" s="3">
        <v>0.9748837306906164</v>
      </c>
      <c r="ED21" s="3">
        <v>0.97024328413252903</v>
      </c>
      <c r="EE21" s="3">
        <v>0.96562492610005823</v>
      </c>
      <c r="EF21" s="3">
        <v>0.96112511394443201</v>
      </c>
      <c r="EG21" s="3">
        <v>0.95688655219193708</v>
      </c>
      <c r="EH21" s="3">
        <v>0.95290590413481857</v>
      </c>
      <c r="EI21" s="3">
        <v>0.94908475145923799</v>
      </c>
      <c r="EJ21" s="3">
        <v>0.94529790330091557</v>
      </c>
      <c r="EK21" s="3">
        <v>0.94145054083448088</v>
      </c>
      <c r="EL21" s="3">
        <v>0.93748703405756761</v>
      </c>
      <c r="EM21" s="3">
        <v>0.93339959058907662</v>
      </c>
      <c r="EN21" s="3">
        <v>0.92918062443961402</v>
      </c>
      <c r="EO21" s="3">
        <v>0.92485064272972539</v>
      </c>
      <c r="EP21" s="3">
        <v>0.92026338354178594</v>
      </c>
      <c r="EQ21" s="3">
        <v>0.91532156917216656</v>
      </c>
      <c r="ER21" s="3">
        <v>0.90993947834543421</v>
      </c>
      <c r="ES21" s="3">
        <v>0.90404307052575572</v>
      </c>
      <c r="ET21" s="3">
        <v>0.89752491998726502</v>
      </c>
      <c r="EU21" s="3">
        <v>0.89029984438136756</v>
      </c>
      <c r="EV21" s="3">
        <v>0.88231385477726665</v>
      </c>
      <c r="EW21" s="3">
        <v>0.87355247819932835</v>
      </c>
      <c r="EX21" s="3">
        <v>0.86392592988957173</v>
      </c>
      <c r="EY21" s="3">
        <v>0.85329964095193001</v>
      </c>
      <c r="EZ21" s="3">
        <v>0.84154117189961242</v>
      </c>
      <c r="FA21" s="3">
        <v>0.8285561916172014</v>
      </c>
      <c r="FB21" s="3">
        <v>0.81428845399755323</v>
      </c>
      <c r="FC21" s="3">
        <v>0.79867854433442009</v>
      </c>
      <c r="FD21" s="3">
        <v>0.78167467812554026</v>
      </c>
      <c r="FE21" s="3">
        <v>0.76324278921533995</v>
      </c>
      <c r="FF21" s="3">
        <v>0.74331451998892739</v>
      </c>
      <c r="FG21" s="3">
        <v>0.72174353261884872</v>
      </c>
      <c r="FH21" s="3">
        <v>0.69833017242069328</v>
      </c>
      <c r="FI21" s="3">
        <v>0.67287603763595905</v>
      </c>
      <c r="FJ21" s="3">
        <v>0.64525447629100285</v>
      </c>
      <c r="FK21" s="3">
        <v>0.61534693131491491</v>
      </c>
      <c r="FL21" s="3">
        <v>0.5830842917060739</v>
      </c>
      <c r="FM21" s="3">
        <v>0.54847240815040132</v>
      </c>
      <c r="FN21" s="3">
        <v>0.51159860815044989</v>
      </c>
      <c r="FO21" s="3">
        <v>0.47267107005628217</v>
      </c>
      <c r="FP21" s="3">
        <v>0.43202608474214244</v>
      </c>
      <c r="FQ21" s="3">
        <v>0.38931166574368681</v>
      </c>
      <c r="FR21" s="3">
        <v>0.34528051634807583</v>
      </c>
      <c r="FS21" s="3">
        <v>0.30085672511473238</v>
      </c>
      <c r="FT21" s="3">
        <v>0.25703092596726934</v>
      </c>
      <c r="FU21" s="3">
        <v>0.21477761204750992</v>
      </c>
      <c r="FV21" s="3">
        <v>0.1750673793560458</v>
      </c>
      <c r="FW21" s="3">
        <v>0.13885994395762841</v>
      </c>
      <c r="FX21" s="3">
        <v>0.10698047802383608</v>
      </c>
      <c r="FY21" s="3">
        <v>8.0503879517716884E-2</v>
      </c>
      <c r="FZ21" s="3">
        <v>5.8781517707451339E-2</v>
      </c>
      <c r="GA21" s="3">
        <v>4.1137069537205667E-2</v>
      </c>
      <c r="GB21" s="3">
        <v>2.7322830215916635E-2</v>
      </c>
      <c r="GC21" s="3">
        <v>1.7136332654818596E-2</v>
      </c>
      <c r="GD21" s="3">
        <v>9.7666814332873098E-3</v>
      </c>
      <c r="GE21" s="3">
        <v>4.9338344596537506E-3</v>
      </c>
      <c r="GF21" s="3">
        <v>2.1662986962001723E-3</v>
      </c>
      <c r="GG21" s="3">
        <v>8.1613137080645281E-4</v>
      </c>
      <c r="GH21" s="3">
        <v>2.5094407389556807E-4</v>
      </c>
      <c r="GI21" s="3">
        <v>5.784762791440634E-5</v>
      </c>
      <c r="GJ21" s="3">
        <v>8.3884845238680623E-6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14</v>
      </c>
      <c r="HC21">
        <f t="shared" si="24"/>
        <v>0.44881487515265645</v>
      </c>
      <c r="HD21">
        <f>IF(H21&gt;=$F$3,IF(HB21&lt;50,HC21*VLOOKUP(H21,Ret!$A$2:$AZ$27,HB21+2),HC21),0)</f>
        <v>0</v>
      </c>
      <c r="HE21">
        <f>IF(H21&lt;$F$3,HC21*VLOOKUP(H21,Withd!$A$2:$AZ$57,HB21+2),0)</f>
        <v>2.019666938186954E-2</v>
      </c>
      <c r="HF21">
        <f>IF(HC21=HD21,0,HC21*VLOOKUP(H21,Mort!$A$2:$E$115,IF(HF20/HC20=VLOOKUP(H20,Mort!$A$2:$E$115,2),2,3)))</f>
        <v>2.1094299132174853E-4</v>
      </c>
      <c r="HH21">
        <f t="shared" si="20"/>
        <v>37</v>
      </c>
      <c r="HI21">
        <f t="shared" si="20"/>
        <v>12</v>
      </c>
      <c r="HJ21">
        <f t="shared" si="21"/>
        <v>0.30800165951687869</v>
      </c>
      <c r="HK21">
        <f>IF(HH21&gt;=$F$3,IF(HI21&lt;50,HJ21*VLOOKUP(HH21,Ret!$A$2:$AZ$27,HI21+2),HJ21),0)</f>
        <v>0</v>
      </c>
      <c r="HL21">
        <f>IF(HH21&lt;$F$3,HJ21*VLOOKUP(HH21,Withd!$A$2:$AZ$57,HI21+2),0)</f>
        <v>1.6416488452249633E-2</v>
      </c>
      <c r="HM21">
        <f>IF(HJ21=HK21,0,HJ21*VLOOKUP(HH21,Mort!$A$2:$E$115,IF(HM20/HJ20=VLOOKUP(HH20,Mort!$A$2:$E$115,2),2,3)))</f>
        <v>1.2320066380675147E-4</v>
      </c>
      <c r="HN21">
        <f>HN20/(1+Assumptions!$C$9)</f>
        <v>0.71486464443391862</v>
      </c>
      <c r="HO21">
        <f>HO20*(1+Assumptions!$C$10)</f>
        <v>1.3335538051934988</v>
      </c>
      <c r="HQ21">
        <f>HQ20/(1.01+Assumptions!$C$9)</f>
        <v>0.65576533629999689</v>
      </c>
      <c r="HR21">
        <f>HR20/(0.99+Assumptions!$C$9)</f>
        <v>0.77994138988348327</v>
      </c>
    </row>
    <row r="22" spans="2:226" x14ac:dyDescent="0.25">
      <c r="B22">
        <f t="shared" si="18"/>
        <v>2055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70026.550055370331</v>
      </c>
      <c r="F22" s="3">
        <f t="shared" si="19"/>
        <v>66103.13</v>
      </c>
      <c r="H22">
        <f t="shared" si="23"/>
        <v>40</v>
      </c>
      <c r="I22" s="5">
        <v>559834.87895503966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21540.33</v>
      </c>
      <c r="Y22" s="5">
        <v>22697.1</v>
      </c>
      <c r="Z22" s="5">
        <v>23910.720000000001</v>
      </c>
      <c r="AA22" s="5">
        <v>25182.92</v>
      </c>
      <c r="AB22" s="5">
        <v>26514.85</v>
      </c>
      <c r="AC22" s="5">
        <v>27907.15</v>
      </c>
      <c r="AD22" s="5">
        <v>29359.599999999999</v>
      </c>
      <c r="AE22" s="5">
        <v>30871.86</v>
      </c>
      <c r="AF22" s="5">
        <v>32441.81</v>
      </c>
      <c r="AG22" s="5">
        <v>34066.61</v>
      </c>
      <c r="AH22" s="5">
        <v>35769.199999999997</v>
      </c>
      <c r="AI22" s="5">
        <v>37556.879999999997</v>
      </c>
      <c r="AJ22" s="5">
        <v>39437.870000000003</v>
      </c>
      <c r="AK22" s="5">
        <v>41423.47</v>
      </c>
      <c r="AL22" s="5">
        <v>43519.96</v>
      </c>
      <c r="AM22" s="5">
        <v>45729.440000000002</v>
      </c>
      <c r="AN22" s="5">
        <v>48052.06</v>
      </c>
      <c r="AO22" s="5">
        <v>50488.6</v>
      </c>
      <c r="AP22" s="5">
        <v>53041.23</v>
      </c>
      <c r="AQ22" s="5">
        <v>55714.51</v>
      </c>
      <c r="AR22" s="5">
        <v>58513.13</v>
      </c>
      <c r="AS22" s="5">
        <v>61443.69</v>
      </c>
      <c r="AT22" s="5">
        <v>64501.57</v>
      </c>
      <c r="AU22" s="5">
        <v>27877.19</v>
      </c>
      <c r="AV22" s="5">
        <v>29237.51</v>
      </c>
      <c r="AW22" s="5">
        <v>30645.69</v>
      </c>
      <c r="AX22" s="5">
        <v>32098.1</v>
      </c>
      <c r="AY22" s="5">
        <v>33590.89</v>
      </c>
      <c r="AZ22" s="5">
        <v>35120.51</v>
      </c>
      <c r="BA22" s="5">
        <v>36684.21</v>
      </c>
      <c r="BB22" s="5">
        <v>38275.339999999997</v>
      </c>
      <c r="BC22" s="5">
        <v>39883.81</v>
      </c>
      <c r="BD22" s="5">
        <v>41497.589999999997</v>
      </c>
      <c r="BE22" s="5">
        <v>43104.43</v>
      </c>
      <c r="BF22" s="5">
        <v>44692.09</v>
      </c>
      <c r="BG22" s="5">
        <v>46246.29</v>
      </c>
      <c r="BH22" s="5">
        <v>47751.1</v>
      </c>
      <c r="BI22" s="5">
        <v>49189.51</v>
      </c>
      <c r="BJ22" s="5">
        <v>50539.96</v>
      </c>
      <c r="BK22" s="5">
        <v>51772.32</v>
      </c>
      <c r="BL22" s="5">
        <v>52847.93</v>
      </c>
      <c r="BM22" s="5">
        <v>53722.31</v>
      </c>
      <c r="BN22" s="5">
        <v>54350.45</v>
      </c>
      <c r="BO22" s="5">
        <v>54682.03</v>
      </c>
      <c r="BP22" s="5">
        <v>54664.87</v>
      </c>
      <c r="BQ22" s="5">
        <v>54248.07</v>
      </c>
      <c r="BR22" s="5">
        <v>53384.02</v>
      </c>
      <c r="BS22" s="5">
        <v>52034.74</v>
      </c>
      <c r="BT22" s="5">
        <v>50176.09</v>
      </c>
      <c r="BU22" s="5">
        <v>47702.02</v>
      </c>
      <c r="BV22" s="5">
        <v>44633.8</v>
      </c>
      <c r="BW22" s="5">
        <v>41030.230000000003</v>
      </c>
      <c r="BX22" s="5">
        <v>36981.29</v>
      </c>
      <c r="BY22" s="5">
        <v>32601.54</v>
      </c>
      <c r="BZ22" s="5">
        <v>28035.41</v>
      </c>
      <c r="CA22" s="5">
        <v>23460.16</v>
      </c>
      <c r="CB22" s="5">
        <v>19068.259999999998</v>
      </c>
      <c r="CC22" s="5">
        <v>15138.25</v>
      </c>
      <c r="CD22" s="5">
        <v>11661.44</v>
      </c>
      <c r="CE22" s="5">
        <v>8609.8799999999992</v>
      </c>
      <c r="CF22" s="5">
        <v>6033.12</v>
      </c>
      <c r="CG22" s="5">
        <v>3991.96</v>
      </c>
      <c r="CH22" s="5">
        <v>2400.3200000000002</v>
      </c>
      <c r="CI22" s="5">
        <v>1279.26</v>
      </c>
      <c r="CJ22" s="5">
        <v>592.58000000000004</v>
      </c>
      <c r="CK22" s="5">
        <v>235.53</v>
      </c>
      <c r="CL22" s="5">
        <v>76.400000000000006</v>
      </c>
      <c r="CM22" s="5">
        <v>18.579999999999998</v>
      </c>
      <c r="CN22" s="5">
        <v>2.84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0.99895</v>
      </c>
      <c r="DU22" s="3">
        <v>0.9977212915</v>
      </c>
      <c r="DV22" s="3">
        <v>0.99627459562732501</v>
      </c>
      <c r="DW22" s="3">
        <v>0.99458092881475857</v>
      </c>
      <c r="DX22" s="3">
        <v>0.99259176695712903</v>
      </c>
      <c r="DY22" s="3">
        <v>0.9902492503871102</v>
      </c>
      <c r="DZ22" s="3">
        <v>0.98747655248602628</v>
      </c>
      <c r="EA22" s="3">
        <v>0.98420800509729756</v>
      </c>
      <c r="EB22" s="3">
        <v>0.98034006763726522</v>
      </c>
      <c r="EC22" s="3">
        <v>0.97577168292207561</v>
      </c>
      <c r="ED22" s="3">
        <v>0.97112700971136656</v>
      </c>
      <c r="EE22" s="3">
        <v>0.96650444514514045</v>
      </c>
      <c r="EF22" s="3">
        <v>0.96200053443076405</v>
      </c>
      <c r="EG22" s="3">
        <v>0.95775811207392436</v>
      </c>
      <c r="EH22" s="3">
        <v>0.9537738383276968</v>
      </c>
      <c r="EI22" s="3">
        <v>0.94994920523600279</v>
      </c>
      <c r="EJ22" s="3">
        <v>0.9461589079071111</v>
      </c>
      <c r="EK22" s="3">
        <v>0.94230804115192912</v>
      </c>
      <c r="EL22" s="3">
        <v>0.93834092429867944</v>
      </c>
      <c r="EM22" s="3">
        <v>0.93424975786873721</v>
      </c>
      <c r="EN22" s="3">
        <v>0.93002694896317051</v>
      </c>
      <c r="EO22" s="3">
        <v>0.92569302338100212</v>
      </c>
      <c r="EP22" s="3">
        <v>0.92110158598503233</v>
      </c>
      <c r="EQ22" s="3">
        <v>0.9161552704682927</v>
      </c>
      <c r="ER22" s="3">
        <v>0.91076827747793909</v>
      </c>
      <c r="ES22" s="3">
        <v>0.90486649903988203</v>
      </c>
      <c r="ET22" s="3">
        <v>0.89834241158180439</v>
      </c>
      <c r="EU22" s="3">
        <v>0.89111075516857086</v>
      </c>
      <c r="EV22" s="3">
        <v>0.88311749169470877</v>
      </c>
      <c r="EW22" s="3">
        <v>0.87434813500218034</v>
      </c>
      <c r="EX22" s="3">
        <v>0.86471281855445625</v>
      </c>
      <c r="EY22" s="3">
        <v>0.85407685088623642</v>
      </c>
      <c r="EZ22" s="3">
        <v>0.84230767188102407</v>
      </c>
      <c r="FA22" s="3">
        <v>0.82931086450389979</v>
      </c>
      <c r="FB22" s="3">
        <v>0.81503013141714264</v>
      </c>
      <c r="FC22" s="3">
        <v>0.79940600379787596</v>
      </c>
      <c r="FD22" s="3">
        <v>0.78238664997701912</v>
      </c>
      <c r="FE22" s="3">
        <v>0.76393797277056097</v>
      </c>
      <c r="FF22" s="3">
        <v>0.7439915523015217</v>
      </c>
      <c r="FG22" s="3">
        <v>0.72240091745373147</v>
      </c>
      <c r="FH22" s="3">
        <v>0.69896623169153238</v>
      </c>
      <c r="FI22" s="3">
        <v>0.673488912546376</v>
      </c>
      <c r="FJ22" s="3">
        <v>0.64584219268634724</v>
      </c>
      <c r="FK22" s="3">
        <v>0.61590740705533509</v>
      </c>
      <c r="FL22" s="3">
        <v>0.58361538170342386</v>
      </c>
      <c r="FM22" s="3">
        <v>0.54897197264550868</v>
      </c>
      <c r="FN22" s="3">
        <v>0.51206458692455115</v>
      </c>
      <c r="FO22" s="3">
        <v>0.47310159250546208</v>
      </c>
      <c r="FP22" s="3">
        <v>0.43241958656591739</v>
      </c>
      <c r="FQ22" s="3">
        <v>0.38966626204214511</v>
      </c>
      <c r="FR22" s="3">
        <v>0.34559500780517849</v>
      </c>
      <c r="FS22" s="3">
        <v>0.30113075410096424</v>
      </c>
      <c r="FT22" s="3">
        <v>0.25726503715107679</v>
      </c>
      <c r="FU22" s="3">
        <v>0.21497323769381127</v>
      </c>
      <c r="FV22" s="3">
        <v>0.1752268357766025</v>
      </c>
      <c r="FW22" s="3">
        <v>0.13898642160128558</v>
      </c>
      <c r="FX22" s="3">
        <v>0.10707791893006244</v>
      </c>
      <c r="FY22" s="3">
        <v>8.0577204774061287E-2</v>
      </c>
      <c r="FZ22" s="3">
        <v>5.8835057609876326E-2</v>
      </c>
      <c r="GA22" s="3">
        <v>4.1174538367119748E-2</v>
      </c>
      <c r="GB22" s="3">
        <v>2.7347716638057268E-2</v>
      </c>
      <c r="GC22" s="3">
        <v>1.715194092105676E-2</v>
      </c>
      <c r="GD22" s="3">
        <v>9.7755772085470899E-3</v>
      </c>
      <c r="GE22" s="3">
        <v>4.9383283384417335E-3</v>
      </c>
      <c r="GF22" s="3">
        <v>2.1682718235596118E-3</v>
      </c>
      <c r="GG22" s="3">
        <v>8.1687472680784805E-4</v>
      </c>
      <c r="GH22" s="3">
        <v>2.5117264099887711E-4</v>
      </c>
      <c r="GI22" s="3">
        <v>5.7900317203061138E-5</v>
      </c>
      <c r="GJ22" s="3">
        <v>8.3961249976158945E-6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15</v>
      </c>
      <c r="HC22">
        <f t="shared" si="24"/>
        <v>0.42840726277946517</v>
      </c>
      <c r="HD22">
        <f>IF(H22&gt;=$F$3,IF(HB22&lt;50,HC22*VLOOKUP(H22,Ret!$A$2:$AZ$27,HB22+2),HC22),0)</f>
        <v>0</v>
      </c>
      <c r="HE22">
        <f>IF(H22&lt;$F$3,HC22*VLOOKUP(H22,Withd!$A$2:$AZ$57,HB22+2),0)</f>
        <v>1.8164467941849324E-2</v>
      </c>
      <c r="HF22">
        <f>IF(HC22=HD22,0,HC22*VLOOKUP(H22,Mort!$A$2:$E$115,IF(HF21/HC21=VLOOKUP(H21,Mort!$A$2:$E$115,2),2,3)))</f>
        <v>2.1420363138973259E-4</v>
      </c>
      <c r="HH22">
        <f t="shared" si="20"/>
        <v>38</v>
      </c>
      <c r="HI22">
        <f t="shared" si="20"/>
        <v>13</v>
      </c>
      <c r="HJ22">
        <f t="shared" si="21"/>
        <v>0.29146197040082228</v>
      </c>
      <c r="HK22">
        <f>IF(HH22&gt;=$F$3,IF(HI22&lt;50,HJ22*VLOOKUP(HH22,Ret!$A$2:$AZ$27,HI22+2),HJ22),0)</f>
        <v>0</v>
      </c>
      <c r="HL22">
        <f>IF(HH22&lt;$F$3,HJ22*VLOOKUP(HH22,Withd!$A$2:$AZ$57,HI22+2),0)</f>
        <v>1.3844443594039059E-2</v>
      </c>
      <c r="HM22">
        <f>IF(HJ22=HK22,0,HJ22*VLOOKUP(HH22,Mort!$A$2:$E$115,IF(HM21/HJ21=VLOOKUP(HH21,Mort!$A$2:$E$115,2),2,3)))</f>
        <v>1.2532864727235357E-4</v>
      </c>
      <c r="HN22">
        <f>HN21/(1+Assumptions!$C$9)</f>
        <v>0.68869426246042253</v>
      </c>
      <c r="HO22">
        <f>HO21*(1+Assumptions!$C$10)</f>
        <v>1.3768943038622874</v>
      </c>
      <c r="HQ22">
        <f>HQ21/(1.01+Assumptions!$C$9)</f>
        <v>0.62573028272900466</v>
      </c>
      <c r="HR22">
        <f>HR21/(0.99+Assumptions!$C$9)</f>
        <v>0.75869785008120938</v>
      </c>
    </row>
    <row r="23" spans="2:226" x14ac:dyDescent="0.25">
      <c r="B23">
        <f t="shared" si="18"/>
        <v>2056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30428.460182965719</v>
      </c>
      <c r="F23" s="3">
        <f t="shared" si="19"/>
        <v>28569.38</v>
      </c>
      <c r="H23">
        <f t="shared" si="23"/>
        <v>41</v>
      </c>
      <c r="I23" s="5">
        <v>547823.99862855568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22720.95</v>
      </c>
      <c r="Z23" s="5">
        <v>23935.85</v>
      </c>
      <c r="AA23" s="5">
        <v>25209.39</v>
      </c>
      <c r="AB23" s="5">
        <v>26542.720000000001</v>
      </c>
      <c r="AC23" s="5">
        <v>27936.48</v>
      </c>
      <c r="AD23" s="5">
        <v>29390.46</v>
      </c>
      <c r="AE23" s="5">
        <v>30904.3</v>
      </c>
      <c r="AF23" s="5">
        <v>32475.91</v>
      </c>
      <c r="AG23" s="5">
        <v>34102.42</v>
      </c>
      <c r="AH23" s="5">
        <v>35806.800000000003</v>
      </c>
      <c r="AI23" s="5">
        <v>37596.36</v>
      </c>
      <c r="AJ23" s="5">
        <v>39479.32</v>
      </c>
      <c r="AK23" s="5">
        <v>41467.01</v>
      </c>
      <c r="AL23" s="5">
        <v>43565.7</v>
      </c>
      <c r="AM23" s="5">
        <v>45777.51</v>
      </c>
      <c r="AN23" s="5">
        <v>48102.57</v>
      </c>
      <c r="AO23" s="5">
        <v>50541.67</v>
      </c>
      <c r="AP23" s="5">
        <v>53096.98</v>
      </c>
      <c r="AQ23" s="5">
        <v>55773.08</v>
      </c>
      <c r="AR23" s="5">
        <v>58574.64</v>
      </c>
      <c r="AS23" s="5">
        <v>61508.27</v>
      </c>
      <c r="AT23" s="5">
        <v>64569.36</v>
      </c>
      <c r="AU23" s="5">
        <v>27906.5</v>
      </c>
      <c r="AV23" s="5">
        <v>29268.240000000002</v>
      </c>
      <c r="AW23" s="5">
        <v>30677.9</v>
      </c>
      <c r="AX23" s="5">
        <v>32131.83</v>
      </c>
      <c r="AY23" s="5">
        <v>33626.199999999997</v>
      </c>
      <c r="AZ23" s="5">
        <v>35157.42</v>
      </c>
      <c r="BA23" s="5">
        <v>36722.76</v>
      </c>
      <c r="BB23" s="5">
        <v>38315.57</v>
      </c>
      <c r="BC23" s="5">
        <v>39925.730000000003</v>
      </c>
      <c r="BD23" s="5">
        <v>41541.21</v>
      </c>
      <c r="BE23" s="5">
        <v>43149.74</v>
      </c>
      <c r="BF23" s="5">
        <v>44739.07</v>
      </c>
      <c r="BG23" s="5">
        <v>46294.9</v>
      </c>
      <c r="BH23" s="5">
        <v>47801.29</v>
      </c>
      <c r="BI23" s="5">
        <v>49241.21</v>
      </c>
      <c r="BJ23" s="5">
        <v>50593.08</v>
      </c>
      <c r="BK23" s="5">
        <v>51826.74</v>
      </c>
      <c r="BL23" s="5">
        <v>52903.48</v>
      </c>
      <c r="BM23" s="5">
        <v>53778.78</v>
      </c>
      <c r="BN23" s="5">
        <v>54407.58</v>
      </c>
      <c r="BO23" s="5">
        <v>54739.5</v>
      </c>
      <c r="BP23" s="5">
        <v>54722.33</v>
      </c>
      <c r="BQ23" s="5">
        <v>54305.09</v>
      </c>
      <c r="BR23" s="5">
        <v>53440.13</v>
      </c>
      <c r="BS23" s="5">
        <v>52089.440000000002</v>
      </c>
      <c r="BT23" s="5">
        <v>50228.83</v>
      </c>
      <c r="BU23" s="5">
        <v>47752.160000000003</v>
      </c>
      <c r="BV23" s="5">
        <v>44680.71</v>
      </c>
      <c r="BW23" s="5">
        <v>41073.360000000001</v>
      </c>
      <c r="BX23" s="5">
        <v>37020.160000000003</v>
      </c>
      <c r="BY23" s="5">
        <v>32635.81</v>
      </c>
      <c r="BZ23" s="5">
        <v>28064.87</v>
      </c>
      <c r="CA23" s="5">
        <v>23484.82</v>
      </c>
      <c r="CB23" s="5">
        <v>19088.3</v>
      </c>
      <c r="CC23" s="5">
        <v>15154.17</v>
      </c>
      <c r="CD23" s="5">
        <v>11673.7</v>
      </c>
      <c r="CE23" s="5">
        <v>8618.93</v>
      </c>
      <c r="CF23" s="5">
        <v>6039.46</v>
      </c>
      <c r="CG23" s="5">
        <v>3996.16</v>
      </c>
      <c r="CH23" s="5">
        <v>2402.84</v>
      </c>
      <c r="CI23" s="5">
        <v>1280.5999999999999</v>
      </c>
      <c r="CJ23" s="5">
        <v>593.20000000000005</v>
      </c>
      <c r="CK23" s="5">
        <v>235.77</v>
      </c>
      <c r="CL23" s="5">
        <v>76.48</v>
      </c>
      <c r="CM23" s="5">
        <v>18.600000000000001</v>
      </c>
      <c r="CN23" s="5">
        <v>2.85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0.99877000000000005</v>
      </c>
      <c r="DV23" s="3">
        <v>0.99732178350000011</v>
      </c>
      <c r="DW23" s="3">
        <v>0.9956263364680501</v>
      </c>
      <c r="DX23" s="3">
        <v>0.993635083795114</v>
      </c>
      <c r="DY23" s="3">
        <v>0.99129010499735748</v>
      </c>
      <c r="DZ23" s="3">
        <v>0.98851449270336489</v>
      </c>
      <c r="EA23" s="3">
        <v>0.9852425097325167</v>
      </c>
      <c r="EB23" s="3">
        <v>0.98137050666926795</v>
      </c>
      <c r="EC23" s="3">
        <v>0.9767973201081892</v>
      </c>
      <c r="ED23" s="3">
        <v>0.97214776486447418</v>
      </c>
      <c r="EE23" s="3">
        <v>0.96752034150371935</v>
      </c>
      <c r="EF23" s="3">
        <v>0.96301169671231202</v>
      </c>
      <c r="EG23" s="3">
        <v>0.95876481512981071</v>
      </c>
      <c r="EH23" s="3">
        <v>0.95477635349887069</v>
      </c>
      <c r="EI23" s="3">
        <v>0.95094770032134024</v>
      </c>
      <c r="EJ23" s="3">
        <v>0.94715341899705807</v>
      </c>
      <c r="EK23" s="3">
        <v>0.94329850458174003</v>
      </c>
      <c r="EL23" s="3">
        <v>0.93932721787745088</v>
      </c>
      <c r="EM23" s="3">
        <v>0.93523175120750512</v>
      </c>
      <c r="EN23" s="3">
        <v>0.93100450369204724</v>
      </c>
      <c r="EO23" s="3">
        <v>0.92666602270484233</v>
      </c>
      <c r="EP23" s="3">
        <v>0.92206975923222634</v>
      </c>
      <c r="EQ23" s="3">
        <v>0.91711824462514935</v>
      </c>
      <c r="ER23" s="3">
        <v>0.91172558934675352</v>
      </c>
      <c r="ES23" s="3">
        <v>0.90581760752778651</v>
      </c>
      <c r="ET23" s="3">
        <v>0.89928666257751111</v>
      </c>
      <c r="EU23" s="3">
        <v>0.89204740494376211</v>
      </c>
      <c r="EV23" s="3">
        <v>0.88404573972141653</v>
      </c>
      <c r="EW23" s="3">
        <v>0.87526716552598283</v>
      </c>
      <c r="EX23" s="3">
        <v>0.86562172136188642</v>
      </c>
      <c r="EY23" s="3">
        <v>0.85497457418913525</v>
      </c>
      <c r="EZ23" s="3">
        <v>0.843193024556809</v>
      </c>
      <c r="FA23" s="3">
        <v>0.83018255618789738</v>
      </c>
      <c r="FB23" s="3">
        <v>0.81588681257034179</v>
      </c>
      <c r="FC23" s="3">
        <v>0.80024626237336827</v>
      </c>
      <c r="FD23" s="3">
        <v>0.78320901944743926</v>
      </c>
      <c r="FE23" s="3">
        <v>0.76474095076886861</v>
      </c>
      <c r="FF23" s="3">
        <v>0.74477356454429344</v>
      </c>
      <c r="FG23" s="3">
        <v>0.72316023570121801</v>
      </c>
      <c r="FH23" s="3">
        <v>0.69970091765507048</v>
      </c>
      <c r="FI23" s="3">
        <v>0.67419681920654317</v>
      </c>
      <c r="FJ23" s="3">
        <v>0.64652103977811459</v>
      </c>
      <c r="FK23" s="3">
        <v>0.61655478958439902</v>
      </c>
      <c r="FL23" s="3">
        <v>0.58422882196648895</v>
      </c>
      <c r="FM23" s="3">
        <v>0.54954899909455823</v>
      </c>
      <c r="FN23" s="3">
        <v>0.5126028198854311</v>
      </c>
      <c r="FO23" s="3">
        <v>0.47359887132034867</v>
      </c>
      <c r="FP23" s="3">
        <v>0.43287410437551188</v>
      </c>
      <c r="FQ23" s="3">
        <v>0.39007584167590503</v>
      </c>
      <c r="FR23" s="3">
        <v>0.34595826398236018</v>
      </c>
      <c r="FS23" s="3">
        <v>0.3014472737383897</v>
      </c>
      <c r="FT23" s="3">
        <v>0.2575354493729185</v>
      </c>
      <c r="FU23" s="3">
        <v>0.21519919685050443</v>
      </c>
      <c r="FV23" s="3">
        <v>0.17541101734481465</v>
      </c>
      <c r="FW23" s="3">
        <v>0.13913251073756008</v>
      </c>
      <c r="FX23" s="3">
        <v>0.10719046892243105</v>
      </c>
      <c r="FY23" s="3">
        <v>8.0661899768818587E-2</v>
      </c>
      <c r="FZ23" s="3">
        <v>5.8896899354198264E-2</v>
      </c>
      <c r="GA23" s="3">
        <v>4.1217817075048568E-2</v>
      </c>
      <c r="GB23" s="3">
        <v>2.7376461923076512E-2</v>
      </c>
      <c r="GC23" s="3">
        <v>1.7169969388915129E-2</v>
      </c>
      <c r="GD23" s="3">
        <v>9.7858523535182887E-3</v>
      </c>
      <c r="GE23" s="3">
        <v>4.9435190334268337E-3</v>
      </c>
      <c r="GF23" s="3">
        <v>2.1705509020067196E-3</v>
      </c>
      <c r="GG23" s="3">
        <v>8.177333468220115E-4</v>
      </c>
      <c r="GH23" s="3">
        <v>2.5143664948083208E-4</v>
      </c>
      <c r="GI23" s="3">
        <v>5.7961176438321401E-5</v>
      </c>
      <c r="GJ23" s="3">
        <v>8.4049501953209847E-6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16</v>
      </c>
      <c r="HC23">
        <f t="shared" si="24"/>
        <v>0.41002859120622609</v>
      </c>
      <c r="HD23">
        <f>IF(H23&gt;=$F$3,IF(HB23&lt;50,HC23*VLOOKUP(H23,Ret!$A$2:$AZ$27,HB23+2),HC23),0)</f>
        <v>0</v>
      </c>
      <c r="HE23">
        <f>IF(H23&lt;$F$3,HC23*VLOOKUP(H23,Withd!$A$2:$AZ$57,HB23+2),0)</f>
        <v>1.6401143648249045E-2</v>
      </c>
      <c r="HF23">
        <f>IF(HC23=HD23,0,HC23*VLOOKUP(H23,Mort!$A$2:$E$115,IF(HF22/HC22=VLOOKUP(H22,Mort!$A$2:$E$115,2),2,3)))</f>
        <v>2.214154392513621E-4</v>
      </c>
      <c r="HH23">
        <f t="shared" si="20"/>
        <v>39</v>
      </c>
      <c r="HI23">
        <f t="shared" si="20"/>
        <v>14</v>
      </c>
      <c r="HJ23">
        <f t="shared" si="21"/>
        <v>0.27749219815951087</v>
      </c>
      <c r="HK23">
        <f>IF(HH23&gt;=$F$3,IF(HI23&lt;50,HJ23*VLOOKUP(HH23,Ret!$A$2:$AZ$27,HI23+2),HJ23),0)</f>
        <v>0</v>
      </c>
      <c r="HL23">
        <f>IF(HH23&lt;$F$3,HJ23*VLOOKUP(HH23,Withd!$A$2:$AZ$57,HI23+2),0)</f>
        <v>1.2487148917177988E-2</v>
      </c>
      <c r="HM23">
        <f>IF(HJ23=HK23,0,HJ23*VLOOKUP(HH23,Mort!$A$2:$E$115,IF(HM22/HJ22=VLOOKUP(HH22,Mort!$A$2:$E$115,2),2,3)))</f>
        <v>1.3042133313497011E-4</v>
      </c>
      <c r="HN23">
        <f>HN22/(1+Assumptions!$C$9)</f>
        <v>0.66348194842044561</v>
      </c>
      <c r="HO23">
        <f>HO22*(1+Assumptions!$C$10)</f>
        <v>1.4216433687378116</v>
      </c>
      <c r="HQ23">
        <f>HQ22/(1.01+Assumptions!$C$9)</f>
        <v>0.5970708804666075</v>
      </c>
      <c r="HR23">
        <f>HR22/(0.99+Assumptions!$C$9)</f>
        <v>0.73803292809456167</v>
      </c>
    </row>
    <row r="24" spans="2:226" x14ac:dyDescent="0.25">
      <c r="B24">
        <f t="shared" si="18"/>
        <v>2057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32102.025493028828</v>
      </c>
      <c r="F24" s="3">
        <f t="shared" si="19"/>
        <v>29963.47</v>
      </c>
      <c r="H24">
        <f t="shared" si="23"/>
        <v>42</v>
      </c>
      <c r="I24" s="5">
        <v>535690.68672379246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23965.33</v>
      </c>
      <c r="AA24" s="5">
        <v>25240.44</v>
      </c>
      <c r="AB24" s="5">
        <v>26575.4</v>
      </c>
      <c r="AC24" s="5">
        <v>27970.880000000001</v>
      </c>
      <c r="AD24" s="5">
        <v>29426.66</v>
      </c>
      <c r="AE24" s="5">
        <v>30942.36</v>
      </c>
      <c r="AF24" s="5">
        <v>32515.9</v>
      </c>
      <c r="AG24" s="5">
        <v>34144.42</v>
      </c>
      <c r="AH24" s="5">
        <v>35850.9</v>
      </c>
      <c r="AI24" s="5">
        <v>37642.660000000003</v>
      </c>
      <c r="AJ24" s="5">
        <v>39527.94</v>
      </c>
      <c r="AK24" s="5">
        <v>41518.07</v>
      </c>
      <c r="AL24" s="5">
        <v>43619.35</v>
      </c>
      <c r="AM24" s="5">
        <v>45833.88</v>
      </c>
      <c r="AN24" s="5">
        <v>48161.81</v>
      </c>
      <c r="AO24" s="5">
        <v>50603.91</v>
      </c>
      <c r="AP24" s="5">
        <v>53162.37</v>
      </c>
      <c r="AQ24" s="5">
        <v>55841.760000000002</v>
      </c>
      <c r="AR24" s="5">
        <v>58646.77</v>
      </c>
      <c r="AS24" s="5">
        <v>61584.02</v>
      </c>
      <c r="AT24" s="5">
        <v>64648.88</v>
      </c>
      <c r="AU24" s="5">
        <v>27940.86</v>
      </c>
      <c r="AV24" s="5">
        <v>29304.28</v>
      </c>
      <c r="AW24" s="5">
        <v>30715.68</v>
      </c>
      <c r="AX24" s="5">
        <v>32171.4</v>
      </c>
      <c r="AY24" s="5">
        <v>33667.61</v>
      </c>
      <c r="AZ24" s="5">
        <v>35200.720000000001</v>
      </c>
      <c r="BA24" s="5">
        <v>36767.99</v>
      </c>
      <c r="BB24" s="5">
        <v>38362.76</v>
      </c>
      <c r="BC24" s="5">
        <v>39974.9</v>
      </c>
      <c r="BD24" s="5">
        <v>41592.370000000003</v>
      </c>
      <c r="BE24" s="5">
        <v>43202.879999999997</v>
      </c>
      <c r="BF24" s="5">
        <v>44794.17</v>
      </c>
      <c r="BG24" s="5">
        <v>46351.91</v>
      </c>
      <c r="BH24" s="5">
        <v>47860.160000000003</v>
      </c>
      <c r="BI24" s="5">
        <v>49301.86</v>
      </c>
      <c r="BJ24" s="5">
        <v>50655.39</v>
      </c>
      <c r="BK24" s="5">
        <v>51890.559999999998</v>
      </c>
      <c r="BL24" s="5">
        <v>52968.63</v>
      </c>
      <c r="BM24" s="5">
        <v>53845.01</v>
      </c>
      <c r="BN24" s="5">
        <v>54474.58</v>
      </c>
      <c r="BO24" s="5">
        <v>54806.91</v>
      </c>
      <c r="BP24" s="5">
        <v>54789.72</v>
      </c>
      <c r="BQ24" s="5">
        <v>54371.96</v>
      </c>
      <c r="BR24" s="5">
        <v>53505.95</v>
      </c>
      <c r="BS24" s="5">
        <v>52153.59</v>
      </c>
      <c r="BT24" s="5">
        <v>50290.69</v>
      </c>
      <c r="BU24" s="5">
        <v>47810.96</v>
      </c>
      <c r="BV24" s="5">
        <v>44735.74</v>
      </c>
      <c r="BW24" s="5">
        <v>41123.94</v>
      </c>
      <c r="BX24" s="5">
        <v>37065.75</v>
      </c>
      <c r="BY24" s="5">
        <v>32676</v>
      </c>
      <c r="BZ24" s="5">
        <v>28099.439999999999</v>
      </c>
      <c r="CA24" s="5">
        <v>23513.75</v>
      </c>
      <c r="CB24" s="5">
        <v>19111.810000000001</v>
      </c>
      <c r="CC24" s="5">
        <v>15172.83</v>
      </c>
      <c r="CD24" s="5">
        <v>11688.08</v>
      </c>
      <c r="CE24" s="5">
        <v>8629.5499999999993</v>
      </c>
      <c r="CF24" s="5">
        <v>6046.9</v>
      </c>
      <c r="CG24" s="5">
        <v>4001.08</v>
      </c>
      <c r="CH24" s="5">
        <v>2405.8000000000002</v>
      </c>
      <c r="CI24" s="5">
        <v>1282.18</v>
      </c>
      <c r="CJ24" s="5">
        <v>593.92999999999995</v>
      </c>
      <c r="CK24" s="5">
        <v>236.06</v>
      </c>
      <c r="CL24" s="5">
        <v>76.58</v>
      </c>
      <c r="CM24" s="5">
        <v>18.62</v>
      </c>
      <c r="CN24" s="5">
        <v>2.85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0.99855000000000005</v>
      </c>
      <c r="DW24" s="3">
        <v>0.99685246500000002</v>
      </c>
      <c r="DX24" s="3">
        <v>0.99485876007000007</v>
      </c>
      <c r="DY24" s="3">
        <v>0.99251089339623488</v>
      </c>
      <c r="DZ24" s="3">
        <v>0.98973186289472537</v>
      </c>
      <c r="EA24" s="3">
        <v>0.98645585042854378</v>
      </c>
      <c r="EB24" s="3">
        <v>0.98257907893635965</v>
      </c>
      <c r="EC24" s="3">
        <v>0.97800026042851618</v>
      </c>
      <c r="ED24" s="3">
        <v>0.97334497918887641</v>
      </c>
      <c r="EE24" s="3">
        <v>0.96871185708793739</v>
      </c>
      <c r="EF24" s="3">
        <v>0.96419765983390759</v>
      </c>
      <c r="EG24" s="3">
        <v>0.95994554815403998</v>
      </c>
      <c r="EH24" s="3">
        <v>0.95595217467371918</v>
      </c>
      <c r="EI24" s="3">
        <v>0.95211880645327762</v>
      </c>
      <c r="EJ24" s="3">
        <v>0.94831985241552896</v>
      </c>
      <c r="EK24" s="3">
        <v>0.94446019061619779</v>
      </c>
      <c r="EL24" s="3">
        <v>0.94048401321370356</v>
      </c>
      <c r="EM24" s="3">
        <v>0.93638350291609174</v>
      </c>
      <c r="EN24" s="3">
        <v>0.93215104948291105</v>
      </c>
      <c r="EO24" s="3">
        <v>0.92780722559232065</v>
      </c>
      <c r="EP24" s="3">
        <v>0.92320530175338278</v>
      </c>
      <c r="EQ24" s="3">
        <v>0.91824768928296707</v>
      </c>
      <c r="ER24" s="3">
        <v>0.91284839286998321</v>
      </c>
      <c r="ES24" s="3">
        <v>0.90693313528418562</v>
      </c>
      <c r="ET24" s="3">
        <v>0.90039414737878665</v>
      </c>
      <c r="EU24" s="3">
        <v>0.89314597449238742</v>
      </c>
      <c r="EV24" s="3">
        <v>0.88513445510119071</v>
      </c>
      <c r="EW24" s="3">
        <v>0.87634506996203587</v>
      </c>
      <c r="EX24" s="3">
        <v>0.86668774729105424</v>
      </c>
      <c r="EY24" s="3">
        <v>0.85602748799937434</v>
      </c>
      <c r="EZ24" s="3">
        <v>0.84423142921474292</v>
      </c>
      <c r="FA24" s="3">
        <v>0.8312049382619594</v>
      </c>
      <c r="FB24" s="3">
        <v>0.81689158922508842</v>
      </c>
      <c r="FC24" s="3">
        <v>0.80123177745964347</v>
      </c>
      <c r="FD24" s="3">
        <v>0.78417355291752766</v>
      </c>
      <c r="FE24" s="3">
        <v>0.76568274053973229</v>
      </c>
      <c r="FF24" s="3">
        <v>0.74569076418423985</v>
      </c>
      <c r="FG24" s="3">
        <v>0.72405081820761319</v>
      </c>
      <c r="FH24" s="3">
        <v>0.7005626096649582</v>
      </c>
      <c r="FI24" s="3">
        <v>0.67502710254267051</v>
      </c>
      <c r="FJ24" s="3">
        <v>0.64731723998329382</v>
      </c>
      <c r="FK24" s="3">
        <v>0.6173140859100682</v>
      </c>
      <c r="FL24" s="3">
        <v>0.58494830838580336</v>
      </c>
      <c r="FM24" s="3">
        <v>0.55022577680002205</v>
      </c>
      <c r="FN24" s="3">
        <v>0.51323409782575657</v>
      </c>
      <c r="FO24" s="3">
        <v>0.47418211532219479</v>
      </c>
      <c r="FP24" s="3">
        <v>0.43340719522563925</v>
      </c>
      <c r="FQ24" s="3">
        <v>0.39055622583368027</v>
      </c>
      <c r="FR24" s="3">
        <v>0.34638431669189101</v>
      </c>
      <c r="FS24" s="3">
        <v>0.30181851050631231</v>
      </c>
      <c r="FT24" s="3">
        <v>0.2578526080808578</v>
      </c>
      <c r="FU24" s="3">
        <v>0.21546421783844558</v>
      </c>
      <c r="FV24" s="3">
        <v>0.17562703860229537</v>
      </c>
      <c r="FW24" s="3">
        <v>0.13930385447856863</v>
      </c>
      <c r="FX24" s="3">
        <v>0.10732247556737885</v>
      </c>
      <c r="FY24" s="3">
        <v>8.0761236089208266E-2</v>
      </c>
      <c r="FZ24" s="3">
        <v>5.89694317552572E-2</v>
      </c>
      <c r="GA24" s="3">
        <v>4.1268577425281644E-2</v>
      </c>
      <c r="GB24" s="3">
        <v>2.7410176440097817E-2</v>
      </c>
      <c r="GC24" s="3">
        <v>1.7191114459700552E-2</v>
      </c>
      <c r="GD24" s="3">
        <v>9.7979037751617336E-3</v>
      </c>
      <c r="GE24" s="3">
        <v>4.9496070500984531E-3</v>
      </c>
      <c r="GF24" s="3">
        <v>2.1732239674867276E-3</v>
      </c>
      <c r="GG24" s="3">
        <v>8.1874039751094971E-4</v>
      </c>
      <c r="GH24" s="3">
        <v>2.517462974266668E-4</v>
      </c>
      <c r="GI24" s="3">
        <v>5.8032556482795218E-5</v>
      </c>
      <c r="GJ24" s="3">
        <v>8.4153010155701325E-6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17</v>
      </c>
      <c r="HC24">
        <f t="shared" si="24"/>
        <v>0.39340603211872571</v>
      </c>
      <c r="HD24">
        <f>IF(H24&gt;=$F$3,IF(HB24&lt;50,HC24*VLOOKUP(H24,Ret!$A$2:$AZ$27,HB24+2),HC24),0)</f>
        <v>0</v>
      </c>
      <c r="HE24">
        <f>IF(H24&lt;$F$3,HC24*VLOOKUP(H24,Withd!$A$2:$AZ$57,HB24+2),0)</f>
        <v>1.451668258518098E-2</v>
      </c>
      <c r="HF24">
        <f>IF(HC24=HD24,0,HC24*VLOOKUP(H24,Mort!$A$2:$E$115,IF(HF23/HC23=VLOOKUP(H23,Mort!$A$2:$E$115,2),2,3)))</f>
        <v>2.2817549862886091E-4</v>
      </c>
      <c r="HH24">
        <f t="shared" si="20"/>
        <v>40</v>
      </c>
      <c r="HI24">
        <f t="shared" si="20"/>
        <v>15</v>
      </c>
      <c r="HJ24">
        <f t="shared" si="21"/>
        <v>0.26487462790919791</v>
      </c>
      <c r="HK24">
        <f>IF(HH24&gt;=$F$3,IF(HI24&lt;50,HJ24*VLOOKUP(HH24,Ret!$A$2:$AZ$27,HI24+2),HJ24),0)</f>
        <v>0</v>
      </c>
      <c r="HL24">
        <f>IF(HH24&lt;$F$3,HJ24*VLOOKUP(HH24,Withd!$A$2:$AZ$57,HI24+2),0)</f>
        <v>1.1230684223349991E-2</v>
      </c>
      <c r="HM24">
        <f>IF(HJ24=HK24,0,HJ24*VLOOKUP(HH24,Mort!$A$2:$E$115,IF(HM23/HJ23=VLOOKUP(HH23,Mort!$A$2:$E$115,2),2,3)))</f>
        <v>1.3243731395459895E-4</v>
      </c>
      <c r="HN24">
        <f>HN23/(1+Assumptions!$C$9)</f>
        <v>0.63919262853607473</v>
      </c>
      <c r="HO24">
        <f>HO23*(1+Assumptions!$C$10)</f>
        <v>1.4678467782217905</v>
      </c>
      <c r="HQ24">
        <f>HQ23/(1.01+Assumptions!$C$9)</f>
        <v>0.56972412258264071</v>
      </c>
      <c r="HR24">
        <f>HR23/(0.99+Assumptions!$C$9)</f>
        <v>0.71793086390521565</v>
      </c>
    </row>
    <row r="25" spans="2:226" x14ac:dyDescent="0.25">
      <c r="B25">
        <f t="shared" si="18"/>
        <v>2058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33867.636895145413</v>
      </c>
      <c r="F25" s="3">
        <f t="shared" si="19"/>
        <v>31406.62</v>
      </c>
      <c r="H25">
        <f t="shared" si="23"/>
        <v>43</v>
      </c>
      <c r="I25" s="5">
        <v>523447.96732804133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25277.09</v>
      </c>
      <c r="AB25" s="5">
        <v>26613.99</v>
      </c>
      <c r="AC25" s="5">
        <v>28011.5</v>
      </c>
      <c r="AD25" s="5">
        <v>29469.39</v>
      </c>
      <c r="AE25" s="5">
        <v>30987.3</v>
      </c>
      <c r="AF25" s="5">
        <v>32563.119999999999</v>
      </c>
      <c r="AG25" s="5">
        <v>34194</v>
      </c>
      <c r="AH25" s="5">
        <v>35902.949999999997</v>
      </c>
      <c r="AI25" s="5">
        <v>37697.32</v>
      </c>
      <c r="AJ25" s="5">
        <v>39585.339999999997</v>
      </c>
      <c r="AK25" s="5">
        <v>41578.36</v>
      </c>
      <c r="AL25" s="5">
        <v>43682.69</v>
      </c>
      <c r="AM25" s="5">
        <v>45900.44</v>
      </c>
      <c r="AN25" s="5">
        <v>48231.75</v>
      </c>
      <c r="AO25" s="5">
        <v>50677.39</v>
      </c>
      <c r="AP25" s="5">
        <v>53239.56</v>
      </c>
      <c r="AQ25" s="5">
        <v>55922.85</v>
      </c>
      <c r="AR25" s="5">
        <v>58731.93</v>
      </c>
      <c r="AS25" s="5">
        <v>61673.440000000002</v>
      </c>
      <c r="AT25" s="5">
        <v>64742.76</v>
      </c>
      <c r="AU25" s="5">
        <v>27981.439999999999</v>
      </c>
      <c r="AV25" s="5">
        <v>29346.84</v>
      </c>
      <c r="AW25" s="5">
        <v>30760.28</v>
      </c>
      <c r="AX25" s="5">
        <v>32218.12</v>
      </c>
      <c r="AY25" s="5">
        <v>33716.5</v>
      </c>
      <c r="AZ25" s="5">
        <v>35251.83</v>
      </c>
      <c r="BA25" s="5">
        <v>36821.379999999997</v>
      </c>
      <c r="BB25" s="5">
        <v>38418.47</v>
      </c>
      <c r="BC25" s="5">
        <v>40032.949999999997</v>
      </c>
      <c r="BD25" s="5">
        <v>41652.76</v>
      </c>
      <c r="BE25" s="5">
        <v>43265.61</v>
      </c>
      <c r="BF25" s="5">
        <v>44859.21</v>
      </c>
      <c r="BG25" s="5">
        <v>46419.22</v>
      </c>
      <c r="BH25" s="5">
        <v>47929.66</v>
      </c>
      <c r="BI25" s="5">
        <v>49373.45</v>
      </c>
      <c r="BJ25" s="5">
        <v>50728.94</v>
      </c>
      <c r="BK25" s="5">
        <v>51965.91</v>
      </c>
      <c r="BL25" s="5">
        <v>53045.55</v>
      </c>
      <c r="BM25" s="5">
        <v>53923.199999999997</v>
      </c>
      <c r="BN25" s="5">
        <v>54553.68</v>
      </c>
      <c r="BO25" s="5">
        <v>54886.5</v>
      </c>
      <c r="BP25" s="5">
        <v>54869.29</v>
      </c>
      <c r="BQ25" s="5">
        <v>54450.92</v>
      </c>
      <c r="BR25" s="5">
        <v>53583.64</v>
      </c>
      <c r="BS25" s="5">
        <v>52229.32</v>
      </c>
      <c r="BT25" s="5">
        <v>50363.72</v>
      </c>
      <c r="BU25" s="5">
        <v>47880.39</v>
      </c>
      <c r="BV25" s="5">
        <v>44800.7</v>
      </c>
      <c r="BW25" s="5">
        <v>41183.660000000003</v>
      </c>
      <c r="BX25" s="5">
        <v>37119.58</v>
      </c>
      <c r="BY25" s="5">
        <v>32723.45</v>
      </c>
      <c r="BZ25" s="5">
        <v>28140.240000000002</v>
      </c>
      <c r="CA25" s="5">
        <v>23547.89</v>
      </c>
      <c r="CB25" s="5">
        <v>19139.560000000001</v>
      </c>
      <c r="CC25" s="5">
        <v>15194.86</v>
      </c>
      <c r="CD25" s="5">
        <v>11705.05</v>
      </c>
      <c r="CE25" s="5">
        <v>8642.08</v>
      </c>
      <c r="CF25" s="5">
        <v>6055.68</v>
      </c>
      <c r="CG25" s="5">
        <v>4006.89</v>
      </c>
      <c r="CH25" s="5">
        <v>2409.29</v>
      </c>
      <c r="CI25" s="5">
        <v>1284.04</v>
      </c>
      <c r="CJ25" s="5">
        <v>594.79</v>
      </c>
      <c r="CK25" s="5">
        <v>236.41</v>
      </c>
      <c r="CL25" s="5">
        <v>76.69</v>
      </c>
      <c r="CM25" s="5">
        <v>18.649999999999999</v>
      </c>
      <c r="CN25" s="5">
        <v>2.85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0.99829999999999997</v>
      </c>
      <c r="DX25" s="3">
        <v>0.99630339999999995</v>
      </c>
      <c r="DY25" s="3">
        <v>0.99395212397599997</v>
      </c>
      <c r="DZ25" s="3">
        <v>0.99116905802886712</v>
      </c>
      <c r="EA25" s="3">
        <v>0.98788828844679155</v>
      </c>
      <c r="EB25" s="3">
        <v>0.98400588747319562</v>
      </c>
      <c r="EC25" s="3">
        <v>0.97942042003757057</v>
      </c>
      <c r="ED25" s="3">
        <v>0.97475837883819172</v>
      </c>
      <c r="EE25" s="3">
        <v>0.9701185289549219</v>
      </c>
      <c r="EF25" s="3">
        <v>0.96559777660999202</v>
      </c>
      <c r="EG25" s="3">
        <v>0.96133949041514188</v>
      </c>
      <c r="EH25" s="3">
        <v>0.95734031813501486</v>
      </c>
      <c r="EI25" s="3">
        <v>0.95350138345929347</v>
      </c>
      <c r="EJ25" s="3">
        <v>0.94969691293929082</v>
      </c>
      <c r="EK25" s="3">
        <v>0.94583164650362783</v>
      </c>
      <c r="EL25" s="3">
        <v>0.94184969527184748</v>
      </c>
      <c r="EM25" s="3">
        <v>0.93774323060046216</v>
      </c>
      <c r="EN25" s="3">
        <v>0.93350463119814808</v>
      </c>
      <c r="EO25" s="3">
        <v>0.92915449961676466</v>
      </c>
      <c r="EP25" s="3">
        <v>0.92454589329866554</v>
      </c>
      <c r="EQ25" s="3">
        <v>0.91958108185165177</v>
      </c>
      <c r="ER25" s="3">
        <v>0.91417394509036409</v>
      </c>
      <c r="ES25" s="3">
        <v>0.9082500979261785</v>
      </c>
      <c r="ET25" s="3">
        <v>0.90170161472013066</v>
      </c>
      <c r="EU25" s="3">
        <v>0.89444291672163356</v>
      </c>
      <c r="EV25" s="3">
        <v>0.88641976375864051</v>
      </c>
      <c r="EW25" s="3">
        <v>0.87761761550451722</v>
      </c>
      <c r="EX25" s="3">
        <v>0.86794626938165742</v>
      </c>
      <c r="EY25" s="3">
        <v>0.85727053026826305</v>
      </c>
      <c r="EZ25" s="3">
        <v>0.84545734236116643</v>
      </c>
      <c r="FA25" s="3">
        <v>0.83241193556853355</v>
      </c>
      <c r="FB25" s="3">
        <v>0.81807780203804337</v>
      </c>
      <c r="FC25" s="3">
        <v>0.80239525057297401</v>
      </c>
      <c r="FD25" s="3">
        <v>0.78531225568827534</v>
      </c>
      <c r="FE25" s="3">
        <v>0.76679459269914574</v>
      </c>
      <c r="FF25" s="3">
        <v>0.74677358588377107</v>
      </c>
      <c r="FG25" s="3">
        <v>0.72510221642142403</v>
      </c>
      <c r="FH25" s="3">
        <v>0.70157990052071306</v>
      </c>
      <c r="FI25" s="3">
        <v>0.67600731314673312</v>
      </c>
      <c r="FJ25" s="3">
        <v>0.64825721294205974</v>
      </c>
      <c r="FK25" s="3">
        <v>0.61821049112219528</v>
      </c>
      <c r="FL25" s="3">
        <v>0.58579771507265865</v>
      </c>
      <c r="FM25" s="3">
        <v>0.55102476270594569</v>
      </c>
      <c r="FN25" s="3">
        <v>0.51397936790922494</v>
      </c>
      <c r="FO25" s="3">
        <v>0.47487067780501202</v>
      </c>
      <c r="FP25" s="3">
        <v>0.43403654822055904</v>
      </c>
      <c r="FQ25" s="3">
        <v>0.39112335469799236</v>
      </c>
      <c r="FR25" s="3">
        <v>0.34688730328164946</v>
      </c>
      <c r="FS25" s="3">
        <v>0.30225678284143243</v>
      </c>
      <c r="FT25" s="3">
        <v>0.25822703728492097</v>
      </c>
      <c r="FU25" s="3">
        <v>0.21577709462565281</v>
      </c>
      <c r="FV25" s="3">
        <v>0.17588206760031586</v>
      </c>
      <c r="FW25" s="3">
        <v>0.13950613837921852</v>
      </c>
      <c r="FX25" s="3">
        <v>0.10747831913011753</v>
      </c>
      <c r="FY25" s="3">
        <v>8.087850992860475E-2</v>
      </c>
      <c r="FZ25" s="3">
        <v>5.905506159456933E-2</v>
      </c>
      <c r="GA25" s="3">
        <v>4.1328503755727448E-2</v>
      </c>
      <c r="GB25" s="3">
        <v>2.7449978909516615E-2</v>
      </c>
      <c r="GC25" s="3">
        <v>1.7216077772470632E-2</v>
      </c>
      <c r="GD25" s="3">
        <v>9.8121313656419126E-3</v>
      </c>
      <c r="GE25" s="3">
        <v>4.9567944019813254E-3</v>
      </c>
      <c r="GF25" s="3">
        <v>2.1763797180779404E-3</v>
      </c>
      <c r="GG25" s="3">
        <v>8.1992929498868317E-4</v>
      </c>
      <c r="GH25" s="3">
        <v>2.5211185962312026E-4</v>
      </c>
      <c r="GI25" s="3">
        <v>5.8116825880321668E-5</v>
      </c>
      <c r="GJ25" s="3">
        <v>8.4275209209054434E-6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18</v>
      </c>
      <c r="HC25">
        <f t="shared" si="24"/>
        <v>0.37866117403491589</v>
      </c>
      <c r="HD25">
        <f>IF(H25&gt;=$F$3,IF(HB25&lt;50,HC25*VLOOKUP(H25,Ret!$A$2:$AZ$27,HB25+2),HC25),0)</f>
        <v>0</v>
      </c>
      <c r="HE25">
        <f>IF(H25&lt;$F$3,HC25*VLOOKUP(H25,Withd!$A$2:$AZ$57,HB25+2),0)</f>
        <v>1.3025944386801106E-2</v>
      </c>
      <c r="HF25">
        <f>IF(HC25=HD25,0,HC25*VLOOKUP(H25,Mort!$A$2:$E$115,IF(HF24/HC24=VLOOKUP(H24,Mort!$A$2:$E$115,2),2,3)))</f>
        <v>2.3476992790164784E-4</v>
      </c>
      <c r="HH25">
        <f t="shared" si="20"/>
        <v>41</v>
      </c>
      <c r="HI25">
        <f t="shared" si="20"/>
        <v>16</v>
      </c>
      <c r="HJ25">
        <f t="shared" si="21"/>
        <v>0.25351150637189329</v>
      </c>
      <c r="HK25">
        <f>IF(HH25&gt;=$F$3,IF(HI25&lt;50,HJ25*VLOOKUP(HH25,Ret!$A$2:$AZ$27,HI25+2),HJ25),0)</f>
        <v>0</v>
      </c>
      <c r="HL25">
        <f>IF(HH25&lt;$F$3,HJ25*VLOOKUP(HH25,Withd!$A$2:$AZ$57,HI25+2),0)</f>
        <v>1.0140460254875732E-2</v>
      </c>
      <c r="HM25">
        <f>IF(HJ25=HK25,0,HJ25*VLOOKUP(HH25,Mort!$A$2:$E$115,IF(HM24/HJ24=VLOOKUP(HH24,Mort!$A$2:$E$115,2),2,3)))</f>
        <v>1.3689621344082237E-4</v>
      </c>
      <c r="HN25">
        <f>HN24/(1+Assumptions!$C$9)</f>
        <v>0.61579251304053439</v>
      </c>
      <c r="HO25">
        <f>HO24*(1+Assumptions!$C$10)</f>
        <v>1.5155517985139988</v>
      </c>
      <c r="HQ25">
        <f>HQ24/(1.01+Assumptions!$C$9)</f>
        <v>0.54362988796053502</v>
      </c>
      <c r="HR25">
        <f>HR24/(0.99+Assumptions!$C$9)</f>
        <v>0.69837632675604633</v>
      </c>
    </row>
    <row r="26" spans="2:226" x14ac:dyDescent="0.25">
      <c r="B26">
        <f t="shared" ref="B26:C41" si="25">B25+1</f>
        <v>2059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35730.356924378415</v>
      </c>
      <c r="F26" s="3">
        <f t="shared" si="19"/>
        <v>32895.089999999997</v>
      </c>
      <c r="H26">
        <f t="shared" si="23"/>
        <v>44</v>
      </c>
      <c r="I26" s="5">
        <v>511102.18540737132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26659.32</v>
      </c>
      <c r="AC26" s="5">
        <v>28059.200000000001</v>
      </c>
      <c r="AD26" s="5">
        <v>29519.57</v>
      </c>
      <c r="AE26" s="5">
        <v>31040.06</v>
      </c>
      <c r="AF26" s="5">
        <v>32618.57</v>
      </c>
      <c r="AG26" s="5">
        <v>34252.230000000003</v>
      </c>
      <c r="AH26" s="5">
        <v>35964.089999999997</v>
      </c>
      <c r="AI26" s="5">
        <v>37761.51</v>
      </c>
      <c r="AJ26" s="5">
        <v>39652.75</v>
      </c>
      <c r="AK26" s="5">
        <v>41649.17</v>
      </c>
      <c r="AL26" s="5">
        <v>43757.08</v>
      </c>
      <c r="AM26" s="5">
        <v>45978.6</v>
      </c>
      <c r="AN26" s="5">
        <v>48313.88</v>
      </c>
      <c r="AO26" s="5">
        <v>50763.69</v>
      </c>
      <c r="AP26" s="5">
        <v>53330.23</v>
      </c>
      <c r="AQ26" s="5">
        <v>56018.080000000002</v>
      </c>
      <c r="AR26" s="5">
        <v>58831.95</v>
      </c>
      <c r="AS26" s="5">
        <v>61778.47</v>
      </c>
      <c r="AT26" s="5">
        <v>64853.01</v>
      </c>
      <c r="AU26" s="5">
        <v>28029.09</v>
      </c>
      <c r="AV26" s="5">
        <v>29396.81</v>
      </c>
      <c r="AW26" s="5">
        <v>30812.67</v>
      </c>
      <c r="AX26" s="5">
        <v>32272.98</v>
      </c>
      <c r="AY26" s="5">
        <v>33773.910000000003</v>
      </c>
      <c r="AZ26" s="5">
        <v>35311.86</v>
      </c>
      <c r="BA26" s="5">
        <v>36884.080000000002</v>
      </c>
      <c r="BB26" s="5">
        <v>38483.89</v>
      </c>
      <c r="BC26" s="5">
        <v>40101.120000000003</v>
      </c>
      <c r="BD26" s="5">
        <v>41723.69</v>
      </c>
      <c r="BE26" s="5">
        <v>43339.29</v>
      </c>
      <c r="BF26" s="5">
        <v>44935.6</v>
      </c>
      <c r="BG26" s="5">
        <v>46498.27</v>
      </c>
      <c r="BH26" s="5">
        <v>48011.28</v>
      </c>
      <c r="BI26" s="5">
        <v>49457.53</v>
      </c>
      <c r="BJ26" s="5">
        <v>50815.33</v>
      </c>
      <c r="BK26" s="5">
        <v>52054.41</v>
      </c>
      <c r="BL26" s="5">
        <v>53135.88</v>
      </c>
      <c r="BM26" s="5">
        <v>54015.02</v>
      </c>
      <c r="BN26" s="5">
        <v>54646.58</v>
      </c>
      <c r="BO26" s="5">
        <v>54979.97</v>
      </c>
      <c r="BP26" s="5">
        <v>54962.720000000001</v>
      </c>
      <c r="BQ26" s="5">
        <v>54543.64</v>
      </c>
      <c r="BR26" s="5">
        <v>53674.89</v>
      </c>
      <c r="BS26" s="5">
        <v>52318.26</v>
      </c>
      <c r="BT26" s="5">
        <v>50449.48</v>
      </c>
      <c r="BU26" s="5">
        <v>47961.919999999998</v>
      </c>
      <c r="BV26" s="5">
        <v>44876.99</v>
      </c>
      <c r="BW26" s="5">
        <v>41253.79</v>
      </c>
      <c r="BX26" s="5">
        <v>37182.79</v>
      </c>
      <c r="BY26" s="5">
        <v>32779.18</v>
      </c>
      <c r="BZ26" s="5">
        <v>28188.16</v>
      </c>
      <c r="CA26" s="5">
        <v>23587.99</v>
      </c>
      <c r="CB26" s="5">
        <v>19172.16</v>
      </c>
      <c r="CC26" s="5">
        <v>15220.74</v>
      </c>
      <c r="CD26" s="5">
        <v>11724.98</v>
      </c>
      <c r="CE26" s="5">
        <v>8656.7999999999993</v>
      </c>
      <c r="CF26" s="5">
        <v>6065.99</v>
      </c>
      <c r="CG26" s="5">
        <v>4013.72</v>
      </c>
      <c r="CH26" s="5">
        <v>2413.39</v>
      </c>
      <c r="CI26" s="5">
        <v>1286.23</v>
      </c>
      <c r="CJ26" s="5">
        <v>595.80999999999995</v>
      </c>
      <c r="CK26" s="5">
        <v>236.81</v>
      </c>
      <c r="CL26" s="5">
        <v>76.819999999999993</v>
      </c>
      <c r="CM26" s="5">
        <v>18.68</v>
      </c>
      <c r="CN26" s="5">
        <v>2.86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0.998</v>
      </c>
      <c r="DY26" s="3">
        <v>0.99564471999999993</v>
      </c>
      <c r="DZ26" s="3">
        <v>0.99285691478399996</v>
      </c>
      <c r="EA26" s="3">
        <v>0.98957055839606489</v>
      </c>
      <c r="EB26" s="3">
        <v>0.98568154610156833</v>
      </c>
      <c r="EC26" s="3">
        <v>0.98108827009673505</v>
      </c>
      <c r="ED26" s="3">
        <v>0.9764182899310746</v>
      </c>
      <c r="EE26" s="3">
        <v>0.97177053887100273</v>
      </c>
      <c r="EF26" s="3">
        <v>0.9672420881598639</v>
      </c>
      <c r="EG26" s="3">
        <v>0.96297655055107889</v>
      </c>
      <c r="EH26" s="3">
        <v>0.9589705681007864</v>
      </c>
      <c r="EI26" s="3">
        <v>0.95512509612270224</v>
      </c>
      <c r="EJ26" s="3">
        <v>0.9513141469891726</v>
      </c>
      <c r="EK26" s="3">
        <v>0.94744229841092664</v>
      </c>
      <c r="EL26" s="3">
        <v>0.94345356633461663</v>
      </c>
      <c r="EM26" s="3">
        <v>0.93934010878539764</v>
      </c>
      <c r="EN26" s="3">
        <v>0.93509429149368772</v>
      </c>
      <c r="EO26" s="3">
        <v>0.93073675209532714</v>
      </c>
      <c r="EP26" s="3">
        <v>0.92612029780493432</v>
      </c>
      <c r="EQ26" s="3">
        <v>0.92114703180572188</v>
      </c>
      <c r="ER26" s="3">
        <v>0.91573068725870421</v>
      </c>
      <c r="ES26" s="3">
        <v>0.90979675240526781</v>
      </c>
      <c r="ET26" s="3">
        <v>0.90323711782042582</v>
      </c>
      <c r="EU26" s="3">
        <v>0.89596605902197135</v>
      </c>
      <c r="EV26" s="3">
        <v>0.88792924347254421</v>
      </c>
      <c r="EW26" s="3">
        <v>0.8791121060848619</v>
      </c>
      <c r="EX26" s="3">
        <v>0.86942429067580673</v>
      </c>
      <c r="EY26" s="3">
        <v>0.85873037190049428</v>
      </c>
      <c r="EZ26" s="3">
        <v>0.84689706737570547</v>
      </c>
      <c r="FA26" s="3">
        <v>0.83382944562609829</v>
      </c>
      <c r="FB26" s="3">
        <v>0.81947090257241684</v>
      </c>
      <c r="FC26" s="3">
        <v>0.80376164537010364</v>
      </c>
      <c r="FD26" s="3">
        <v>0.78664955994017416</v>
      </c>
      <c r="FE26" s="3">
        <v>0.76810036331678477</v>
      </c>
      <c r="FF26" s="3">
        <v>0.74804526283058359</v>
      </c>
      <c r="FG26" s="3">
        <v>0.72633698930323998</v>
      </c>
      <c r="FH26" s="3">
        <v>0.70277461737024283</v>
      </c>
      <c r="FI26" s="3">
        <v>0.67715848256709754</v>
      </c>
      <c r="FJ26" s="3">
        <v>0.64936112685771818</v>
      </c>
      <c r="FK26" s="3">
        <v>0.61926323862786292</v>
      </c>
      <c r="FL26" s="3">
        <v>0.58679526702660412</v>
      </c>
      <c r="FM26" s="3">
        <v>0.55196309997590487</v>
      </c>
      <c r="FN26" s="3">
        <v>0.51485462076452482</v>
      </c>
      <c r="FO26" s="3">
        <v>0.47567933267055212</v>
      </c>
      <c r="FP26" s="3">
        <v>0.43477566685421132</v>
      </c>
      <c r="FQ26" s="3">
        <v>0.39178939667233542</v>
      </c>
      <c r="FR26" s="3">
        <v>0.34747801590869432</v>
      </c>
      <c r="FS26" s="3">
        <v>0.30277149438188172</v>
      </c>
      <c r="FT26" s="3">
        <v>0.258666770795273</v>
      </c>
      <c r="FU26" s="3">
        <v>0.21614454034423808</v>
      </c>
      <c r="FV26" s="3">
        <v>0.1761815762799919</v>
      </c>
      <c r="FW26" s="3">
        <v>0.13974370267376396</v>
      </c>
      <c r="FX26" s="3">
        <v>0.10766134341392122</v>
      </c>
      <c r="FY26" s="3">
        <v>8.1016237532409857E-2</v>
      </c>
      <c r="FZ26" s="3">
        <v>5.9155626159039701E-2</v>
      </c>
      <c r="GA26" s="3">
        <v>4.1398881854880748E-2</v>
      </c>
      <c r="GB26" s="3">
        <v>2.7496723339193247E-2</v>
      </c>
      <c r="GC26" s="3">
        <v>1.7245394943875222E-2</v>
      </c>
      <c r="GD26" s="3">
        <v>9.8288403943122445E-3</v>
      </c>
      <c r="GE26" s="3">
        <v>4.9652353019947167E-3</v>
      </c>
      <c r="GF26" s="3">
        <v>2.1800858640468202E-3</v>
      </c>
      <c r="GG26" s="3">
        <v>8.2132554842099896E-4</v>
      </c>
      <c r="GH26" s="3">
        <v>2.5254117962848874E-4</v>
      </c>
      <c r="GI26" s="3">
        <v>5.8215792727959208E-5</v>
      </c>
      <c r="GJ26" s="3">
        <v>8.4418721034813626E-6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19</v>
      </c>
      <c r="HC26">
        <f t="shared" si="24"/>
        <v>0.36540045972021312</v>
      </c>
      <c r="HD26">
        <f>IF(H26&gt;=$F$3,IF(HB26&lt;50,HC26*VLOOKUP(H26,Ret!$A$2:$AZ$27,HB26+2),HC26),0)</f>
        <v>0</v>
      </c>
      <c r="HE26">
        <f>IF(H26&lt;$F$3,HC26*VLOOKUP(H26,Withd!$A$2:$AZ$57,HB26+2),0)</f>
        <v>1.1546654527158735E-2</v>
      </c>
      <c r="HF26">
        <f>IF(HC26=HD26,0,HC26*VLOOKUP(H26,Mort!$A$2:$E$115,IF(HF25/HC25=VLOOKUP(H25,Mort!$A$2:$E$115,2),2,3)))</f>
        <v>2.4481830801254283E-4</v>
      </c>
      <c r="HH26">
        <f t="shared" ref="HH26:HI41" si="26">HH25+1</f>
        <v>42</v>
      </c>
      <c r="HI26">
        <f t="shared" si="26"/>
        <v>17</v>
      </c>
      <c r="HJ26">
        <f t="shared" si="21"/>
        <v>0.24323414990357675</v>
      </c>
      <c r="HK26">
        <f>IF(HH26&gt;=$F$3,IF(HI26&lt;50,HJ26*VLOOKUP(HH26,Ret!$A$2:$AZ$27,HI26+2),HJ26),0)</f>
        <v>0</v>
      </c>
      <c r="HL26">
        <f>IF(HH26&lt;$F$3,HJ26*VLOOKUP(HH26,Withd!$A$2:$AZ$57,HI26+2),0)</f>
        <v>8.9753401314419824E-3</v>
      </c>
      <c r="HM26">
        <f>IF(HJ26=HK26,0,HJ26*VLOOKUP(HH26,Mort!$A$2:$E$115,IF(HM25/HJ25=VLOOKUP(HH25,Mort!$A$2:$E$115,2),2,3)))</f>
        <v>1.4107580694407452E-4</v>
      </c>
      <c r="HN26">
        <f>HN25/(1+Assumptions!$C$9)</f>
        <v>0.59324904917199839</v>
      </c>
      <c r="HO26">
        <f>HO25*(1+Assumptions!$C$10)</f>
        <v>1.5648072319657038</v>
      </c>
      <c r="HQ26">
        <f>HQ25/(1.01+Assumptions!$C$9)</f>
        <v>0.51873080912264791</v>
      </c>
      <c r="HR26">
        <f>HR25/(0.99+Assumptions!$C$9)</f>
        <v>0.67935440345918907</v>
      </c>
    </row>
    <row r="27" spans="2:226" x14ac:dyDescent="0.25">
      <c r="B27">
        <f t="shared" si="25"/>
        <v>2060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37695.526555219221</v>
      </c>
      <c r="F27" s="3">
        <f t="shared" si="19"/>
        <v>34424.949999999997</v>
      </c>
      <c r="H27">
        <f t="shared" si="23"/>
        <v>45</v>
      </c>
      <c r="I27" s="5">
        <v>498668.44270436949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28115.43</v>
      </c>
      <c r="AD27" s="5">
        <v>29578.73</v>
      </c>
      <c r="AE27" s="5">
        <v>31102.27</v>
      </c>
      <c r="AF27" s="5">
        <v>32683.94</v>
      </c>
      <c r="AG27" s="5">
        <v>34320.870000000003</v>
      </c>
      <c r="AH27" s="5">
        <v>36036.17</v>
      </c>
      <c r="AI27" s="5">
        <v>37837.19</v>
      </c>
      <c r="AJ27" s="5">
        <v>39732.22</v>
      </c>
      <c r="AK27" s="5">
        <v>41732.629999999997</v>
      </c>
      <c r="AL27" s="5">
        <v>43844.77</v>
      </c>
      <c r="AM27" s="5">
        <v>46070.74</v>
      </c>
      <c r="AN27" s="5">
        <v>48410.7</v>
      </c>
      <c r="AO27" s="5">
        <v>50865.42</v>
      </c>
      <c r="AP27" s="5">
        <v>53437.1</v>
      </c>
      <c r="AQ27" s="5">
        <v>56130.34</v>
      </c>
      <c r="AR27" s="5">
        <v>58949.85</v>
      </c>
      <c r="AS27" s="5">
        <v>61902.27</v>
      </c>
      <c r="AT27" s="5">
        <v>64982.98</v>
      </c>
      <c r="AU27" s="5">
        <v>28085.26</v>
      </c>
      <c r="AV27" s="5">
        <v>29455.72</v>
      </c>
      <c r="AW27" s="5">
        <v>30874.41</v>
      </c>
      <c r="AX27" s="5">
        <v>32337.66</v>
      </c>
      <c r="AY27" s="5">
        <v>33841.599999999999</v>
      </c>
      <c r="AZ27" s="5">
        <v>35382.629999999997</v>
      </c>
      <c r="BA27" s="5">
        <v>36958</v>
      </c>
      <c r="BB27" s="5">
        <v>38561.01</v>
      </c>
      <c r="BC27" s="5">
        <v>40181.480000000003</v>
      </c>
      <c r="BD27" s="5">
        <v>41807.31</v>
      </c>
      <c r="BE27" s="5">
        <v>43426.14</v>
      </c>
      <c r="BF27" s="5">
        <v>45025.65</v>
      </c>
      <c r="BG27" s="5">
        <v>46591.45</v>
      </c>
      <c r="BH27" s="5">
        <v>48107.49</v>
      </c>
      <c r="BI27" s="5">
        <v>49556.639999999999</v>
      </c>
      <c r="BJ27" s="5">
        <v>50917.16</v>
      </c>
      <c r="BK27" s="5">
        <v>52158.720000000001</v>
      </c>
      <c r="BL27" s="5">
        <v>53242.36</v>
      </c>
      <c r="BM27" s="5">
        <v>54123.27</v>
      </c>
      <c r="BN27" s="5">
        <v>54756.09</v>
      </c>
      <c r="BO27" s="5">
        <v>55090.15</v>
      </c>
      <c r="BP27" s="5">
        <v>55072.87</v>
      </c>
      <c r="BQ27" s="5">
        <v>54652.95</v>
      </c>
      <c r="BR27" s="5">
        <v>53782.45</v>
      </c>
      <c r="BS27" s="5">
        <v>52423.11</v>
      </c>
      <c r="BT27" s="5">
        <v>50550.58</v>
      </c>
      <c r="BU27" s="5">
        <v>48058.04</v>
      </c>
      <c r="BV27" s="5">
        <v>44966.92</v>
      </c>
      <c r="BW27" s="5">
        <v>41336.46</v>
      </c>
      <c r="BX27" s="5">
        <v>37257.300000000003</v>
      </c>
      <c r="BY27" s="5">
        <v>32844.870000000003</v>
      </c>
      <c r="BZ27" s="5">
        <v>28244.65</v>
      </c>
      <c r="CA27" s="5">
        <v>23635.26</v>
      </c>
      <c r="CB27" s="5">
        <v>19210.580000000002</v>
      </c>
      <c r="CC27" s="5">
        <v>15251.24</v>
      </c>
      <c r="CD27" s="5">
        <v>11748.48</v>
      </c>
      <c r="CE27" s="5">
        <v>8674.14</v>
      </c>
      <c r="CF27" s="5">
        <v>6078.15</v>
      </c>
      <c r="CG27" s="5">
        <v>4021.76</v>
      </c>
      <c r="CH27" s="5">
        <v>2418.23</v>
      </c>
      <c r="CI27" s="5">
        <v>1288.81</v>
      </c>
      <c r="CJ27" s="5">
        <v>597</v>
      </c>
      <c r="CK27" s="5">
        <v>237.28</v>
      </c>
      <c r="CL27" s="5">
        <v>76.97</v>
      </c>
      <c r="CM27" s="5">
        <v>18.72</v>
      </c>
      <c r="CN27" s="5">
        <v>2.86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0.99763999999999997</v>
      </c>
      <c r="DZ27" s="3">
        <v>0.99484660799999991</v>
      </c>
      <c r="EA27" s="3">
        <v>0.99155366572751991</v>
      </c>
      <c r="EB27" s="3">
        <v>0.98765685982121076</v>
      </c>
      <c r="EC27" s="3">
        <v>0.98305437885444391</v>
      </c>
      <c r="ED27" s="3">
        <v>0.97837504001109676</v>
      </c>
      <c r="EE27" s="3">
        <v>0.97371797482064393</v>
      </c>
      <c r="EF27" s="3">
        <v>0.96918044905797973</v>
      </c>
      <c r="EG27" s="3">
        <v>0.96490636327763402</v>
      </c>
      <c r="EH27" s="3">
        <v>0.96089235280639895</v>
      </c>
      <c r="EI27" s="3">
        <v>0.95703917447164533</v>
      </c>
      <c r="EJ27" s="3">
        <v>0.95322058816550337</v>
      </c>
      <c r="EK27" s="3">
        <v>0.94934098037166981</v>
      </c>
      <c r="EL27" s="3">
        <v>0.94534425484430507</v>
      </c>
      <c r="EM27" s="3">
        <v>0.94122255389318388</v>
      </c>
      <c r="EN27" s="3">
        <v>0.93696822794958667</v>
      </c>
      <c r="EO27" s="3">
        <v>0.93260195600734164</v>
      </c>
      <c r="EP27" s="3">
        <v>0.9279762503055452</v>
      </c>
      <c r="EQ27" s="3">
        <v>0.92299301784140442</v>
      </c>
      <c r="ER27" s="3">
        <v>0.91756581889649691</v>
      </c>
      <c r="ES27" s="3">
        <v>0.91161999239004754</v>
      </c>
      <c r="ET27" s="3">
        <v>0.90504721224491524</v>
      </c>
      <c r="EU27" s="3">
        <v>0.89776158218634372</v>
      </c>
      <c r="EV27" s="3">
        <v>0.88970866079413213</v>
      </c>
      <c r="EW27" s="3">
        <v>0.88087385379244643</v>
      </c>
      <c r="EX27" s="3">
        <v>0.87116662392365363</v>
      </c>
      <c r="EY27" s="3">
        <v>0.86045127444939273</v>
      </c>
      <c r="EZ27" s="3">
        <v>0.84859425588748005</v>
      </c>
      <c r="FA27" s="3">
        <v>0.83550044651913624</v>
      </c>
      <c r="FB27" s="3">
        <v>0.8211131288300767</v>
      </c>
      <c r="FC27" s="3">
        <v>0.80537239015040407</v>
      </c>
      <c r="FD27" s="3">
        <v>0.78822601196410191</v>
      </c>
      <c r="FE27" s="3">
        <v>0.76963964260198836</v>
      </c>
      <c r="FF27" s="3">
        <v>0.74954435153365051</v>
      </c>
      <c r="FG27" s="3">
        <v>0.72779257445214396</v>
      </c>
      <c r="FH27" s="3">
        <v>0.70418298333691642</v>
      </c>
      <c r="FI27" s="3">
        <v>0.67851551359428586</v>
      </c>
      <c r="FJ27" s="3">
        <v>0.65066245176124038</v>
      </c>
      <c r="FK27" s="3">
        <v>0.62050424712210683</v>
      </c>
      <c r="FL27" s="3">
        <v>0.58797120944549475</v>
      </c>
      <c r="FM27" s="3">
        <v>0.5530692384528102</v>
      </c>
      <c r="FN27" s="3">
        <v>0.5158863935516278</v>
      </c>
      <c r="FO27" s="3">
        <v>0.47663259786628442</v>
      </c>
      <c r="FP27" s="3">
        <v>0.43564696077576265</v>
      </c>
      <c r="FQ27" s="3">
        <v>0.39257454576386297</v>
      </c>
      <c r="FR27" s="3">
        <v>0.34817436463797008</v>
      </c>
      <c r="FS27" s="3">
        <v>0.30337825088364884</v>
      </c>
      <c r="FT27" s="3">
        <v>0.25918514107742774</v>
      </c>
      <c r="FU27" s="3">
        <v>0.2165776957357094</v>
      </c>
      <c r="FV27" s="3">
        <v>0.17653464557113407</v>
      </c>
      <c r="FW27" s="3">
        <v>0.14002375017411212</v>
      </c>
      <c r="FX27" s="3">
        <v>0.10787709760913945</v>
      </c>
      <c r="FY27" s="3">
        <v>8.1178594721853528E-2</v>
      </c>
      <c r="FZ27" s="3">
        <v>5.9274174508055791E-2</v>
      </c>
      <c r="GA27" s="3">
        <v>4.148184554597268E-2</v>
      </c>
      <c r="GB27" s="3">
        <v>2.7551826993179596E-2</v>
      </c>
      <c r="GC27" s="3">
        <v>1.7279954853582382E-2</v>
      </c>
      <c r="GD27" s="3">
        <v>9.8485374692507434E-3</v>
      </c>
      <c r="GE27" s="3">
        <v>4.9751856733413983E-3</v>
      </c>
      <c r="GF27" s="3">
        <v>2.1844547735940076E-3</v>
      </c>
      <c r="GG27" s="3">
        <v>8.2297149140380635E-4</v>
      </c>
      <c r="GH27" s="3">
        <v>2.5304727417684237E-4</v>
      </c>
      <c r="GI27" s="3">
        <v>5.833245764324569E-5</v>
      </c>
      <c r="GJ27" s="3">
        <v>8.4587896828470565E-6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20</v>
      </c>
      <c r="HC27">
        <f t="shared" si="24"/>
        <v>0.35360898688504183</v>
      </c>
      <c r="HD27">
        <f>IF(H27&gt;=$F$3,IF(HB27&lt;50,HC27*VLOOKUP(H27,Ret!$A$2:$AZ$27,HB27+2),HC27),0)</f>
        <v>0</v>
      </c>
      <c r="HE27">
        <f>IF(H27&lt;$F$3,HC27*VLOOKUP(H27,Withd!$A$2:$AZ$57,HB27+2),0)</f>
        <v>1.0254660619666213E-2</v>
      </c>
      <c r="HF27">
        <f>IF(HC27=HD27,0,HC27*VLOOKUP(H27,Mort!$A$2:$E$115,IF(HF26/HC26=VLOOKUP(H26,Mort!$A$2:$E$115,2),2,3)))</f>
        <v>2.5106238068837972E-4</v>
      </c>
      <c r="HH27">
        <f t="shared" si="26"/>
        <v>43</v>
      </c>
      <c r="HI27">
        <f t="shared" si="26"/>
        <v>18</v>
      </c>
      <c r="HJ27">
        <f t="shared" si="21"/>
        <v>0.23411773396519067</v>
      </c>
      <c r="HK27">
        <f>IF(HH27&gt;=$F$3,IF(HI27&lt;50,HJ27*VLOOKUP(HH27,Ret!$A$2:$AZ$27,HI27+2),HJ27),0)</f>
        <v>0</v>
      </c>
      <c r="HL27">
        <f>IF(HH27&lt;$F$3,HJ27*VLOOKUP(HH27,Withd!$A$2:$AZ$57,HI27+2),0)</f>
        <v>8.0536500484025587E-3</v>
      </c>
      <c r="HM27">
        <f>IF(HJ27=HK27,0,HJ27*VLOOKUP(HH27,Mort!$A$2:$E$115,IF(HM26/HJ26=VLOOKUP(HH26,Mort!$A$2:$E$115,2),2,3)))</f>
        <v>1.4515299505841821E-4</v>
      </c>
      <c r="HN27">
        <f>HN26/(1+Assumptions!$C$9)</f>
        <v>0.57153087588824503</v>
      </c>
      <c r="HO27">
        <f>HO26*(1+Assumptions!$C$10)</f>
        <v>1.6156634670045891</v>
      </c>
      <c r="HQ27">
        <f>HQ26/(1.01+Assumptions!$C$9)</f>
        <v>0.49497214610939683</v>
      </c>
      <c r="HR27">
        <f>HR26/(0.99+Assumptions!$C$9)</f>
        <v>0.6608505870225575</v>
      </c>
    </row>
    <row r="28" spans="2:226" x14ac:dyDescent="0.25">
      <c r="B28">
        <f t="shared" si="25"/>
        <v>2061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39768.780515756276</v>
      </c>
      <c r="F28" s="3">
        <f t="shared" si="19"/>
        <v>35992.54</v>
      </c>
      <c r="H28">
        <f t="shared" si="23"/>
        <v>46</v>
      </c>
      <c r="I28" s="5">
        <v>486164.73930993571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29648.7</v>
      </c>
      <c r="AE28" s="5">
        <v>31175.84</v>
      </c>
      <c r="AF28" s="5">
        <v>32761.25</v>
      </c>
      <c r="AG28" s="5">
        <v>34402.06</v>
      </c>
      <c r="AH28" s="5">
        <v>36121.410000000003</v>
      </c>
      <c r="AI28" s="5">
        <v>37926.699999999997</v>
      </c>
      <c r="AJ28" s="5">
        <v>39826.21</v>
      </c>
      <c r="AK28" s="5">
        <v>41831.35</v>
      </c>
      <c r="AL28" s="5">
        <v>43948.49</v>
      </c>
      <c r="AM28" s="5">
        <v>46179.73</v>
      </c>
      <c r="AN28" s="5">
        <v>48525.22</v>
      </c>
      <c r="AO28" s="5">
        <v>50985.75</v>
      </c>
      <c r="AP28" s="5">
        <v>53563.51</v>
      </c>
      <c r="AQ28" s="5">
        <v>56263.12</v>
      </c>
      <c r="AR28" s="5">
        <v>59089.3</v>
      </c>
      <c r="AS28" s="5">
        <v>62048.71</v>
      </c>
      <c r="AT28" s="5">
        <v>65136.7</v>
      </c>
      <c r="AU28" s="5">
        <v>28151.69</v>
      </c>
      <c r="AV28" s="5">
        <v>29525.4</v>
      </c>
      <c r="AW28" s="5">
        <v>30947.45</v>
      </c>
      <c r="AX28" s="5">
        <v>32414.16</v>
      </c>
      <c r="AY28" s="5">
        <v>33921.65</v>
      </c>
      <c r="AZ28" s="5">
        <v>35466.33</v>
      </c>
      <c r="BA28" s="5">
        <v>37045.43</v>
      </c>
      <c r="BB28" s="5">
        <v>38652.230000000003</v>
      </c>
      <c r="BC28" s="5">
        <v>40276.53</v>
      </c>
      <c r="BD28" s="5">
        <v>41906.21</v>
      </c>
      <c r="BE28" s="5">
        <v>43528.87</v>
      </c>
      <c r="BF28" s="5">
        <v>45132.17</v>
      </c>
      <c r="BG28" s="5">
        <v>46701.67</v>
      </c>
      <c r="BH28" s="5">
        <v>48221.29</v>
      </c>
      <c r="BI28" s="5">
        <v>49673.87</v>
      </c>
      <c r="BJ28" s="5">
        <v>51037.61</v>
      </c>
      <c r="BK28" s="5">
        <v>52282.11</v>
      </c>
      <c r="BL28" s="5">
        <v>53368.31</v>
      </c>
      <c r="BM28" s="5">
        <v>54251.3</v>
      </c>
      <c r="BN28" s="5">
        <v>54885.62</v>
      </c>
      <c r="BO28" s="5">
        <v>55220.47</v>
      </c>
      <c r="BP28" s="5">
        <v>55203.15</v>
      </c>
      <c r="BQ28" s="5">
        <v>54782.23</v>
      </c>
      <c r="BR28" s="5">
        <v>53909.68</v>
      </c>
      <c r="BS28" s="5">
        <v>52547.12</v>
      </c>
      <c r="BT28" s="5">
        <v>50670.16</v>
      </c>
      <c r="BU28" s="5">
        <v>48171.73</v>
      </c>
      <c r="BV28" s="5">
        <v>45073.3</v>
      </c>
      <c r="BW28" s="5">
        <v>41434.25</v>
      </c>
      <c r="BX28" s="5">
        <v>37345.440000000002</v>
      </c>
      <c r="BY28" s="5">
        <v>32922.559999999998</v>
      </c>
      <c r="BZ28" s="5">
        <v>28311.46</v>
      </c>
      <c r="CA28" s="5">
        <v>23691.17</v>
      </c>
      <c r="CB28" s="5">
        <v>19256.02</v>
      </c>
      <c r="CC28" s="5">
        <v>15287.32</v>
      </c>
      <c r="CD28" s="5">
        <v>11776.27</v>
      </c>
      <c r="CE28" s="5">
        <v>8694.66</v>
      </c>
      <c r="CF28" s="5">
        <v>6092.53</v>
      </c>
      <c r="CG28" s="5">
        <v>4031.27</v>
      </c>
      <c r="CH28" s="5">
        <v>2423.9499999999998</v>
      </c>
      <c r="CI28" s="5">
        <v>1291.8599999999999</v>
      </c>
      <c r="CJ28" s="5">
        <v>598.41</v>
      </c>
      <c r="CK28" s="5">
        <v>237.85</v>
      </c>
      <c r="CL28" s="5">
        <v>77.150000000000006</v>
      </c>
      <c r="CM28" s="5">
        <v>18.760000000000002</v>
      </c>
      <c r="CN28" s="5">
        <v>2.87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0.99719999999999998</v>
      </c>
      <c r="EA28" s="3">
        <v>0.99389926799999995</v>
      </c>
      <c r="EB28" s="3">
        <v>0.98999324387675991</v>
      </c>
      <c r="EC28" s="3">
        <v>0.98537987536029426</v>
      </c>
      <c r="ED28" s="3">
        <v>0.9806894671535793</v>
      </c>
      <c r="EE28" s="3">
        <v>0.97602138528992832</v>
      </c>
      <c r="EF28" s="3">
        <v>0.9714731256344773</v>
      </c>
      <c r="EG28" s="3">
        <v>0.9671889291504292</v>
      </c>
      <c r="EH28" s="3">
        <v>0.96316542320516341</v>
      </c>
      <c r="EI28" s="3">
        <v>0.95930312985811073</v>
      </c>
      <c r="EJ28" s="3">
        <v>0.9554755103699768</v>
      </c>
      <c r="EK28" s="3">
        <v>0.95158672504277098</v>
      </c>
      <c r="EL28" s="3">
        <v>0.94758054493034083</v>
      </c>
      <c r="EM28" s="3">
        <v>0.94344909375444452</v>
      </c>
      <c r="EN28" s="3">
        <v>0.93918470385067443</v>
      </c>
      <c r="EO28" s="3">
        <v>0.93480810313073026</v>
      </c>
      <c r="EP28" s="3">
        <v>0.93017145493920184</v>
      </c>
      <c r="EQ28" s="3">
        <v>0.92517643422617835</v>
      </c>
      <c r="ER28" s="3">
        <v>0.9197363967929284</v>
      </c>
      <c r="ES28" s="3">
        <v>0.91377650494171014</v>
      </c>
      <c r="ET28" s="3">
        <v>0.9071881763410804</v>
      </c>
      <c r="EU28" s="3">
        <v>0.89988531152153473</v>
      </c>
      <c r="EV28" s="3">
        <v>0.89181334027718651</v>
      </c>
      <c r="EW28" s="3">
        <v>0.882957633808234</v>
      </c>
      <c r="EX28" s="3">
        <v>0.8732274406836672</v>
      </c>
      <c r="EY28" s="3">
        <v>0.86248674316325813</v>
      </c>
      <c r="EZ28" s="3">
        <v>0.85060167584246837</v>
      </c>
      <c r="FA28" s="3">
        <v>0.83747689198421904</v>
      </c>
      <c r="FB28" s="3">
        <v>0.82305553990425073</v>
      </c>
      <c r="FC28" s="3">
        <v>0.80727756520428617</v>
      </c>
      <c r="FD28" s="3">
        <v>0.79009062584108691</v>
      </c>
      <c r="FE28" s="3">
        <v>0.77146028888375406</v>
      </c>
      <c r="FF28" s="3">
        <v>0.75131746074099925</v>
      </c>
      <c r="FG28" s="3">
        <v>0.72951422803029542</v>
      </c>
      <c r="FH28" s="3">
        <v>0.70584878647299265</v>
      </c>
      <c r="FI28" s="3">
        <v>0.68012059820605208</v>
      </c>
      <c r="FJ28" s="3">
        <v>0.65220164764969357</v>
      </c>
      <c r="FK28" s="3">
        <v>0.62197210128113023</v>
      </c>
      <c r="FL28" s="3">
        <v>0.58936210401096056</v>
      </c>
      <c r="FM28" s="3">
        <v>0.55437756951687001</v>
      </c>
      <c r="FN28" s="3">
        <v>0.51710676551825085</v>
      </c>
      <c r="FO28" s="3">
        <v>0.47776011172996713</v>
      </c>
      <c r="FP28" s="3">
        <v>0.43667751972230723</v>
      </c>
      <c r="FQ28" s="3">
        <v>0.39350321334736271</v>
      </c>
      <c r="FR28" s="3">
        <v>0.34899799991777603</v>
      </c>
      <c r="FS28" s="3">
        <v>0.30409591724835494</v>
      </c>
      <c r="FT28" s="3">
        <v>0.25979826498278707</v>
      </c>
      <c r="FU28" s="3">
        <v>0.21709002820226669</v>
      </c>
      <c r="FV28" s="3">
        <v>0.17695225288794961</v>
      </c>
      <c r="FW28" s="3">
        <v>0.14035498794566387</v>
      </c>
      <c r="FX28" s="3">
        <v>0.10813228981309836</v>
      </c>
      <c r="FY28" s="3">
        <v>8.1370629407254647E-2</v>
      </c>
      <c r="FZ28" s="3">
        <v>5.9414392474295127E-2</v>
      </c>
      <c r="GA28" s="3">
        <v>4.1579974285285953E-2</v>
      </c>
      <c r="GB28" s="3">
        <v>2.7617003120544079E-2</v>
      </c>
      <c r="GC28" s="3">
        <v>1.7320832017142837E-2</v>
      </c>
      <c r="GD28" s="3">
        <v>9.8718349998503877E-3</v>
      </c>
      <c r="GE28" s="3">
        <v>4.9869548868744203E-3</v>
      </c>
      <c r="GF28" s="3">
        <v>2.1896222821799517E-3</v>
      </c>
      <c r="GG28" s="3">
        <v>8.2491829858847491E-4</v>
      </c>
      <c r="GH28" s="3">
        <v>2.5364587844998424E-4</v>
      </c>
      <c r="GI28" s="3">
        <v>5.8470447900290351E-5</v>
      </c>
      <c r="GJ28" s="3">
        <v>8.4787996500211015E-6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21</v>
      </c>
      <c r="HC28">
        <f t="shared" si="24"/>
        <v>0.3431032638846872</v>
      </c>
      <c r="HD28">
        <f>IF(H28&gt;=$F$3,IF(HB28&lt;50,HC28*VLOOKUP(H28,Ret!$A$2:$AZ$27,HB28+2),HC28),0)</f>
        <v>0</v>
      </c>
      <c r="HE28">
        <f>IF(H28&lt;$F$3,HC28*VLOOKUP(H28,Withd!$A$2:$AZ$57,HB28+2),0)</f>
        <v>8.9893055137788055E-3</v>
      </c>
      <c r="HF28">
        <f>IF(HC28=HD28,0,HC28*VLOOKUP(H28,Mort!$A$2:$E$115,IF(HF27/HC27=VLOOKUP(H27,Mort!$A$2:$E$115,2),2,3)))</f>
        <v>2.6075848055236227E-4</v>
      </c>
      <c r="HH28">
        <f t="shared" si="26"/>
        <v>44</v>
      </c>
      <c r="HI28">
        <f t="shared" si="26"/>
        <v>19</v>
      </c>
      <c r="HJ28">
        <f t="shared" si="21"/>
        <v>0.22591893092172971</v>
      </c>
      <c r="HK28">
        <f>IF(HH28&gt;=$F$3,IF(HI28&lt;50,HJ28*VLOOKUP(HH28,Ret!$A$2:$AZ$27,HI28+2),HJ28),0)</f>
        <v>0</v>
      </c>
      <c r="HL28">
        <f>IF(HH28&lt;$F$3,HJ28*VLOOKUP(HH28,Withd!$A$2:$AZ$57,HI28+2),0)</f>
        <v>7.1390382171266599E-3</v>
      </c>
      <c r="HM28">
        <f>IF(HJ28=HK28,0,HJ28*VLOOKUP(HH28,Mort!$A$2:$E$115,IF(HM27/HJ27=VLOOKUP(HH27,Mort!$A$2:$E$115,2),2,3)))</f>
        <v>1.513656837175589E-4</v>
      </c>
      <c r="HN28">
        <f>HN27/(1+Assumptions!$C$9)</f>
        <v>0.55060778023915702</v>
      </c>
      <c r="HO28">
        <f>HO27*(1+Assumptions!$C$10)</f>
        <v>1.6681725296822383</v>
      </c>
      <c r="HQ28">
        <f>HQ27/(1.01+Assumptions!$C$9)</f>
        <v>0.47230166613492064</v>
      </c>
      <c r="HR28">
        <f>HR27/(0.99+Assumptions!$C$9)</f>
        <v>0.6428507655861454</v>
      </c>
    </row>
    <row r="29" spans="2:226" x14ac:dyDescent="0.25">
      <c r="B29">
        <f t="shared" si="25"/>
        <v>2062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41956.063444122869</v>
      </c>
      <c r="F29" s="3">
        <f t="shared" si="19"/>
        <v>37595.07</v>
      </c>
      <c r="H29">
        <f t="shared" si="23"/>
        <v>47</v>
      </c>
      <c r="I29" s="5">
        <v>473616.23510036408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31263.38</v>
      </c>
      <c r="AF29" s="5">
        <v>32853.24</v>
      </c>
      <c r="AG29" s="5">
        <v>34498.660000000003</v>
      </c>
      <c r="AH29" s="5">
        <v>36222.839999999997</v>
      </c>
      <c r="AI29" s="5">
        <v>38033.19</v>
      </c>
      <c r="AJ29" s="5">
        <v>39938.03</v>
      </c>
      <c r="AK29" s="5">
        <v>41948.81</v>
      </c>
      <c r="AL29" s="5">
        <v>44071.89</v>
      </c>
      <c r="AM29" s="5">
        <v>46309.39</v>
      </c>
      <c r="AN29" s="5">
        <v>48661.47</v>
      </c>
      <c r="AO29" s="5">
        <v>51128.91</v>
      </c>
      <c r="AP29" s="5">
        <v>53713.91</v>
      </c>
      <c r="AQ29" s="5">
        <v>56421.1</v>
      </c>
      <c r="AR29" s="5">
        <v>59255.21</v>
      </c>
      <c r="AS29" s="5">
        <v>62222.93</v>
      </c>
      <c r="AT29" s="5">
        <v>65319.59</v>
      </c>
      <c r="AU29" s="5">
        <v>28230.74</v>
      </c>
      <c r="AV29" s="5">
        <v>29608.3</v>
      </c>
      <c r="AW29" s="5">
        <v>31034.35</v>
      </c>
      <c r="AX29" s="5">
        <v>32505.17</v>
      </c>
      <c r="AY29" s="5">
        <v>34016.9</v>
      </c>
      <c r="AZ29" s="5">
        <v>35565.910000000003</v>
      </c>
      <c r="BA29" s="5">
        <v>37149.440000000002</v>
      </c>
      <c r="BB29" s="5">
        <v>38760.76</v>
      </c>
      <c r="BC29" s="5">
        <v>40389.620000000003</v>
      </c>
      <c r="BD29" s="5">
        <v>42023.87</v>
      </c>
      <c r="BE29" s="5">
        <v>43651.09</v>
      </c>
      <c r="BF29" s="5">
        <v>45258.89</v>
      </c>
      <c r="BG29" s="5">
        <v>46832.800000000003</v>
      </c>
      <c r="BH29" s="5">
        <v>48356.69</v>
      </c>
      <c r="BI29" s="5">
        <v>49813.35</v>
      </c>
      <c r="BJ29" s="5">
        <v>51180.92</v>
      </c>
      <c r="BK29" s="5">
        <v>52428.91</v>
      </c>
      <c r="BL29" s="5">
        <v>53518.16</v>
      </c>
      <c r="BM29" s="5">
        <v>54403.63</v>
      </c>
      <c r="BN29" s="5">
        <v>55039.73</v>
      </c>
      <c r="BO29" s="5">
        <v>55375.519999999997</v>
      </c>
      <c r="BP29" s="5">
        <v>55358.15</v>
      </c>
      <c r="BQ29" s="5">
        <v>54936.05</v>
      </c>
      <c r="BR29" s="5">
        <v>54061.05</v>
      </c>
      <c r="BS29" s="5">
        <v>52694.66</v>
      </c>
      <c r="BT29" s="5">
        <v>50812.44</v>
      </c>
      <c r="BU29" s="5">
        <v>48306.99</v>
      </c>
      <c r="BV29" s="5">
        <v>45199.86</v>
      </c>
      <c r="BW29" s="5">
        <v>41550.589999999997</v>
      </c>
      <c r="BX29" s="5">
        <v>37450.300000000003</v>
      </c>
      <c r="BY29" s="5">
        <v>33015.01</v>
      </c>
      <c r="BZ29" s="5">
        <v>28390.959999999999</v>
      </c>
      <c r="CA29" s="5">
        <v>23757.69</v>
      </c>
      <c r="CB29" s="5">
        <v>19310.09</v>
      </c>
      <c r="CC29" s="5">
        <v>15330.24</v>
      </c>
      <c r="CD29" s="5">
        <v>11809.34</v>
      </c>
      <c r="CE29" s="5">
        <v>8719.08</v>
      </c>
      <c r="CF29" s="5">
        <v>6109.63</v>
      </c>
      <c r="CG29" s="5">
        <v>4042.59</v>
      </c>
      <c r="CH29" s="5">
        <v>2430.7600000000002</v>
      </c>
      <c r="CI29" s="5">
        <v>1295.48</v>
      </c>
      <c r="CJ29" s="5">
        <v>600.09</v>
      </c>
      <c r="CK29" s="5">
        <v>238.51</v>
      </c>
      <c r="CL29" s="5">
        <v>77.37</v>
      </c>
      <c r="CM29" s="5">
        <v>18.82</v>
      </c>
      <c r="CN29" s="5">
        <v>2.88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0.99668999999999996</v>
      </c>
      <c r="EB29" s="3">
        <v>0.99277300829999993</v>
      </c>
      <c r="EC29" s="3">
        <v>0.98814668608132195</v>
      </c>
      <c r="ED29" s="3">
        <v>0.98344310785557487</v>
      </c>
      <c r="EE29" s="3">
        <v>0.97876191866218232</v>
      </c>
      <c r="EF29" s="3">
        <v>0.97420088812121652</v>
      </c>
      <c r="EG29" s="3">
        <v>0.96990466220460192</v>
      </c>
      <c r="EH29" s="3">
        <v>0.96586985880983067</v>
      </c>
      <c r="EI29" s="3">
        <v>0.96199672067600328</v>
      </c>
      <c r="EJ29" s="3">
        <v>0.95815835376050595</v>
      </c>
      <c r="EK29" s="3">
        <v>0.9542586492607007</v>
      </c>
      <c r="EL29" s="3">
        <v>0.95024122034731306</v>
      </c>
      <c r="EM29" s="3">
        <v>0.94609816862659879</v>
      </c>
      <c r="EN29" s="3">
        <v>0.94182180490440659</v>
      </c>
      <c r="EO29" s="3">
        <v>0.9374329152935521</v>
      </c>
      <c r="EP29" s="3">
        <v>0.93278324803369617</v>
      </c>
      <c r="EQ29" s="3">
        <v>0.9277742019917552</v>
      </c>
      <c r="ER29" s="3">
        <v>0.92231888968404363</v>
      </c>
      <c r="ES29" s="3">
        <v>0.91634226327889101</v>
      </c>
      <c r="ET29" s="3">
        <v>0.90973543556065017</v>
      </c>
      <c r="EU29" s="3">
        <v>0.90241206530438689</v>
      </c>
      <c r="EV29" s="3">
        <v>0.89431742907860656</v>
      </c>
      <c r="EW29" s="3">
        <v>0.88543685700785602</v>
      </c>
      <c r="EX29" s="3">
        <v>0.87567934284362936</v>
      </c>
      <c r="EY29" s="3">
        <v>0.86490848692665279</v>
      </c>
      <c r="EZ29" s="3">
        <v>0.85299004797680344</v>
      </c>
      <c r="FA29" s="3">
        <v>0.83982841153652132</v>
      </c>
      <c r="FB29" s="3">
        <v>0.82536656628986238</v>
      </c>
      <c r="FC29" s="3">
        <v>0.80954428921408572</v>
      </c>
      <c r="FD29" s="3">
        <v>0.79230909129671778</v>
      </c>
      <c r="FE29" s="3">
        <v>0.77362644292394112</v>
      </c>
      <c r="FF29" s="3">
        <v>0.75342705649919706</v>
      </c>
      <c r="FG29" s="3">
        <v>0.73156260331959033</v>
      </c>
      <c r="FH29" s="3">
        <v>0.70783071246790286</v>
      </c>
      <c r="FI29" s="3">
        <v>0.68203028299844781</v>
      </c>
      <c r="FJ29" s="3">
        <v>0.65403293988136146</v>
      </c>
      <c r="FK29" s="3">
        <v>0.62371851311786031</v>
      </c>
      <c r="FL29" s="3">
        <v>0.59101695147509092</v>
      </c>
      <c r="FM29" s="3">
        <v>0.55593418523552951</v>
      </c>
      <c r="FN29" s="3">
        <v>0.5185587299621448</v>
      </c>
      <c r="FO29" s="3">
        <v>0.47910159619932519</v>
      </c>
      <c r="FP29" s="3">
        <v>0.4379036499421452</v>
      </c>
      <c r="FQ29" s="3">
        <v>0.39460811607236529</v>
      </c>
      <c r="FR29" s="3">
        <v>0.34997793814458078</v>
      </c>
      <c r="FS29" s="3">
        <v>0.30494977662289902</v>
      </c>
      <c r="FT29" s="3">
        <v>0.26052774266224132</v>
      </c>
      <c r="FU29" s="3">
        <v>0.21769958704599546</v>
      </c>
      <c r="FV29" s="3">
        <v>0.17744911039706135</v>
      </c>
      <c r="FW29" s="3">
        <v>0.14074908538474112</v>
      </c>
      <c r="FX29" s="3">
        <v>0.10843591036211225</v>
      </c>
      <c r="FY29" s="3">
        <v>8.1599106906593097E-2</v>
      </c>
      <c r="FZ29" s="3">
        <v>5.9581219889987082E-2</v>
      </c>
      <c r="GA29" s="3">
        <v>4.1696725115609658E-2</v>
      </c>
      <c r="GB29" s="3">
        <v>2.7694547854536782E-2</v>
      </c>
      <c r="GC29" s="3">
        <v>1.7369466523408379E-2</v>
      </c>
      <c r="GD29" s="3">
        <v>9.8995537503513715E-3</v>
      </c>
      <c r="GE29" s="3">
        <v>5.0009575680650025E-3</v>
      </c>
      <c r="GF29" s="3">
        <v>2.1957704394103003E-3</v>
      </c>
      <c r="GG29" s="3">
        <v>8.2723455534343643E-4</v>
      </c>
      <c r="GH29" s="3">
        <v>2.5435808107699982E-4</v>
      </c>
      <c r="GI29" s="3">
        <v>5.8634624849869988E-5</v>
      </c>
      <c r="GJ29" s="3">
        <v>8.5026069494796445E-6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22</v>
      </c>
      <c r="HC29">
        <f t="shared" si="24"/>
        <v>0.33385319989035606</v>
      </c>
      <c r="HD29">
        <f>IF(H29&gt;=$F$3,IF(HB29&lt;50,HC29*VLOOKUP(H29,Ret!$A$2:$AZ$27,HB29+2),HC29),0)</f>
        <v>0</v>
      </c>
      <c r="HE29">
        <f>IF(H29&lt;$F$3,HC29*VLOOKUP(H29,Withd!$A$2:$AZ$57,HB29+2),0)</f>
        <v>7.7787795574452969E-3</v>
      </c>
      <c r="HF29">
        <f>IF(HC29=HD29,0,HC29*VLOOKUP(H29,Mort!$A$2:$E$115,IF(HF28/HC28=VLOOKUP(H28,Mort!$A$2:$E$115,2),2,3)))</f>
        <v>2.7709815590899555E-4</v>
      </c>
      <c r="HH29">
        <f t="shared" si="26"/>
        <v>45</v>
      </c>
      <c r="HI29">
        <f t="shared" si="26"/>
        <v>20</v>
      </c>
      <c r="HJ29">
        <f t="shared" si="21"/>
        <v>0.21862852702088548</v>
      </c>
      <c r="HK29">
        <f>IF(HH29&gt;=$F$3,IF(HI29&lt;50,HJ29*VLOOKUP(HH29,Ret!$A$2:$AZ$27,HI29+2),HJ29),0)</f>
        <v>0</v>
      </c>
      <c r="HL29">
        <f>IF(HH29&lt;$F$3,HJ29*VLOOKUP(HH29,Withd!$A$2:$AZ$57,HI29+2),0)</f>
        <v>6.3402272836056792E-3</v>
      </c>
      <c r="HM29">
        <f>IF(HJ29=HK29,0,HJ29*VLOOKUP(HH29,Mort!$A$2:$E$115,IF(HM28/HJ28=VLOOKUP(HH28,Mort!$A$2:$E$115,2),2,3)))</f>
        <v>1.5522625418482868E-4</v>
      </c>
      <c r="HN29">
        <f>HN28/(1+Assumptions!$C$9)</f>
        <v>0.53045065533637481</v>
      </c>
      <c r="HO29">
        <f>HO28*(1+Assumptions!$C$10)</f>
        <v>1.7223881368969109</v>
      </c>
      <c r="HQ29">
        <f>HQ28/(1.01+Assumptions!$C$9)</f>
        <v>0.45066952875469524</v>
      </c>
      <c r="HR29">
        <f>HR28/(0.99+Assumptions!$C$9)</f>
        <v>0.62534121165967449</v>
      </c>
    </row>
    <row r="30" spans="2:226" x14ac:dyDescent="0.25">
      <c r="B30">
        <f t="shared" si="25"/>
        <v>2063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44263.646933549629</v>
      </c>
      <c r="F30" s="3">
        <f t="shared" si="19"/>
        <v>39225.72</v>
      </c>
      <c r="H30">
        <f t="shared" si="23"/>
        <v>48</v>
      </c>
      <c r="I30" s="5">
        <v>461040.43363471807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32962.35</v>
      </c>
      <c r="AG30" s="5">
        <v>34613.230000000003</v>
      </c>
      <c r="AH30" s="5">
        <v>36343.129999999997</v>
      </c>
      <c r="AI30" s="5">
        <v>38159.5</v>
      </c>
      <c r="AJ30" s="5">
        <v>40070.67</v>
      </c>
      <c r="AK30" s="5">
        <v>42088.12</v>
      </c>
      <c r="AL30" s="5">
        <v>44218.25</v>
      </c>
      <c r="AM30" s="5">
        <v>46463.19</v>
      </c>
      <c r="AN30" s="5">
        <v>48823.08</v>
      </c>
      <c r="AO30" s="5">
        <v>51298.71</v>
      </c>
      <c r="AP30" s="5">
        <v>53892.29</v>
      </c>
      <c r="AQ30" s="5">
        <v>56608.47</v>
      </c>
      <c r="AR30" s="5">
        <v>59452</v>
      </c>
      <c r="AS30" s="5">
        <v>62429.57</v>
      </c>
      <c r="AT30" s="5">
        <v>65536.52</v>
      </c>
      <c r="AU30" s="5">
        <v>28324.49</v>
      </c>
      <c r="AV30" s="5">
        <v>29706.63</v>
      </c>
      <c r="AW30" s="5">
        <v>31137.41</v>
      </c>
      <c r="AX30" s="5">
        <v>32613.119999999999</v>
      </c>
      <c r="AY30" s="5">
        <v>34129.870000000003</v>
      </c>
      <c r="AZ30" s="5">
        <v>35684.03</v>
      </c>
      <c r="BA30" s="5">
        <v>37272.82</v>
      </c>
      <c r="BB30" s="5">
        <v>38889.49</v>
      </c>
      <c r="BC30" s="5">
        <v>40523.760000000002</v>
      </c>
      <c r="BD30" s="5">
        <v>42163.43</v>
      </c>
      <c r="BE30" s="5">
        <v>43796.06</v>
      </c>
      <c r="BF30" s="5">
        <v>45409.2</v>
      </c>
      <c r="BG30" s="5">
        <v>46988.33</v>
      </c>
      <c r="BH30" s="5">
        <v>48517.279999999999</v>
      </c>
      <c r="BI30" s="5">
        <v>49978.78</v>
      </c>
      <c r="BJ30" s="5">
        <v>51350.89</v>
      </c>
      <c r="BK30" s="5">
        <v>52603.03</v>
      </c>
      <c r="BL30" s="5">
        <v>53695.9</v>
      </c>
      <c r="BM30" s="5">
        <v>54584.31</v>
      </c>
      <c r="BN30" s="5">
        <v>55222.52</v>
      </c>
      <c r="BO30" s="5">
        <v>55559.42</v>
      </c>
      <c r="BP30" s="5">
        <v>55541.99</v>
      </c>
      <c r="BQ30" s="5">
        <v>55118.5</v>
      </c>
      <c r="BR30" s="5">
        <v>54240.59</v>
      </c>
      <c r="BS30" s="5">
        <v>52869.66</v>
      </c>
      <c r="BT30" s="5">
        <v>50981.19</v>
      </c>
      <c r="BU30" s="5">
        <v>48467.41</v>
      </c>
      <c r="BV30" s="5">
        <v>45349.96</v>
      </c>
      <c r="BW30" s="5">
        <v>41688.58</v>
      </c>
      <c r="BX30" s="5">
        <v>37574.67</v>
      </c>
      <c r="BY30" s="5">
        <v>33124.65</v>
      </c>
      <c r="BZ30" s="5">
        <v>28485.24</v>
      </c>
      <c r="CA30" s="5">
        <v>23836.59</v>
      </c>
      <c r="CB30" s="5">
        <v>19374.22</v>
      </c>
      <c r="CC30" s="5">
        <v>15381.15</v>
      </c>
      <c r="CD30" s="5">
        <v>11848.55</v>
      </c>
      <c r="CE30" s="5">
        <v>8748.0300000000007</v>
      </c>
      <c r="CF30" s="5">
        <v>6129.92</v>
      </c>
      <c r="CG30" s="5">
        <v>4056.02</v>
      </c>
      <c r="CH30" s="5">
        <v>2438.83</v>
      </c>
      <c r="CI30" s="5">
        <v>1299.78</v>
      </c>
      <c r="CJ30" s="5">
        <v>602.08000000000004</v>
      </c>
      <c r="CK30" s="5">
        <v>239.31</v>
      </c>
      <c r="CL30" s="5">
        <v>77.63</v>
      </c>
      <c r="CM30" s="5">
        <v>18.88</v>
      </c>
      <c r="CN30" s="5">
        <v>2.89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0.99607000000000001</v>
      </c>
      <c r="EC30" s="3">
        <v>0.99142831379999996</v>
      </c>
      <c r="ED30" s="3">
        <v>0.98670911502631198</v>
      </c>
      <c r="EE30" s="3">
        <v>0.98201237963878674</v>
      </c>
      <c r="EF30" s="3">
        <v>0.97743620194966996</v>
      </c>
      <c r="EG30" s="3">
        <v>0.97312570829907186</v>
      </c>
      <c r="EH30" s="3">
        <v>0.96907750535254766</v>
      </c>
      <c r="EI30" s="3">
        <v>0.96519150455608393</v>
      </c>
      <c r="EJ30" s="3">
        <v>0.96134039045290509</v>
      </c>
      <c r="EK30" s="3">
        <v>0.95742773506376178</v>
      </c>
      <c r="EL30" s="3">
        <v>0.95339696429914333</v>
      </c>
      <c r="EM30" s="3">
        <v>0.94924015353479907</v>
      </c>
      <c r="EN30" s="3">
        <v>0.94494958804082185</v>
      </c>
      <c r="EO30" s="3">
        <v>0.94054612296055162</v>
      </c>
      <c r="EP30" s="3">
        <v>0.93588101419066727</v>
      </c>
      <c r="EQ30" s="3">
        <v>0.93085533314446345</v>
      </c>
      <c r="ER30" s="3">
        <v>0.92538190378557406</v>
      </c>
      <c r="ES30" s="3">
        <v>0.91938542904904352</v>
      </c>
      <c r="ET30" s="3">
        <v>0.91275666010559986</v>
      </c>
      <c r="EU30" s="3">
        <v>0.90540896899174983</v>
      </c>
      <c r="EV30" s="3">
        <v>0.89728745053989378</v>
      </c>
      <c r="EW30" s="3">
        <v>0.88837738615603268</v>
      </c>
      <c r="EX30" s="3">
        <v>0.87858746736059312</v>
      </c>
      <c r="EY30" s="3">
        <v>0.86778084151205781</v>
      </c>
      <c r="EZ30" s="3">
        <v>0.85582282151602163</v>
      </c>
      <c r="FA30" s="3">
        <v>0.8426174753800294</v>
      </c>
      <c r="FB30" s="3">
        <v>0.82810760245398529</v>
      </c>
      <c r="FC30" s="3">
        <v>0.81223277971494234</v>
      </c>
      <c r="FD30" s="3">
        <v>0.79494034383481116</v>
      </c>
      <c r="FE30" s="3">
        <v>0.77619565052718631</v>
      </c>
      <c r="FF30" s="3">
        <v>0.7559291820919215</v>
      </c>
      <c r="FG30" s="3">
        <v>0.73399211722761393</v>
      </c>
      <c r="FH30" s="3">
        <v>0.71018141294475012</v>
      </c>
      <c r="FI30" s="3">
        <v>0.68429530044291398</v>
      </c>
      <c r="FJ30" s="3">
        <v>0.65620497835973235</v>
      </c>
      <c r="FK30" s="3">
        <v>0.62578987761275873</v>
      </c>
      <c r="FL30" s="3">
        <v>0.59297971432952179</v>
      </c>
      <c r="FM30" s="3">
        <v>0.55778043848692138</v>
      </c>
      <c r="FN30" s="3">
        <v>0.52028085960744563</v>
      </c>
      <c r="FO30" s="3">
        <v>0.48069268899991507</v>
      </c>
      <c r="FP30" s="3">
        <v>0.43935792467281237</v>
      </c>
      <c r="FQ30" s="3">
        <v>0.3959186066604114</v>
      </c>
      <c r="FR30" s="3">
        <v>0.35114021224711889</v>
      </c>
      <c r="FS30" s="3">
        <v>0.3059625125394046</v>
      </c>
      <c r="FT30" s="3">
        <v>0.26139295333778956</v>
      </c>
      <c r="FU30" s="3">
        <v>0.21842256573859031</v>
      </c>
      <c r="FV30" s="3">
        <v>0.17803841755918234</v>
      </c>
      <c r="FW30" s="3">
        <v>0.14121651203959226</v>
      </c>
      <c r="FX30" s="3">
        <v>0.10879602520554267</v>
      </c>
      <c r="FY30" s="3">
        <v>8.187009692742292E-2</v>
      </c>
      <c r="FZ30" s="3">
        <v>5.9779088673496392E-2</v>
      </c>
      <c r="GA30" s="3">
        <v>4.1835199626372978E-2</v>
      </c>
      <c r="GB30" s="3">
        <v>2.778652123984067E-2</v>
      </c>
      <c r="GC30" s="3">
        <v>1.7427150391203274E-2</v>
      </c>
      <c r="GD30" s="3">
        <v>9.9324300939623942E-3</v>
      </c>
      <c r="GE30" s="3">
        <v>5.0175657105669827E-3</v>
      </c>
      <c r="GF30" s="3">
        <v>2.2030625765386449E-3</v>
      </c>
      <c r="GG30" s="3">
        <v>8.2998179508516896E-4</v>
      </c>
      <c r="GH30" s="3">
        <v>2.5520280235278773E-4</v>
      </c>
      <c r="GI30" s="3">
        <v>5.8829349998364616E-5</v>
      </c>
      <c r="GJ30" s="3">
        <v>8.5308440432628516E-6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23</v>
      </c>
      <c r="HC30">
        <f t="shared" si="24"/>
        <v>0.3257973221770018</v>
      </c>
      <c r="HD30">
        <f>IF(H30&gt;=$F$3,IF(HB30&lt;50,HC30*VLOOKUP(H30,Ret!$A$2:$AZ$27,HB30+2),HC30),0)</f>
        <v>0</v>
      </c>
      <c r="HE30">
        <f>IF(H30&lt;$F$3,HC30*VLOOKUP(H30,Withd!$A$2:$AZ$57,HB30+2),0)</f>
        <v>6.6788451046285368E-3</v>
      </c>
      <c r="HF30">
        <f>IF(HC30=HD30,0,HC30*VLOOKUP(H30,Mort!$A$2:$E$115,IF(HF29/HC29=VLOOKUP(H29,Mort!$A$2:$E$115,2),2,3)))</f>
        <v>2.899596167375316E-4</v>
      </c>
      <c r="HH30">
        <f t="shared" si="26"/>
        <v>46</v>
      </c>
      <c r="HI30">
        <f t="shared" si="26"/>
        <v>21</v>
      </c>
      <c r="HJ30">
        <f t="shared" si="21"/>
        <v>0.21213307348309499</v>
      </c>
      <c r="HK30">
        <f>IF(HH30&gt;=$F$3,IF(HI30&lt;50,HJ30*VLOOKUP(HH30,Ret!$A$2:$AZ$27,HI30+2),HJ30),0)</f>
        <v>0</v>
      </c>
      <c r="HL30">
        <f>IF(HH30&lt;$F$3,HJ30*VLOOKUP(HH30,Withd!$A$2:$AZ$57,HI30+2),0)</f>
        <v>5.5578865252570893E-3</v>
      </c>
      <c r="HM30">
        <f>IF(HJ30=HK30,0,HJ30*VLOOKUP(HH30,Mort!$A$2:$E$115,IF(HM29/HJ29=VLOOKUP(HH29,Mort!$A$2:$E$115,2),2,3)))</f>
        <v>1.6122113584715221E-4</v>
      </c>
      <c r="HN30">
        <f>HN29/(1+Assumptions!$C$9)</f>
        <v>0.51103145986163279</v>
      </c>
      <c r="HO30">
        <f>HO29*(1+Assumptions!$C$10)</f>
        <v>1.7783657513460605</v>
      </c>
      <c r="HQ30">
        <f>HQ29/(1.01+Assumptions!$C$9)</f>
        <v>0.43002817629264811</v>
      </c>
      <c r="HR30">
        <f>HR29/(0.99+Assumptions!$C$9)</f>
        <v>0.60830857165337981</v>
      </c>
    </row>
    <row r="31" spans="2:226" x14ac:dyDescent="0.25">
      <c r="B31">
        <f t="shared" si="25"/>
        <v>2064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46698.147514894852</v>
      </c>
      <c r="F31" s="3">
        <f t="shared" si="19"/>
        <v>40874.120000000003</v>
      </c>
      <c r="H31">
        <f t="shared" si="23"/>
        <v>49</v>
      </c>
      <c r="I31" s="5">
        <v>448470.09582838963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34749.79</v>
      </c>
      <c r="AH31" s="5">
        <v>36486.519999999997</v>
      </c>
      <c r="AI31" s="5">
        <v>38310.06</v>
      </c>
      <c r="AJ31" s="5">
        <v>40228.76</v>
      </c>
      <c r="AK31" s="5">
        <v>42254.18</v>
      </c>
      <c r="AL31" s="5">
        <v>44392.71</v>
      </c>
      <c r="AM31" s="5">
        <v>46646.51</v>
      </c>
      <c r="AN31" s="5">
        <v>49015.71</v>
      </c>
      <c r="AO31" s="5">
        <v>51501.11</v>
      </c>
      <c r="AP31" s="5">
        <v>54104.92</v>
      </c>
      <c r="AQ31" s="5">
        <v>56831.82</v>
      </c>
      <c r="AR31" s="5">
        <v>59686.57</v>
      </c>
      <c r="AS31" s="5">
        <v>62675.89</v>
      </c>
      <c r="AT31" s="5">
        <v>65795.09</v>
      </c>
      <c r="AU31" s="5">
        <v>28436.25</v>
      </c>
      <c r="AV31" s="5">
        <v>29823.84</v>
      </c>
      <c r="AW31" s="5">
        <v>31260.26</v>
      </c>
      <c r="AX31" s="5">
        <v>32741.8</v>
      </c>
      <c r="AY31" s="5">
        <v>34264.53</v>
      </c>
      <c r="AZ31" s="5">
        <v>35824.82</v>
      </c>
      <c r="BA31" s="5">
        <v>37419.879999999997</v>
      </c>
      <c r="BB31" s="5">
        <v>39042.92</v>
      </c>
      <c r="BC31" s="5">
        <v>40683.64</v>
      </c>
      <c r="BD31" s="5">
        <v>42329.79</v>
      </c>
      <c r="BE31" s="5">
        <v>43968.86</v>
      </c>
      <c r="BF31" s="5">
        <v>45588.36</v>
      </c>
      <c r="BG31" s="5">
        <v>47173.72</v>
      </c>
      <c r="BH31" s="5">
        <v>48708.71</v>
      </c>
      <c r="BI31" s="5">
        <v>50175.97</v>
      </c>
      <c r="BJ31" s="5">
        <v>51553.5</v>
      </c>
      <c r="BK31" s="5">
        <v>52810.57</v>
      </c>
      <c r="BL31" s="5">
        <v>53907.75</v>
      </c>
      <c r="BM31" s="5">
        <v>54799.67</v>
      </c>
      <c r="BN31" s="5">
        <v>55440.4</v>
      </c>
      <c r="BO31" s="5">
        <v>55778.63</v>
      </c>
      <c r="BP31" s="5">
        <v>55761.13</v>
      </c>
      <c r="BQ31" s="5">
        <v>55335.97</v>
      </c>
      <c r="BR31" s="5">
        <v>54454.6</v>
      </c>
      <c r="BS31" s="5">
        <v>53078.26</v>
      </c>
      <c r="BT31" s="5">
        <v>51182.33</v>
      </c>
      <c r="BU31" s="5">
        <v>48658.64</v>
      </c>
      <c r="BV31" s="5">
        <v>45528.89</v>
      </c>
      <c r="BW31" s="5">
        <v>41853.06</v>
      </c>
      <c r="BX31" s="5">
        <v>37722.92</v>
      </c>
      <c r="BY31" s="5">
        <v>33255.339999999997</v>
      </c>
      <c r="BZ31" s="5">
        <v>28597.63</v>
      </c>
      <c r="CA31" s="5">
        <v>23930.639999999999</v>
      </c>
      <c r="CB31" s="5">
        <v>19450.66</v>
      </c>
      <c r="CC31" s="5">
        <v>15441.84</v>
      </c>
      <c r="CD31" s="5">
        <v>11895.3</v>
      </c>
      <c r="CE31" s="5">
        <v>8782.5499999999993</v>
      </c>
      <c r="CF31" s="5">
        <v>6154.11</v>
      </c>
      <c r="CG31" s="5">
        <v>4072.02</v>
      </c>
      <c r="CH31" s="5">
        <v>2448.4499999999998</v>
      </c>
      <c r="CI31" s="5">
        <v>1304.9100000000001</v>
      </c>
      <c r="CJ31" s="5">
        <v>604.46</v>
      </c>
      <c r="CK31" s="5">
        <v>240.25</v>
      </c>
      <c r="CL31" s="5">
        <v>77.930000000000007</v>
      </c>
      <c r="CM31" s="5">
        <v>18.95</v>
      </c>
      <c r="CN31" s="5">
        <v>2.9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0.99534</v>
      </c>
      <c r="ED31" s="3">
        <v>0.99060218160000002</v>
      </c>
      <c r="EE31" s="3">
        <v>0.98588691521558403</v>
      </c>
      <c r="EF31" s="3">
        <v>0.98129268219067944</v>
      </c>
      <c r="EG31" s="3">
        <v>0.97696518146221856</v>
      </c>
      <c r="EH31" s="3">
        <v>0.97290100630733567</v>
      </c>
      <c r="EI31" s="3">
        <v>0.96899967327204328</v>
      </c>
      <c r="EJ31" s="3">
        <v>0.96513336457568777</v>
      </c>
      <c r="EK31" s="3">
        <v>0.96120527178186466</v>
      </c>
      <c r="EL31" s="3">
        <v>0.95715859758766297</v>
      </c>
      <c r="EM31" s="3">
        <v>0.95298538610218075</v>
      </c>
      <c r="EN31" s="3">
        <v>0.94867789215699894</v>
      </c>
      <c r="EO31" s="3">
        <v>0.94425705317954733</v>
      </c>
      <c r="EP31" s="3">
        <v>0.93957353819577683</v>
      </c>
      <c r="EQ31" s="3">
        <v>0.9345280282956655</v>
      </c>
      <c r="ER31" s="3">
        <v>0.92903300348928697</v>
      </c>
      <c r="ES31" s="3">
        <v>0.92301286962667639</v>
      </c>
      <c r="ET31" s="3">
        <v>0.91635794683666805</v>
      </c>
      <c r="EU31" s="3">
        <v>0.90898126536463286</v>
      </c>
      <c r="EV31" s="3">
        <v>0.90082770341431206</v>
      </c>
      <c r="EW31" s="3">
        <v>0.89188248431940798</v>
      </c>
      <c r="EX31" s="3">
        <v>0.8820539393422081</v>
      </c>
      <c r="EY31" s="3">
        <v>0.87120467588829897</v>
      </c>
      <c r="EZ31" s="3">
        <v>0.85919947545455821</v>
      </c>
      <c r="FA31" s="3">
        <v>0.84594202754829428</v>
      </c>
      <c r="FB31" s="3">
        <v>0.8313749058339126</v>
      </c>
      <c r="FC31" s="3">
        <v>0.81543744888907643</v>
      </c>
      <c r="FD31" s="3">
        <v>0.79807678560222794</v>
      </c>
      <c r="FE31" s="3">
        <v>0.77925813499772734</v>
      </c>
      <c r="FF31" s="3">
        <v>0.75891170509293671</v>
      </c>
      <c r="FG31" s="3">
        <v>0.73688808741113965</v>
      </c>
      <c r="FH31" s="3">
        <v>0.71298343785552221</v>
      </c>
      <c r="FI31" s="3">
        <v>0.68699519154568844</v>
      </c>
      <c r="FJ31" s="3">
        <v>0.65879403893273791</v>
      </c>
      <c r="FK31" s="3">
        <v>0.62825893522820553</v>
      </c>
      <c r="FL31" s="3">
        <v>0.59531931925419068</v>
      </c>
      <c r="FM31" s="3">
        <v>0.55998116446326196</v>
      </c>
      <c r="FN31" s="3">
        <v>0.52233363077639683</v>
      </c>
      <c r="FO31" s="3">
        <v>0.48258926481062081</v>
      </c>
      <c r="FP31" s="3">
        <v>0.44109141392955553</v>
      </c>
      <c r="FQ31" s="3">
        <v>0.39748070583434036</v>
      </c>
      <c r="FR31" s="3">
        <v>0.3525256380044765</v>
      </c>
      <c r="FS31" s="3">
        <v>0.30716968941882056</v>
      </c>
      <c r="FT31" s="3">
        <v>0.26242428076118096</v>
      </c>
      <c r="FU31" s="3">
        <v>0.21928435324685042</v>
      </c>
      <c r="FV31" s="3">
        <v>0.17874086917504026</v>
      </c>
      <c r="FW31" s="3">
        <v>0.14177368261225842</v>
      </c>
      <c r="FX31" s="3">
        <v>0.10922528055813613</v>
      </c>
      <c r="FY31" s="3">
        <v>8.2193115872803021E-2</v>
      </c>
      <c r="FZ31" s="3">
        <v>6.0014947416844579E-2</v>
      </c>
      <c r="GA31" s="3">
        <v>4.2000260650730335E-2</v>
      </c>
      <c r="GB31" s="3">
        <v>2.7896153121608584E-2</v>
      </c>
      <c r="GC31" s="3">
        <v>1.7495909314810473E-2</v>
      </c>
      <c r="GD31" s="3">
        <v>9.971618554883082E-3</v>
      </c>
      <c r="GE31" s="3">
        <v>5.0373625453702863E-3</v>
      </c>
      <c r="GF31" s="3">
        <v>2.2117547727957313E-3</v>
      </c>
      <c r="GG31" s="3">
        <v>8.3325649310306369E-4</v>
      </c>
      <c r="GH31" s="3">
        <v>2.5620970649932999E-4</v>
      </c>
      <c r="GI31" s="3">
        <v>5.9061461542225536E-5</v>
      </c>
      <c r="GJ31" s="3">
        <v>8.5645025382381226E-6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24</v>
      </c>
      <c r="HC31">
        <f t="shared" si="24"/>
        <v>0.31882851745563573</v>
      </c>
      <c r="HD31">
        <f>IF(H31&gt;=$F$3,IF(HB31&lt;50,HC31*VLOOKUP(H31,Ret!$A$2:$AZ$27,HB31+2),HC31),0)</f>
        <v>0</v>
      </c>
      <c r="HE31">
        <f>IF(H31&lt;$F$3,HC31*VLOOKUP(H31,Withd!$A$2:$AZ$57,HB31+2),0)</f>
        <v>5.5476162037280613E-3</v>
      </c>
      <c r="HF31">
        <f>IF(HC31=HD31,0,HC31*VLOOKUP(H31,Mort!$A$2:$E$115,IF(HF30/HC30=VLOOKUP(H30,Mort!$A$2:$E$115,2),2,3)))</f>
        <v>2.996988064082976E-4</v>
      </c>
      <c r="HH31">
        <f t="shared" si="26"/>
        <v>47</v>
      </c>
      <c r="HI31">
        <f t="shared" si="26"/>
        <v>22</v>
      </c>
      <c r="HJ31">
        <f t="shared" si="21"/>
        <v>0.20641396582199073</v>
      </c>
      <c r="HK31">
        <f>IF(HH31&gt;=$F$3,IF(HI31&lt;50,HJ31*VLOOKUP(HH31,Ret!$A$2:$AZ$27,HI31+2),HJ31),0)</f>
        <v>0</v>
      </c>
      <c r="HL31">
        <f>IF(HH31&lt;$F$3,HJ31*VLOOKUP(HH31,Withd!$A$2:$AZ$57,HI31+2),0)</f>
        <v>4.809445403652384E-3</v>
      </c>
      <c r="HM31">
        <f>IF(HJ31=HK31,0,HJ31*VLOOKUP(HH31,Mort!$A$2:$E$115,IF(HM30/HJ30=VLOOKUP(HH30,Mort!$A$2:$E$115,2),2,3)))</f>
        <v>1.713235916322523E-4</v>
      </c>
      <c r="HN31">
        <f>HN30/(1+Assumptions!$C$9)</f>
        <v>0.49232317905744966</v>
      </c>
      <c r="HO31">
        <f>HO30*(1+Assumptions!$C$10)</f>
        <v>1.8361626382648073</v>
      </c>
      <c r="HQ31">
        <f>HQ30/(1.01+Assumptions!$C$9)</f>
        <v>0.41033222928687796</v>
      </c>
      <c r="HR31">
        <f>HR30/(0.99+Assumptions!$C$9)</f>
        <v>0.59173985569394927</v>
      </c>
    </row>
    <row r="32" spans="2:226" x14ac:dyDescent="0.25">
      <c r="B32">
        <f t="shared" si="25"/>
        <v>2065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49266.545628214073</v>
      </c>
      <c r="F32" s="3">
        <f t="shared" si="19"/>
        <v>42527.97</v>
      </c>
      <c r="H32">
        <f t="shared" si="23"/>
        <v>50</v>
      </c>
      <c r="I32" s="5">
        <v>435934.00658311584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36657.35</v>
      </c>
      <c r="AI32" s="5">
        <v>38489.42</v>
      </c>
      <c r="AJ32" s="5">
        <v>40417.11</v>
      </c>
      <c r="AK32" s="5">
        <v>42452.01</v>
      </c>
      <c r="AL32" s="5">
        <v>44600.55</v>
      </c>
      <c r="AM32" s="5">
        <v>46864.9</v>
      </c>
      <c r="AN32" s="5">
        <v>49245.19</v>
      </c>
      <c r="AO32" s="5">
        <v>51742.23</v>
      </c>
      <c r="AP32" s="5">
        <v>54358.23</v>
      </c>
      <c r="AQ32" s="5">
        <v>57097.9</v>
      </c>
      <c r="AR32" s="5">
        <v>59966.01</v>
      </c>
      <c r="AS32" s="5">
        <v>62969.33</v>
      </c>
      <c r="AT32" s="5">
        <v>66103.13</v>
      </c>
      <c r="AU32" s="5">
        <v>28569.38</v>
      </c>
      <c r="AV32" s="5">
        <v>29963.47</v>
      </c>
      <c r="AW32" s="5">
        <v>31406.62</v>
      </c>
      <c r="AX32" s="5">
        <v>32895.089999999997</v>
      </c>
      <c r="AY32" s="5">
        <v>34424.949999999997</v>
      </c>
      <c r="AZ32" s="5">
        <v>35992.54</v>
      </c>
      <c r="BA32" s="5">
        <v>37595.07</v>
      </c>
      <c r="BB32" s="5">
        <v>39225.72</v>
      </c>
      <c r="BC32" s="5">
        <v>40874.120000000003</v>
      </c>
      <c r="BD32" s="5">
        <v>42527.97</v>
      </c>
      <c r="BE32" s="5">
        <v>44174.71</v>
      </c>
      <c r="BF32" s="5">
        <v>45801.79</v>
      </c>
      <c r="BG32" s="5">
        <v>47394.58</v>
      </c>
      <c r="BH32" s="5">
        <v>48936.76</v>
      </c>
      <c r="BI32" s="5">
        <v>50410.879999999997</v>
      </c>
      <c r="BJ32" s="5">
        <v>51794.86</v>
      </c>
      <c r="BK32" s="5">
        <v>53057.82</v>
      </c>
      <c r="BL32" s="5">
        <v>54160.14</v>
      </c>
      <c r="BM32" s="5">
        <v>55056.23</v>
      </c>
      <c r="BN32" s="5">
        <v>55699.96</v>
      </c>
      <c r="BO32" s="5">
        <v>56039.78</v>
      </c>
      <c r="BP32" s="5">
        <v>56022.2</v>
      </c>
      <c r="BQ32" s="5">
        <v>55595.040000000001</v>
      </c>
      <c r="BR32" s="5">
        <v>54709.54</v>
      </c>
      <c r="BS32" s="5">
        <v>53326.76</v>
      </c>
      <c r="BT32" s="5">
        <v>51421.96</v>
      </c>
      <c r="BU32" s="5">
        <v>48886.45</v>
      </c>
      <c r="BV32" s="5">
        <v>45742.05</v>
      </c>
      <c r="BW32" s="5">
        <v>42049.01</v>
      </c>
      <c r="BX32" s="5">
        <v>37899.53</v>
      </c>
      <c r="BY32" s="5">
        <v>33411.040000000001</v>
      </c>
      <c r="BZ32" s="5">
        <v>28731.52</v>
      </c>
      <c r="CA32" s="5">
        <v>24042.68</v>
      </c>
      <c r="CB32" s="5">
        <v>19541.72</v>
      </c>
      <c r="CC32" s="5">
        <v>15514.14</v>
      </c>
      <c r="CD32" s="5">
        <v>11950.99</v>
      </c>
      <c r="CE32" s="5">
        <v>8823.67</v>
      </c>
      <c r="CF32" s="5">
        <v>6182.92</v>
      </c>
      <c r="CG32" s="5">
        <v>4091.09</v>
      </c>
      <c r="CH32" s="5">
        <v>2459.92</v>
      </c>
      <c r="CI32" s="5">
        <v>1311.02</v>
      </c>
      <c r="CJ32" s="5">
        <v>607.29</v>
      </c>
      <c r="CK32" s="5">
        <v>241.37</v>
      </c>
      <c r="CL32" s="5">
        <v>78.3</v>
      </c>
      <c r="CM32" s="5">
        <v>19.04</v>
      </c>
      <c r="CN32" s="5">
        <v>2.91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0.99524000000000001</v>
      </c>
      <c r="EE32" s="3">
        <v>0.9905026576</v>
      </c>
      <c r="EF32" s="3">
        <v>0.98588691521558403</v>
      </c>
      <c r="EG32" s="3">
        <v>0.98153915391948332</v>
      </c>
      <c r="EH32" s="3">
        <v>0.97745595103917826</v>
      </c>
      <c r="EI32" s="3">
        <v>0.9735363526755112</v>
      </c>
      <c r="EJ32" s="3">
        <v>0.96965194262833587</v>
      </c>
      <c r="EK32" s="3">
        <v>0.96570545922183848</v>
      </c>
      <c r="EL32" s="3">
        <v>0.96163983923851448</v>
      </c>
      <c r="EM32" s="3">
        <v>0.95744708953943458</v>
      </c>
      <c r="EN32" s="3">
        <v>0.95311942869471633</v>
      </c>
      <c r="EO32" s="3">
        <v>0.94867789215699894</v>
      </c>
      <c r="EP32" s="3">
        <v>0.9439724498119002</v>
      </c>
      <c r="EQ32" s="3">
        <v>0.93890331775641034</v>
      </c>
      <c r="ER32" s="3">
        <v>0.93338256624800264</v>
      </c>
      <c r="ES32" s="3">
        <v>0.9273342472187156</v>
      </c>
      <c r="ET32" s="3">
        <v>0.92064816729626864</v>
      </c>
      <c r="EU32" s="3">
        <v>0.91323694954953372</v>
      </c>
      <c r="EV32" s="3">
        <v>0.90504521411207439</v>
      </c>
      <c r="EW32" s="3">
        <v>0.89605811513594147</v>
      </c>
      <c r="EX32" s="3">
        <v>0.88618355470714338</v>
      </c>
      <c r="EY32" s="3">
        <v>0.87528349698424557</v>
      </c>
      <c r="EZ32" s="3">
        <v>0.86322209039580267</v>
      </c>
      <c r="FA32" s="3">
        <v>0.84990257354099541</v>
      </c>
      <c r="FB32" s="3">
        <v>0.83526725122461942</v>
      </c>
      <c r="FC32" s="3">
        <v>0.81925517801864345</v>
      </c>
      <c r="FD32" s="3">
        <v>0.80181323527862647</v>
      </c>
      <c r="FE32" s="3">
        <v>0.7829064791907564</v>
      </c>
      <c r="FF32" s="3">
        <v>0.76246479101908582</v>
      </c>
      <c r="FG32" s="3">
        <v>0.74033806278371195</v>
      </c>
      <c r="FH32" s="3">
        <v>0.71632149602700834</v>
      </c>
      <c r="FI32" s="3">
        <v>0.69021157749682394</v>
      </c>
      <c r="FJ32" s="3">
        <v>0.66187839224057932</v>
      </c>
      <c r="FK32" s="3">
        <v>0.63120032876022847</v>
      </c>
      <c r="FL32" s="3">
        <v>0.59810649552332973</v>
      </c>
      <c r="FM32" s="3">
        <v>0.56260289394906493</v>
      </c>
      <c r="FN32" s="3">
        <v>0.5247791013888693</v>
      </c>
      <c r="FO32" s="3">
        <v>0.48484865956419021</v>
      </c>
      <c r="FP32" s="3">
        <v>0.44315652332826549</v>
      </c>
      <c r="FQ32" s="3">
        <v>0.39934163786679988</v>
      </c>
      <c r="FR32" s="3">
        <v>0.35417609862406485</v>
      </c>
      <c r="FS32" s="3">
        <v>0.30860780177509267</v>
      </c>
      <c r="FT32" s="3">
        <v>0.26365290329051494</v>
      </c>
      <c r="FU32" s="3">
        <v>0.22031100251858718</v>
      </c>
      <c r="FV32" s="3">
        <v>0.1795777012629256</v>
      </c>
      <c r="FW32" s="3">
        <v>0.14243744108772732</v>
      </c>
      <c r="FX32" s="3">
        <v>0.10973665336280689</v>
      </c>
      <c r="FY32" s="3">
        <v>8.2577929022045804E-2</v>
      </c>
      <c r="FZ32" s="3">
        <v>6.0295926434027182E-2</v>
      </c>
      <c r="GA32" s="3">
        <v>4.2196898196325237E-2</v>
      </c>
      <c r="GB32" s="3">
        <v>2.8026757813017261E-2</v>
      </c>
      <c r="GC32" s="3">
        <v>1.7577821965168168E-2</v>
      </c>
      <c r="GD32" s="3">
        <v>1.0018303850827946E-2</v>
      </c>
      <c r="GE32" s="3">
        <v>5.0609465563227537E-3</v>
      </c>
      <c r="GF32" s="3">
        <v>2.2221098044846311E-3</v>
      </c>
      <c r="GG32" s="3">
        <v>8.3715764774153982E-4</v>
      </c>
      <c r="GH32" s="3">
        <v>2.5740923352756865E-4</v>
      </c>
      <c r="GI32" s="3">
        <v>5.9337976512775113E-5</v>
      </c>
      <c r="GJ32" s="3">
        <v>8.6045999741175181E-6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25</v>
      </c>
      <c r="HC32">
        <f t="shared" si="24"/>
        <v>0.31298120244549937</v>
      </c>
      <c r="HD32">
        <f>IF(H32&gt;=$F$3,IF(HB32&lt;50,HC32*VLOOKUP(H32,Ret!$A$2:$AZ$27,HB32+2),HC32),0)</f>
        <v>5.9466428464644882E-3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3.1298120244549937E-4</v>
      </c>
      <c r="HH32">
        <f t="shared" si="26"/>
        <v>48</v>
      </c>
      <c r="HI32">
        <f t="shared" si="26"/>
        <v>23</v>
      </c>
      <c r="HJ32">
        <f t="shared" si="21"/>
        <v>0.2014331968267061</v>
      </c>
      <c r="HK32">
        <f>IF(HH32&gt;=$F$3,IF(HI32&lt;50,HJ32*VLOOKUP(HH32,Ret!$A$2:$AZ$27,HI32+2),HJ32),0)</f>
        <v>0</v>
      </c>
      <c r="HL32">
        <f>IF(HH32&lt;$F$3,HJ32*VLOOKUP(HH32,Withd!$A$2:$AZ$57,HI32+2),0)</f>
        <v>4.1293805349474754E-3</v>
      </c>
      <c r="HM32">
        <f>IF(HJ32=HK32,0,HJ32*VLOOKUP(HH32,Mort!$A$2:$E$115,IF(HM31/HJ31=VLOOKUP(HH31,Mort!$A$2:$E$115,2),2,3)))</f>
        <v>1.7927554517576841E-4</v>
      </c>
      <c r="HN32">
        <f>HN31/(1+Assumptions!$C$9)</f>
        <v>0.47429978714590526</v>
      </c>
      <c r="HO32">
        <f>HO31*(1+Assumptions!$C$10)</f>
        <v>1.8958379240084136</v>
      </c>
      <c r="HQ32">
        <f>HQ31/(1.01+Assumptions!$C$9)</f>
        <v>0.39153838672412017</v>
      </c>
      <c r="HR32">
        <f>HR31/(0.99+Assumptions!$C$9)</f>
        <v>0.57562242771784944</v>
      </c>
    </row>
    <row r="33" spans="2:226" x14ac:dyDescent="0.25">
      <c r="B33">
        <f t="shared" si="25"/>
        <v>2066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51976.205637765845</v>
      </c>
      <c r="F33" s="3">
        <f t="shared" si="19"/>
        <v>44174.71</v>
      </c>
      <c r="H33">
        <f t="shared" si="23"/>
        <v>51</v>
      </c>
      <c r="I33" s="5">
        <v>423142.02295771474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38673.5</v>
      </c>
      <c r="AJ33" s="5">
        <v>40610.410000000003</v>
      </c>
      <c r="AK33" s="5">
        <v>42655.040000000001</v>
      </c>
      <c r="AL33" s="5">
        <v>44813.87</v>
      </c>
      <c r="AM33" s="5">
        <v>47089.04</v>
      </c>
      <c r="AN33" s="5">
        <v>49480.72</v>
      </c>
      <c r="AO33" s="5">
        <v>51989.7</v>
      </c>
      <c r="AP33" s="5">
        <v>54618.22</v>
      </c>
      <c r="AQ33" s="5">
        <v>57370.99</v>
      </c>
      <c r="AR33" s="5">
        <v>60252.81</v>
      </c>
      <c r="AS33" s="5">
        <v>63270.49</v>
      </c>
      <c r="AT33" s="5">
        <v>66419.289999999994</v>
      </c>
      <c r="AU33" s="5">
        <v>28706.02</v>
      </c>
      <c r="AV33" s="5">
        <v>30106.78</v>
      </c>
      <c r="AW33" s="5">
        <v>31556.83</v>
      </c>
      <c r="AX33" s="5">
        <v>33052.42</v>
      </c>
      <c r="AY33" s="5">
        <v>34589.589999999997</v>
      </c>
      <c r="AZ33" s="5">
        <v>36164.69</v>
      </c>
      <c r="BA33" s="5">
        <v>37774.879999999997</v>
      </c>
      <c r="BB33" s="5">
        <v>39413.32</v>
      </c>
      <c r="BC33" s="5">
        <v>41069.61</v>
      </c>
      <c r="BD33" s="5">
        <v>42731.37</v>
      </c>
      <c r="BE33" s="5">
        <v>44385.99</v>
      </c>
      <c r="BF33" s="5">
        <v>46020.85</v>
      </c>
      <c r="BG33" s="5">
        <v>47621.26</v>
      </c>
      <c r="BH33" s="5">
        <v>49170.81</v>
      </c>
      <c r="BI33" s="5">
        <v>50651.99</v>
      </c>
      <c r="BJ33" s="5">
        <v>52042.58</v>
      </c>
      <c r="BK33" s="5">
        <v>53311.58</v>
      </c>
      <c r="BL33" s="5">
        <v>54419.17</v>
      </c>
      <c r="BM33" s="5">
        <v>55319.55</v>
      </c>
      <c r="BN33" s="5">
        <v>55966.36</v>
      </c>
      <c r="BO33" s="5">
        <v>56307.8</v>
      </c>
      <c r="BP33" s="5">
        <v>56290.14</v>
      </c>
      <c r="BQ33" s="5">
        <v>55860.94</v>
      </c>
      <c r="BR33" s="5">
        <v>54971.199999999997</v>
      </c>
      <c r="BS33" s="5">
        <v>53581.81</v>
      </c>
      <c r="BT33" s="5">
        <v>51667.9</v>
      </c>
      <c r="BU33" s="5">
        <v>49120.26</v>
      </c>
      <c r="BV33" s="5">
        <v>45960.82</v>
      </c>
      <c r="BW33" s="5">
        <v>42250.12</v>
      </c>
      <c r="BX33" s="5">
        <v>38080.800000000003</v>
      </c>
      <c r="BY33" s="5">
        <v>33570.83</v>
      </c>
      <c r="BZ33" s="5">
        <v>28868.94</v>
      </c>
      <c r="CA33" s="5">
        <v>24157.67</v>
      </c>
      <c r="CB33" s="5">
        <v>19635.189999999999</v>
      </c>
      <c r="CC33" s="5">
        <v>15588.34</v>
      </c>
      <c r="CD33" s="5">
        <v>12008.15</v>
      </c>
      <c r="CE33" s="5">
        <v>8865.8700000000008</v>
      </c>
      <c r="CF33" s="5">
        <v>6212.49</v>
      </c>
      <c r="CG33" s="5">
        <v>4110.6499999999996</v>
      </c>
      <c r="CH33" s="5">
        <v>2471.6799999999998</v>
      </c>
      <c r="CI33" s="5">
        <v>1317.29</v>
      </c>
      <c r="CJ33" s="5">
        <v>610.19000000000005</v>
      </c>
      <c r="CK33" s="5">
        <v>242.53</v>
      </c>
      <c r="CL33" s="5">
        <v>78.67</v>
      </c>
      <c r="CM33" s="5">
        <v>19.13</v>
      </c>
      <c r="CN33" s="5">
        <v>2.93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0.99524000000000001</v>
      </c>
      <c r="EF33" s="3">
        <v>0.99060218160000002</v>
      </c>
      <c r="EG33" s="3">
        <v>0.98623362597914399</v>
      </c>
      <c r="EH33" s="3">
        <v>0.98213089409507071</v>
      </c>
      <c r="EI33" s="3">
        <v>0.97819254920974952</v>
      </c>
      <c r="EJ33" s="3">
        <v>0.97428956093840258</v>
      </c>
      <c r="EK33" s="3">
        <v>0.97032420242538331</v>
      </c>
      <c r="EL33" s="3">
        <v>0.96623913753317237</v>
      </c>
      <c r="EM33" s="3">
        <v>0.96202633489352773</v>
      </c>
      <c r="EN33" s="3">
        <v>0.95767797585980907</v>
      </c>
      <c r="EO33" s="3">
        <v>0.95321519649230235</v>
      </c>
      <c r="EP33" s="3">
        <v>0.94848724911770055</v>
      </c>
      <c r="EQ33" s="3">
        <v>0.94339387258993856</v>
      </c>
      <c r="ER33" s="3">
        <v>0.93784671661910968</v>
      </c>
      <c r="ES33" s="3">
        <v>0.93176946989541776</v>
      </c>
      <c r="ET33" s="3">
        <v>0.92505141201747176</v>
      </c>
      <c r="EU33" s="3">
        <v>0.91760474815073112</v>
      </c>
      <c r="EV33" s="3">
        <v>0.90937383355981904</v>
      </c>
      <c r="EW33" s="3">
        <v>0.90034375139257006</v>
      </c>
      <c r="EX33" s="3">
        <v>0.89042196325222389</v>
      </c>
      <c r="EY33" s="3">
        <v>0.87946977310422159</v>
      </c>
      <c r="EZ33" s="3">
        <v>0.86735067963084544</v>
      </c>
      <c r="FA33" s="3">
        <v>0.85396745864414147</v>
      </c>
      <c r="FB33" s="3">
        <v>0.83926213900628932</v>
      </c>
      <c r="FC33" s="3">
        <v>0.82317348380153876</v>
      </c>
      <c r="FD33" s="3">
        <v>0.80564812033140398</v>
      </c>
      <c r="FE33" s="3">
        <v>0.78665093765398941</v>
      </c>
      <c r="FF33" s="3">
        <v>0.76611148167184373</v>
      </c>
      <c r="FG33" s="3">
        <v>0.74387892647372678</v>
      </c>
      <c r="FH33" s="3">
        <v>0.71974749409891903</v>
      </c>
      <c r="FI33" s="3">
        <v>0.69351269793901349</v>
      </c>
      <c r="FJ33" s="3">
        <v>0.66504400168861699</v>
      </c>
      <c r="FK33" s="3">
        <v>0.6342192122103496</v>
      </c>
      <c r="FL33" s="3">
        <v>0.600967098914161</v>
      </c>
      <c r="FM33" s="3">
        <v>0.56529369192261647</v>
      </c>
      <c r="FN33" s="3">
        <v>0.52728899701465892</v>
      </c>
      <c r="FO33" s="3">
        <v>0.48716757723181353</v>
      </c>
      <c r="FP33" s="3">
        <v>0.4452760372656499</v>
      </c>
      <c r="FQ33" s="3">
        <v>0.4012515954611951</v>
      </c>
      <c r="FR33" s="3">
        <v>0.35587004001453393</v>
      </c>
      <c r="FS33" s="3">
        <v>0.31008380066626401</v>
      </c>
      <c r="FT33" s="3">
        <v>0.26491389342320937</v>
      </c>
      <c r="FU33" s="3">
        <v>0.22136469848336798</v>
      </c>
      <c r="FV33" s="3">
        <v>0.18043657938077809</v>
      </c>
      <c r="FW33" s="3">
        <v>0.14311868603324557</v>
      </c>
      <c r="FX33" s="3">
        <v>0.11026149809373305</v>
      </c>
      <c r="FY33" s="3">
        <v>8.2972879930515053E-2</v>
      </c>
      <c r="FZ33" s="3">
        <v>6.0584307738864175E-2</v>
      </c>
      <c r="GA33" s="3">
        <v>4.2398716084889314E-2</v>
      </c>
      <c r="GB33" s="3">
        <v>2.8160803236422637E-2</v>
      </c>
      <c r="GC33" s="3">
        <v>1.7661892573819553E-2</v>
      </c>
      <c r="GD33" s="3">
        <v>1.0066219053522715E-2</v>
      </c>
      <c r="GE33" s="3">
        <v>5.0851518792680702E-3</v>
      </c>
      <c r="GF33" s="3">
        <v>2.2327376356302314E-3</v>
      </c>
      <c r="GG33" s="3">
        <v>8.4116157684733335E-4</v>
      </c>
      <c r="GH33" s="3">
        <v>2.5864036164901806E-4</v>
      </c>
      <c r="GI33" s="3">
        <v>5.962177616733163E-5</v>
      </c>
      <c r="GJ33" s="3">
        <v>8.6457537620247572E-6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26</v>
      </c>
      <c r="HC33">
        <f t="shared" si="24"/>
        <v>0.30672157839658937</v>
      </c>
      <c r="HD33">
        <f>IF(H33&gt;=$F$3,IF(HB33&lt;50,HC33*VLOOKUP(H33,Ret!$A$2:$AZ$27,HB33+2),HC33),0)</f>
        <v>5.5209884111386085E-3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3.3125930466831654E-4</v>
      </c>
      <c r="HH33">
        <f t="shared" si="26"/>
        <v>49</v>
      </c>
      <c r="HI33">
        <f t="shared" si="26"/>
        <v>24</v>
      </c>
      <c r="HJ33">
        <f t="shared" si="21"/>
        <v>0.19712454074658287</v>
      </c>
      <c r="HK33">
        <f>IF(HH33&gt;=$F$3,IF(HI33&lt;50,HJ33*VLOOKUP(HH33,Ret!$A$2:$AZ$27,HI33+2),HJ33),0)</f>
        <v>0</v>
      </c>
      <c r="HL33">
        <f>IF(HH33&lt;$F$3,HJ33*VLOOKUP(HH33,Withd!$A$2:$AZ$57,HI33+2),0)</f>
        <v>3.4299670089905417E-3</v>
      </c>
      <c r="HM33">
        <f>IF(HJ33=HK33,0,HJ33*VLOOKUP(HH33,Mort!$A$2:$E$115,IF(HM32/HJ32=VLOOKUP(HH32,Mort!$A$2:$E$115,2),2,3)))</f>
        <v>1.8529706830178788E-4</v>
      </c>
      <c r="HN33">
        <f>HN32/(1+Assumptions!$C$9)</f>
        <v>0.4569362111232228</v>
      </c>
      <c r="HO33">
        <f>HO32*(1+Assumptions!$C$10)</f>
        <v>1.9574526565386869</v>
      </c>
      <c r="HQ33">
        <f>HQ32/(1.01+Assumptions!$C$9)</f>
        <v>0.37360533084362613</v>
      </c>
      <c r="HR33">
        <f>HR32/(0.99+Assumptions!$C$9)</f>
        <v>0.55994399583448384</v>
      </c>
    </row>
    <row r="34" spans="2:226" x14ac:dyDescent="0.25">
      <c r="B34">
        <f t="shared" si="25"/>
        <v>2067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54834.896947842957</v>
      </c>
      <c r="F34" s="3">
        <f t="shared" si="19"/>
        <v>45801.79</v>
      </c>
      <c r="H34">
        <f t="shared" si="23"/>
        <v>52</v>
      </c>
      <c r="I34" s="5">
        <v>410045.2270564849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40804.639999999999</v>
      </c>
      <c r="AK34" s="5">
        <v>42859.05</v>
      </c>
      <c r="AL34" s="5">
        <v>45028.2</v>
      </c>
      <c r="AM34" s="5">
        <v>47314.26</v>
      </c>
      <c r="AN34" s="5">
        <v>49717.38</v>
      </c>
      <c r="AO34" s="5">
        <v>52238.35</v>
      </c>
      <c r="AP34" s="5">
        <v>54879.44</v>
      </c>
      <c r="AQ34" s="5">
        <v>57645.38</v>
      </c>
      <c r="AR34" s="5">
        <v>60540.99</v>
      </c>
      <c r="AS34" s="5">
        <v>63573.1</v>
      </c>
      <c r="AT34" s="5">
        <v>66736.960000000006</v>
      </c>
      <c r="AU34" s="5">
        <v>28843.32</v>
      </c>
      <c r="AV34" s="5">
        <v>30250.77</v>
      </c>
      <c r="AW34" s="5">
        <v>31707.759999999998</v>
      </c>
      <c r="AX34" s="5">
        <v>33210.5</v>
      </c>
      <c r="AY34" s="5">
        <v>34755.03</v>
      </c>
      <c r="AZ34" s="5">
        <v>36337.660000000003</v>
      </c>
      <c r="BA34" s="5">
        <v>37955.550000000003</v>
      </c>
      <c r="BB34" s="5">
        <v>39601.83</v>
      </c>
      <c r="BC34" s="5">
        <v>41266.04</v>
      </c>
      <c r="BD34" s="5">
        <v>42935.75</v>
      </c>
      <c r="BE34" s="5">
        <v>44598.28</v>
      </c>
      <c r="BF34" s="5">
        <v>46240.959999999999</v>
      </c>
      <c r="BG34" s="5">
        <v>47849.02</v>
      </c>
      <c r="BH34" s="5">
        <v>49405.98</v>
      </c>
      <c r="BI34" s="5">
        <v>50894.239999999998</v>
      </c>
      <c r="BJ34" s="5">
        <v>52291.49</v>
      </c>
      <c r="BK34" s="5">
        <v>53566.559999999998</v>
      </c>
      <c r="BL34" s="5">
        <v>54679.45</v>
      </c>
      <c r="BM34" s="5">
        <v>55584.13</v>
      </c>
      <c r="BN34" s="5">
        <v>56234.04</v>
      </c>
      <c r="BO34" s="5">
        <v>56577.11</v>
      </c>
      <c r="BP34" s="5">
        <v>56559.360000000001</v>
      </c>
      <c r="BQ34" s="5">
        <v>56128.11</v>
      </c>
      <c r="BR34" s="5">
        <v>55234.12</v>
      </c>
      <c r="BS34" s="5">
        <v>53838.080000000002</v>
      </c>
      <c r="BT34" s="5">
        <v>51915.01</v>
      </c>
      <c r="BU34" s="5">
        <v>49355.199999999997</v>
      </c>
      <c r="BV34" s="5">
        <v>46180.639999999999</v>
      </c>
      <c r="BW34" s="5">
        <v>42452.19</v>
      </c>
      <c r="BX34" s="5">
        <v>38262.93</v>
      </c>
      <c r="BY34" s="5">
        <v>33731.4</v>
      </c>
      <c r="BZ34" s="5">
        <v>29007.01</v>
      </c>
      <c r="CA34" s="5">
        <v>24273.21</v>
      </c>
      <c r="CB34" s="5">
        <v>19729.099999999999</v>
      </c>
      <c r="CC34" s="5">
        <v>15662.89</v>
      </c>
      <c r="CD34" s="5">
        <v>12065.59</v>
      </c>
      <c r="CE34" s="5">
        <v>8908.27</v>
      </c>
      <c r="CF34" s="5">
        <v>6242.21</v>
      </c>
      <c r="CG34" s="5">
        <v>4130.3100000000004</v>
      </c>
      <c r="CH34" s="5">
        <v>2483.5</v>
      </c>
      <c r="CI34" s="5">
        <v>1323.59</v>
      </c>
      <c r="CJ34" s="5">
        <v>613.11</v>
      </c>
      <c r="CK34" s="5">
        <v>243.69</v>
      </c>
      <c r="CL34" s="5">
        <v>79.05</v>
      </c>
      <c r="CM34" s="5">
        <v>19.22</v>
      </c>
      <c r="CN34" s="5">
        <v>2.94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0.99534</v>
      </c>
      <c r="EG34" s="3">
        <v>0.99095055059999992</v>
      </c>
      <c r="EH34" s="3">
        <v>0.98682819630950391</v>
      </c>
      <c r="EI34" s="3">
        <v>0.9828710152423028</v>
      </c>
      <c r="EJ34" s="3">
        <v>0.97894935989148602</v>
      </c>
      <c r="EK34" s="3">
        <v>0.97496503599672768</v>
      </c>
      <c r="EL34" s="3">
        <v>0.97086043319518145</v>
      </c>
      <c r="EM34" s="3">
        <v>0.96662748170645041</v>
      </c>
      <c r="EN34" s="3">
        <v>0.96225832548913726</v>
      </c>
      <c r="EO34" s="3">
        <v>0.95777420169235783</v>
      </c>
      <c r="EP34" s="3">
        <v>0.95302364165196374</v>
      </c>
      <c r="EQ34" s="3">
        <v>0.94790590469629266</v>
      </c>
      <c r="ER34" s="3">
        <v>0.94233221797667843</v>
      </c>
      <c r="ES34" s="3">
        <v>0.93622590520418947</v>
      </c>
      <c r="ET34" s="3">
        <v>0.92947571642766724</v>
      </c>
      <c r="EU34" s="3">
        <v>0.92199343691042457</v>
      </c>
      <c r="EV34" s="3">
        <v>0.913723155781338</v>
      </c>
      <c r="EW34" s="3">
        <v>0.90464988484442932</v>
      </c>
      <c r="EX34" s="3">
        <v>0.89468064311344364</v>
      </c>
      <c r="EY34" s="3">
        <v>0.88367607120314828</v>
      </c>
      <c r="EZ34" s="3">
        <v>0.87149901494196891</v>
      </c>
      <c r="FA34" s="3">
        <v>0.85805178514141422</v>
      </c>
      <c r="FB34" s="3">
        <v>0.84327613340127905</v>
      </c>
      <c r="FC34" s="3">
        <v>0.82711052992397649</v>
      </c>
      <c r="FD34" s="3">
        <v>0.809501346741895</v>
      </c>
      <c r="FE34" s="3">
        <v>0.79041330498572104</v>
      </c>
      <c r="FF34" s="3">
        <v>0.76977561359254387</v>
      </c>
      <c r="FG34" s="3">
        <v>0.74743672528608818</v>
      </c>
      <c r="FH34" s="3">
        <v>0.72318987791780742</v>
      </c>
      <c r="FI34" s="3">
        <v>0.69682960686770334</v>
      </c>
      <c r="FJ34" s="3">
        <v>0.66822475150578409</v>
      </c>
      <c r="FK34" s="3">
        <v>0.63725253427349104</v>
      </c>
      <c r="FL34" s="3">
        <v>0.60384138390153197</v>
      </c>
      <c r="FM34" s="3">
        <v>0.567997359353137</v>
      </c>
      <c r="FN34" s="3">
        <v>0.52981089688382554</v>
      </c>
      <c r="FO34" s="3">
        <v>0.48949758573993524</v>
      </c>
      <c r="FP34" s="3">
        <v>0.44740568834215821</v>
      </c>
      <c r="FQ34" s="3">
        <v>0.40317068793576905</v>
      </c>
      <c r="FR34" s="3">
        <v>0.35757208313023359</v>
      </c>
      <c r="FS34" s="3">
        <v>0.31156685891469771</v>
      </c>
      <c r="FT34" s="3">
        <v>0.26618091457659371</v>
      </c>
      <c r="FU34" s="3">
        <v>0.22242343402934747</v>
      </c>
      <c r="FV34" s="3">
        <v>0.18129956531166141</v>
      </c>
      <c r="FW34" s="3">
        <v>0.14380318921390359</v>
      </c>
      <c r="FX34" s="3">
        <v>0.1107888530341756</v>
      </c>
      <c r="FY34" s="3">
        <v>8.3369719796747482E-2</v>
      </c>
      <c r="FZ34" s="3">
        <v>6.0874068303991107E-2</v>
      </c>
      <c r="GA34" s="3">
        <v>4.2601499221182094E-2</v>
      </c>
      <c r="GB34" s="3">
        <v>2.8295489767716939E-2</v>
      </c>
      <c r="GC34" s="3">
        <v>1.7746365272516711E-2</v>
      </c>
      <c r="GD34" s="3">
        <v>1.0114363423418173E-2</v>
      </c>
      <c r="GE34" s="3">
        <v>5.1094729706081584E-3</v>
      </c>
      <c r="GF34" s="3">
        <v>2.2434162972049241E-3</v>
      </c>
      <c r="GG34" s="3">
        <v>8.4518465580898298E-4</v>
      </c>
      <c r="GH34" s="3">
        <v>2.5987737796814609E-4</v>
      </c>
      <c r="GI34" s="3">
        <v>5.9906933169217021E-5</v>
      </c>
      <c r="GJ34" s="3">
        <v>8.6871043788681586E-6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27</v>
      </c>
      <c r="HC34">
        <f t="shared" si="24"/>
        <v>0.30086933068078242</v>
      </c>
      <c r="HD34">
        <f>IF(H34&gt;=$F$3,IF(HB34&lt;50,HC34*VLOOKUP(H34,Ret!$A$2:$AZ$27,HB34+2),HC34),0)</f>
        <v>6.9199946056579956E-3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3.5502581020332329E-4</v>
      </c>
      <c r="HH34">
        <f t="shared" si="26"/>
        <v>50</v>
      </c>
      <c r="HI34">
        <f t="shared" si="26"/>
        <v>25</v>
      </c>
      <c r="HJ34">
        <f t="shared" si="21"/>
        <v>0.19350927666929055</v>
      </c>
      <c r="HK34">
        <f>IF(HH34&gt;=$F$3,IF(HI34&lt;50,HJ34*VLOOKUP(HH34,Ret!$A$2:$AZ$27,HI34+2),HJ34),0)</f>
        <v>3.6766762567165203E-3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1.9350927666929055E-4</v>
      </c>
      <c r="HN34">
        <f>HN33/(1+Assumptions!$C$9)</f>
        <v>0.44020829587979071</v>
      </c>
      <c r="HO34">
        <f>HO33*(1+Assumptions!$C$10)</f>
        <v>2.0210698678761942</v>
      </c>
      <c r="HQ34">
        <f>HQ33/(1.01+Assumptions!$C$9)</f>
        <v>0.35649363630116998</v>
      </c>
      <c r="HR34">
        <f>HR33/(0.99+Assumptions!$C$9)</f>
        <v>0.54469260295183253</v>
      </c>
    </row>
    <row r="35" spans="2:226" x14ac:dyDescent="0.25">
      <c r="B35">
        <f t="shared" si="25"/>
        <v>2068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57850.816279974322</v>
      </c>
      <c r="F35" s="3">
        <f t="shared" si="19"/>
        <v>47394.58</v>
      </c>
      <c r="H35">
        <f t="shared" si="23"/>
        <v>53</v>
      </c>
      <c r="I35" s="5">
        <v>396598.28826189617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43059.71</v>
      </c>
      <c r="AL35" s="5">
        <v>45239.02</v>
      </c>
      <c r="AM35" s="5">
        <v>47535.78</v>
      </c>
      <c r="AN35" s="5">
        <v>49950.14</v>
      </c>
      <c r="AO35" s="5">
        <v>52482.92</v>
      </c>
      <c r="AP35" s="5">
        <v>55136.38</v>
      </c>
      <c r="AQ35" s="5">
        <v>57915.26</v>
      </c>
      <c r="AR35" s="5">
        <v>60824.43</v>
      </c>
      <c r="AS35" s="5">
        <v>63870.74</v>
      </c>
      <c r="AT35" s="5">
        <v>67049.41</v>
      </c>
      <c r="AU35" s="5">
        <v>28978.36</v>
      </c>
      <c r="AV35" s="5">
        <v>30392.400000000001</v>
      </c>
      <c r="AW35" s="5">
        <v>31856.21</v>
      </c>
      <c r="AX35" s="5">
        <v>33365.980000000003</v>
      </c>
      <c r="AY35" s="5">
        <v>34917.74</v>
      </c>
      <c r="AZ35" s="5">
        <v>36507.78</v>
      </c>
      <c r="BA35" s="5">
        <v>38133.25</v>
      </c>
      <c r="BB35" s="5">
        <v>39787.24</v>
      </c>
      <c r="BC35" s="5">
        <v>41459.24</v>
      </c>
      <c r="BD35" s="5">
        <v>43136.76</v>
      </c>
      <c r="BE35" s="5">
        <v>44807.08</v>
      </c>
      <c r="BF35" s="5">
        <v>46457.45</v>
      </c>
      <c r="BG35" s="5">
        <v>48073.04</v>
      </c>
      <c r="BH35" s="5">
        <v>49637.29</v>
      </c>
      <c r="BI35" s="5">
        <v>51132.52</v>
      </c>
      <c r="BJ35" s="5">
        <v>52536.31</v>
      </c>
      <c r="BK35" s="5">
        <v>53817.35</v>
      </c>
      <c r="BL35" s="5">
        <v>54935.45</v>
      </c>
      <c r="BM35" s="5">
        <v>55844.37</v>
      </c>
      <c r="BN35" s="5">
        <v>56497.32</v>
      </c>
      <c r="BO35" s="5">
        <v>56841.99</v>
      </c>
      <c r="BP35" s="5">
        <v>56824.160000000003</v>
      </c>
      <c r="BQ35" s="5">
        <v>56390.89</v>
      </c>
      <c r="BR35" s="5">
        <v>55492.72</v>
      </c>
      <c r="BS35" s="5">
        <v>54090.14</v>
      </c>
      <c r="BT35" s="5">
        <v>52158.07</v>
      </c>
      <c r="BU35" s="5">
        <v>49586.27</v>
      </c>
      <c r="BV35" s="5">
        <v>46396.85</v>
      </c>
      <c r="BW35" s="5">
        <v>42650.94</v>
      </c>
      <c r="BX35" s="5">
        <v>38442.07</v>
      </c>
      <c r="BY35" s="5">
        <v>33889.32</v>
      </c>
      <c r="BZ35" s="5">
        <v>29142.82</v>
      </c>
      <c r="CA35" s="5">
        <v>24386.85</v>
      </c>
      <c r="CB35" s="5">
        <v>19821.47</v>
      </c>
      <c r="CC35" s="5">
        <v>15736.22</v>
      </c>
      <c r="CD35" s="5">
        <v>12122.07</v>
      </c>
      <c r="CE35" s="5">
        <v>8949.98</v>
      </c>
      <c r="CF35" s="5">
        <v>6271.43</v>
      </c>
      <c r="CG35" s="5">
        <v>4149.6499999999996</v>
      </c>
      <c r="CH35" s="5">
        <v>2495.13</v>
      </c>
      <c r="CI35" s="5">
        <v>1329.79</v>
      </c>
      <c r="CJ35" s="5">
        <v>615.98</v>
      </c>
      <c r="CK35" s="5">
        <v>244.83</v>
      </c>
      <c r="CL35" s="5">
        <v>79.42</v>
      </c>
      <c r="CM35" s="5">
        <v>19.309999999999999</v>
      </c>
      <c r="CN35" s="5">
        <v>2.95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0.99558999999999997</v>
      </c>
      <c r="EH35" s="3">
        <v>0.99144834559999995</v>
      </c>
      <c r="EI35" s="3">
        <v>0.98747263773414395</v>
      </c>
      <c r="EJ35" s="3">
        <v>0.98353262190958468</v>
      </c>
      <c r="EK35" s="3">
        <v>0.9795296441384127</v>
      </c>
      <c r="EL35" s="3">
        <v>0.97540582433658995</v>
      </c>
      <c r="EM35" s="3">
        <v>0.97115305494248239</v>
      </c>
      <c r="EN35" s="3">
        <v>0.96676344313414242</v>
      </c>
      <c r="EO35" s="3">
        <v>0.96225832548913737</v>
      </c>
      <c r="EP35" s="3">
        <v>0.95748552419471133</v>
      </c>
      <c r="EQ35" s="3">
        <v>0.9523438269297857</v>
      </c>
      <c r="ER35" s="3">
        <v>0.9467440452274386</v>
      </c>
      <c r="ES35" s="3">
        <v>0.94060914381436478</v>
      </c>
      <c r="ET35" s="3">
        <v>0.93382735188746313</v>
      </c>
      <c r="EU35" s="3">
        <v>0.92631004170476905</v>
      </c>
      <c r="EV35" s="3">
        <v>0.91800104063067722</v>
      </c>
      <c r="EW35" s="3">
        <v>0.90888529029721465</v>
      </c>
      <c r="EX35" s="3">
        <v>0.8988693743981393</v>
      </c>
      <c r="EY35" s="3">
        <v>0.88781328109304225</v>
      </c>
      <c r="EZ35" s="3">
        <v>0.87557921407958017</v>
      </c>
      <c r="FA35" s="3">
        <v>0.86206902680633224</v>
      </c>
      <c r="FB35" s="3">
        <v>0.84722419816472716</v>
      </c>
      <c r="FC35" s="3">
        <v>0.83098291028590932</v>
      </c>
      <c r="FD35" s="3">
        <v>0.81329128412592233</v>
      </c>
      <c r="FE35" s="3">
        <v>0.79411387564623304</v>
      </c>
      <c r="FF35" s="3">
        <v>0.7733795623531099</v>
      </c>
      <c r="FG35" s="3">
        <v>0.75093608745362261</v>
      </c>
      <c r="FH35" s="3">
        <v>0.72657572077662713</v>
      </c>
      <c r="FI35" s="3">
        <v>0.70009203575431911</v>
      </c>
      <c r="FJ35" s="3">
        <v>0.67135325768660425</v>
      </c>
      <c r="FK35" s="3">
        <v>0.64023603419283015</v>
      </c>
      <c r="FL35" s="3">
        <v>0.60666845892010013</v>
      </c>
      <c r="FM35" s="3">
        <v>0.570656619198603</v>
      </c>
      <c r="FN35" s="3">
        <v>0.53229137468988086</v>
      </c>
      <c r="FO35" s="3">
        <v>0.49178932398972786</v>
      </c>
      <c r="FP35" s="3">
        <v>0.44950036001985116</v>
      </c>
      <c r="FQ35" s="3">
        <v>0.40505825942468848</v>
      </c>
      <c r="FR35" s="3">
        <v>0.35924617028375622</v>
      </c>
      <c r="FS35" s="3">
        <v>0.31302555801504817</v>
      </c>
      <c r="FT35" s="3">
        <v>0.26742712497899612</v>
      </c>
      <c r="FU35" s="3">
        <v>0.22346477990369895</v>
      </c>
      <c r="FV35" s="3">
        <v>0.18214837674730405</v>
      </c>
      <c r="FW35" s="3">
        <v>0.14447644946842664</v>
      </c>
      <c r="FX35" s="3">
        <v>0.11130754619946524</v>
      </c>
      <c r="FY35" s="3">
        <v>8.3760041590559595E-2</v>
      </c>
      <c r="FZ35" s="3">
        <v>6.1159069568178896E-2</v>
      </c>
      <c r="GA35" s="3">
        <v>4.2800951655898631E-2</v>
      </c>
      <c r="GB35" s="3">
        <v>2.8427964080331315E-2</v>
      </c>
      <c r="GC35" s="3">
        <v>1.7829450511902194E-2</v>
      </c>
      <c r="GD35" s="3">
        <v>1.0161717024753537E-2</v>
      </c>
      <c r="GE35" s="3">
        <v>5.1333945893947443E-3</v>
      </c>
      <c r="GF35" s="3">
        <v>2.25391956236555E-3</v>
      </c>
      <c r="GG35" s="3">
        <v>8.4914165592559724E-4</v>
      </c>
      <c r="GH35" s="3">
        <v>2.610940763640026E-4</v>
      </c>
      <c r="GI35" s="3">
        <v>6.0187406483429867E-5</v>
      </c>
      <c r="GJ35" s="3">
        <v>8.727775814162163E-6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28</v>
      </c>
      <c r="HC35">
        <f t="shared" si="24"/>
        <v>0.29359431026492111</v>
      </c>
      <c r="HD35">
        <f>IF(H35&gt;=$F$3,IF(HB35&lt;50,HC35*VLOOKUP(H35,Ret!$A$2:$AZ$27,HB35+2),HC35),0)</f>
        <v>5.8718862052984221E-3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3.6992883093380061E-4</v>
      </c>
      <c r="HH35">
        <f t="shared" si="26"/>
        <v>51</v>
      </c>
      <c r="HI35">
        <f t="shared" si="26"/>
        <v>26</v>
      </c>
      <c r="HJ35">
        <f t="shared" si="21"/>
        <v>0.18963909113590474</v>
      </c>
      <c r="HK35">
        <f>IF(HH35&gt;=$F$3,IF(HI35&lt;50,HJ35*VLOOKUP(HH35,Ret!$A$2:$AZ$27,HI35+2),HJ35),0)</f>
        <v>3.413503640446285E-3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2.0481021842677711E-4</v>
      </c>
      <c r="HN35">
        <f>HN34/(1+Assumptions!$C$9)</f>
        <v>0.42409277059710088</v>
      </c>
      <c r="HO35">
        <f>HO34*(1+Assumptions!$C$10)</f>
        <v>2.0867546385821707</v>
      </c>
      <c r="HQ35">
        <f>HQ34/(1.01+Assumptions!$C$9)</f>
        <v>0.34016568349348281</v>
      </c>
      <c r="HR35">
        <f>HR34/(0.99+Assumptions!$C$9)</f>
        <v>0.52985661765742464</v>
      </c>
    </row>
    <row r="36" spans="2:226" x14ac:dyDescent="0.25">
      <c r="B36">
        <f t="shared" si="25"/>
        <v>2069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61032.611175372906</v>
      </c>
      <c r="F36" s="3">
        <f t="shared" si="19"/>
        <v>48936.76</v>
      </c>
      <c r="H36">
        <f t="shared" si="23"/>
        <v>54</v>
      </c>
      <c r="I36" s="5">
        <v>382740.59848715289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45439.4</v>
      </c>
      <c r="AM36" s="5">
        <v>47746.34</v>
      </c>
      <c r="AN36" s="5">
        <v>50171.4</v>
      </c>
      <c r="AO36" s="5">
        <v>52715.4</v>
      </c>
      <c r="AP36" s="5">
        <v>55380.61</v>
      </c>
      <c r="AQ36" s="5">
        <v>58171.8</v>
      </c>
      <c r="AR36" s="5">
        <v>61093.85</v>
      </c>
      <c r="AS36" s="5">
        <v>64153.66</v>
      </c>
      <c r="AT36" s="5">
        <v>67346.41</v>
      </c>
      <c r="AU36" s="5">
        <v>29106.720000000001</v>
      </c>
      <c r="AV36" s="5">
        <v>30527.03</v>
      </c>
      <c r="AW36" s="5">
        <v>31997.32</v>
      </c>
      <c r="AX36" s="5">
        <v>33513.78</v>
      </c>
      <c r="AY36" s="5">
        <v>35072.410000000003</v>
      </c>
      <c r="AZ36" s="5">
        <v>36669.49</v>
      </c>
      <c r="BA36" s="5">
        <v>38302.160000000003</v>
      </c>
      <c r="BB36" s="5">
        <v>39963.480000000003</v>
      </c>
      <c r="BC36" s="5">
        <v>41642.879999999997</v>
      </c>
      <c r="BD36" s="5">
        <v>43327.839999999997</v>
      </c>
      <c r="BE36" s="5">
        <v>45005.55</v>
      </c>
      <c r="BF36" s="5">
        <v>46663.24</v>
      </c>
      <c r="BG36" s="5">
        <v>48285.98</v>
      </c>
      <c r="BH36" s="5">
        <v>49857.16</v>
      </c>
      <c r="BI36" s="5">
        <v>51359.01</v>
      </c>
      <c r="BJ36" s="5">
        <v>52769.02</v>
      </c>
      <c r="BK36" s="5">
        <v>54055.74</v>
      </c>
      <c r="BL36" s="5">
        <v>55178.79</v>
      </c>
      <c r="BM36" s="5">
        <v>56091.73</v>
      </c>
      <c r="BN36" s="5">
        <v>56747.57</v>
      </c>
      <c r="BO36" s="5">
        <v>57093.77</v>
      </c>
      <c r="BP36" s="5">
        <v>57075.87</v>
      </c>
      <c r="BQ36" s="5">
        <v>56640.68</v>
      </c>
      <c r="BR36" s="5">
        <v>55738.52</v>
      </c>
      <c r="BS36" s="5">
        <v>54329.73</v>
      </c>
      <c r="BT36" s="5">
        <v>52389.11</v>
      </c>
      <c r="BU36" s="5">
        <v>49805.91</v>
      </c>
      <c r="BV36" s="5">
        <v>46602.37</v>
      </c>
      <c r="BW36" s="5">
        <v>42839.87</v>
      </c>
      <c r="BX36" s="5">
        <v>38612.35</v>
      </c>
      <c r="BY36" s="5">
        <v>34039.43</v>
      </c>
      <c r="BZ36" s="5">
        <v>29271.91</v>
      </c>
      <c r="CA36" s="5">
        <v>24494.87</v>
      </c>
      <c r="CB36" s="5">
        <v>19909.259999999998</v>
      </c>
      <c r="CC36" s="5">
        <v>15805.93</v>
      </c>
      <c r="CD36" s="5">
        <v>12175.77</v>
      </c>
      <c r="CE36" s="5">
        <v>8989.6200000000008</v>
      </c>
      <c r="CF36" s="5">
        <v>6299.21</v>
      </c>
      <c r="CG36" s="5">
        <v>4168.03</v>
      </c>
      <c r="CH36" s="5">
        <v>2506.1799999999998</v>
      </c>
      <c r="CI36" s="5">
        <v>1335.68</v>
      </c>
      <c r="CJ36" s="5">
        <v>618.71</v>
      </c>
      <c r="CK36" s="5">
        <v>245.91</v>
      </c>
      <c r="CL36" s="5">
        <v>79.77</v>
      </c>
      <c r="CM36" s="5">
        <v>19.399999999999999</v>
      </c>
      <c r="CN36" s="5">
        <v>2.97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0.99583999999999995</v>
      </c>
      <c r="EI36" s="3">
        <v>0.9918466816</v>
      </c>
      <c r="EJ36" s="3">
        <v>0.98788921334041591</v>
      </c>
      <c r="EK36" s="3">
        <v>0.98386850424212036</v>
      </c>
      <c r="EL36" s="3">
        <v>0.97972641783926095</v>
      </c>
      <c r="EM36" s="3">
        <v>0.97545481065748174</v>
      </c>
      <c r="EN36" s="3">
        <v>0.97104575491330991</v>
      </c>
      <c r="EO36" s="3">
        <v>0.96652068169541394</v>
      </c>
      <c r="EP36" s="3">
        <v>0.9617267391142047</v>
      </c>
      <c r="EQ36" s="3">
        <v>0.95656226652516141</v>
      </c>
      <c r="ER36" s="3">
        <v>0.95093768039799342</v>
      </c>
      <c r="ES36" s="3">
        <v>0.94477560422901441</v>
      </c>
      <c r="ET36" s="3">
        <v>0.93796377212252313</v>
      </c>
      <c r="EU36" s="3">
        <v>0.93041316375693683</v>
      </c>
      <c r="EV36" s="3">
        <v>0.92206735767803705</v>
      </c>
      <c r="EW36" s="3">
        <v>0.91291122881629416</v>
      </c>
      <c r="EX36" s="3">
        <v>0.90285094707473856</v>
      </c>
      <c r="EY36" s="3">
        <v>0.89174588042571934</v>
      </c>
      <c r="EZ36" s="3">
        <v>0.87945762219345291</v>
      </c>
      <c r="FA36" s="3">
        <v>0.86588759108300783</v>
      </c>
      <c r="FB36" s="3">
        <v>0.85097700676455845</v>
      </c>
      <c r="FC36" s="3">
        <v>0.83466377754488186</v>
      </c>
      <c r="FD36" s="3">
        <v>0.81689378572095128</v>
      </c>
      <c r="FE36" s="3">
        <v>0.79763143025365124</v>
      </c>
      <c r="FF36" s="3">
        <v>0.7768052736097284</v>
      </c>
      <c r="FG36" s="3">
        <v>0.75426238456957406</v>
      </c>
      <c r="FH36" s="3">
        <v>0.72979411281413709</v>
      </c>
      <c r="FI36" s="3">
        <v>0.70319311740206181</v>
      </c>
      <c r="FJ36" s="3">
        <v>0.67432703993270715</v>
      </c>
      <c r="FK36" s="3">
        <v>0.64307198163182622</v>
      </c>
      <c r="FL36" s="3">
        <v>0.60935571763486962</v>
      </c>
      <c r="FM36" s="3">
        <v>0.57318436223606373</v>
      </c>
      <c r="FN36" s="3">
        <v>0.53464917756293318</v>
      </c>
      <c r="FO36" s="3">
        <v>0.49396772164216962</v>
      </c>
      <c r="FP36" s="3">
        <v>0.45149143725815943</v>
      </c>
      <c r="FQ36" s="3">
        <v>0.40685247885644521</v>
      </c>
      <c r="FR36" s="3">
        <v>0.36083746349778129</v>
      </c>
      <c r="FS36" s="3">
        <v>0.31441211544415676</v>
      </c>
      <c r="FT36" s="3">
        <v>0.26861170258740646</v>
      </c>
      <c r="FU36" s="3">
        <v>0.2244546247990627</v>
      </c>
      <c r="FV36" s="3">
        <v>0.182955209219964</v>
      </c>
      <c r="FW36" s="3">
        <v>0.14511641284909105</v>
      </c>
      <c r="FX36" s="3">
        <v>0.11180058678719672</v>
      </c>
      <c r="FY36" s="3">
        <v>8.4131059563233399E-2</v>
      </c>
      <c r="FZ36" s="3">
        <v>6.1429975761286129E-2</v>
      </c>
      <c r="GA36" s="3">
        <v>4.2990539937020872E-2</v>
      </c>
      <c r="GB36" s="3">
        <v>2.8553886720769896E-2</v>
      </c>
      <c r="GC36" s="3">
        <v>1.7908426673532464E-2</v>
      </c>
      <c r="GD36" s="3">
        <v>1.0206728698313093E-2</v>
      </c>
      <c r="GE36" s="3">
        <v>5.1561331365268257E-3</v>
      </c>
      <c r="GF36" s="3">
        <v>2.2639033762548331E-3</v>
      </c>
      <c r="GG36" s="3">
        <v>8.5290295797024577E-4</v>
      </c>
      <c r="GH36" s="3">
        <v>2.6225060151669117E-4</v>
      </c>
      <c r="GI36" s="3">
        <v>6.0454008661627636E-5</v>
      </c>
      <c r="GJ36" s="3">
        <v>8.7664357960226212E-6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29</v>
      </c>
      <c r="HC36">
        <f t="shared" si="24"/>
        <v>0.28735249522868889</v>
      </c>
      <c r="HD36">
        <f>IF(H36&gt;=$F$3,IF(HB36&lt;50,HC36*VLOOKUP(H36,Ret!$A$2:$AZ$27,HB36+2),HC36),0)</f>
        <v>9.1952798473180445E-3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3.7930529370186933E-4</v>
      </c>
      <c r="HH36">
        <f t="shared" si="26"/>
        <v>52</v>
      </c>
      <c r="HI36">
        <f t="shared" si="26"/>
        <v>27</v>
      </c>
      <c r="HJ36">
        <f t="shared" si="21"/>
        <v>0.18602077727703167</v>
      </c>
      <c r="HK36">
        <f>IF(HH36&gt;=$F$3,IF(HI36&lt;50,HJ36*VLOOKUP(HH36,Ret!$A$2:$AZ$27,HI36+2),HJ36),0)</f>
        <v>4.2784778773717284E-3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2.195045171868974E-4</v>
      </c>
      <c r="HN36">
        <f>HN35/(1+Assumptions!$C$9)</f>
        <v>0.40856721637485632</v>
      </c>
      <c r="HO36">
        <f>HO35*(1+Assumptions!$C$10)</f>
        <v>2.1545741643360912</v>
      </c>
      <c r="HQ36">
        <f>HQ35/(1.01+Assumptions!$C$9)</f>
        <v>0.32458557585255993</v>
      </c>
      <c r="HR36">
        <f>HR35/(0.99+Assumptions!$C$9)</f>
        <v>0.51542472534768935</v>
      </c>
    </row>
    <row r="37" spans="2:226" x14ac:dyDescent="0.25">
      <c r="B37">
        <f t="shared" si="25"/>
        <v>2070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64389.404790018416</v>
      </c>
      <c r="F37" s="3">
        <f t="shared" si="19"/>
        <v>50410.879999999997</v>
      </c>
      <c r="H37">
        <f t="shared" si="23"/>
        <v>55</v>
      </c>
      <c r="I37" s="5">
        <v>368473.26216127619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47945.79</v>
      </c>
      <c r="AN37" s="5">
        <v>50380.98</v>
      </c>
      <c r="AO37" s="5">
        <v>52935.61</v>
      </c>
      <c r="AP37" s="5">
        <v>55611.95</v>
      </c>
      <c r="AQ37" s="5">
        <v>58414.81</v>
      </c>
      <c r="AR37" s="5">
        <v>61349.06</v>
      </c>
      <c r="AS37" s="5">
        <v>64421.65</v>
      </c>
      <c r="AT37" s="5">
        <v>67627.740000000005</v>
      </c>
      <c r="AU37" s="5">
        <v>29228.31</v>
      </c>
      <c r="AV37" s="5">
        <v>30654.55</v>
      </c>
      <c r="AW37" s="5">
        <v>32130.98</v>
      </c>
      <c r="AX37" s="5">
        <v>33653.78</v>
      </c>
      <c r="AY37" s="5">
        <v>35218.92</v>
      </c>
      <c r="AZ37" s="5">
        <v>36822.68</v>
      </c>
      <c r="BA37" s="5">
        <v>38462.160000000003</v>
      </c>
      <c r="BB37" s="5">
        <v>40130.42</v>
      </c>
      <c r="BC37" s="5">
        <v>41816.839999999997</v>
      </c>
      <c r="BD37" s="5">
        <v>43508.84</v>
      </c>
      <c r="BE37" s="5">
        <v>45193.56</v>
      </c>
      <c r="BF37" s="5">
        <v>46858.17</v>
      </c>
      <c r="BG37" s="5">
        <v>48487.69</v>
      </c>
      <c r="BH37" s="5">
        <v>50065.43</v>
      </c>
      <c r="BI37" s="5">
        <v>51573.56</v>
      </c>
      <c r="BJ37" s="5">
        <v>52989.46</v>
      </c>
      <c r="BK37" s="5">
        <v>54281.55</v>
      </c>
      <c r="BL37" s="5">
        <v>55409.29</v>
      </c>
      <c r="BM37" s="5">
        <v>56326.05</v>
      </c>
      <c r="BN37" s="5">
        <v>56984.63</v>
      </c>
      <c r="BO37" s="5">
        <v>57332.28</v>
      </c>
      <c r="BP37" s="5">
        <v>57314.29</v>
      </c>
      <c r="BQ37" s="5">
        <v>56877.279999999999</v>
      </c>
      <c r="BR37" s="5">
        <v>55971.360000000001</v>
      </c>
      <c r="BS37" s="5">
        <v>54556.69</v>
      </c>
      <c r="BT37" s="5">
        <v>52607.95</v>
      </c>
      <c r="BU37" s="5">
        <v>50013.97</v>
      </c>
      <c r="BV37" s="5">
        <v>46797.05</v>
      </c>
      <c r="BW37" s="5">
        <v>43018.83</v>
      </c>
      <c r="BX37" s="5">
        <v>38773.65</v>
      </c>
      <c r="BY37" s="5">
        <v>34181.629999999997</v>
      </c>
      <c r="BZ37" s="5">
        <v>29394.19</v>
      </c>
      <c r="CA37" s="5">
        <v>24597.200000000001</v>
      </c>
      <c r="CB37" s="5">
        <v>19992.43</v>
      </c>
      <c r="CC37" s="5">
        <v>15871.95</v>
      </c>
      <c r="CD37" s="5">
        <v>12226.63</v>
      </c>
      <c r="CE37" s="5">
        <v>9027.17</v>
      </c>
      <c r="CF37" s="5">
        <v>6325.53</v>
      </c>
      <c r="CG37" s="5">
        <v>4185.4399999999996</v>
      </c>
      <c r="CH37" s="5">
        <v>2516.65</v>
      </c>
      <c r="CI37" s="5">
        <v>1341.26</v>
      </c>
      <c r="CJ37" s="5">
        <v>621.29999999999995</v>
      </c>
      <c r="CK37" s="5">
        <v>246.94</v>
      </c>
      <c r="CL37" s="5">
        <v>80.11</v>
      </c>
      <c r="CM37" s="5">
        <v>19.48</v>
      </c>
      <c r="CN37" s="5">
        <v>2.98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0.99599000000000004</v>
      </c>
      <c r="EJ37" s="3">
        <v>0.9920159999</v>
      </c>
      <c r="EK37" s="3">
        <v>0.987978494780407</v>
      </c>
      <c r="EL37" s="3">
        <v>0.98381910531738148</v>
      </c>
      <c r="EM37" s="3">
        <v>0.97952965401819769</v>
      </c>
      <c r="EN37" s="3">
        <v>0.97510217998203552</v>
      </c>
      <c r="EO37" s="3">
        <v>0.97055820382331925</v>
      </c>
      <c r="EP37" s="3">
        <v>0.96574423513235563</v>
      </c>
      <c r="EQ37" s="3">
        <v>0.96055818858969488</v>
      </c>
      <c r="ER37" s="3">
        <v>0.95491010644078744</v>
      </c>
      <c r="ES37" s="3">
        <v>0.94872228895105115</v>
      </c>
      <c r="ET37" s="3">
        <v>0.94188200124771404</v>
      </c>
      <c r="EU37" s="3">
        <v>0.93429985113766989</v>
      </c>
      <c r="EV37" s="3">
        <v>0.92591918147296493</v>
      </c>
      <c r="EW37" s="3">
        <v>0.91672480400093836</v>
      </c>
      <c r="EX37" s="3">
        <v>0.90662249666084804</v>
      </c>
      <c r="EY37" s="3">
        <v>0.89547103995191968</v>
      </c>
      <c r="EZ37" s="3">
        <v>0.88313144902138219</v>
      </c>
      <c r="FA37" s="3">
        <v>0.86950473076298218</v>
      </c>
      <c r="FB37" s="3">
        <v>0.85453185929924358</v>
      </c>
      <c r="FC37" s="3">
        <v>0.83815048355647703</v>
      </c>
      <c r="FD37" s="3">
        <v>0.82030625976155958</v>
      </c>
      <c r="FE37" s="3">
        <v>0.80096343815638193</v>
      </c>
      <c r="FF37" s="3">
        <v>0.78005028278611888</v>
      </c>
      <c r="FG37" s="3">
        <v>0.75741322357966567</v>
      </c>
      <c r="FH37" s="3">
        <v>0.73284273860674132</v>
      </c>
      <c r="FI37" s="3">
        <v>0.7061306207845256</v>
      </c>
      <c r="FJ37" s="3">
        <v>0.67714395880132083</v>
      </c>
      <c r="FK37" s="3">
        <v>0.64575833631087964</v>
      </c>
      <c r="FL37" s="3">
        <v>0.61190122673810021</v>
      </c>
      <c r="FM37" s="3">
        <v>0.57557876991892665</v>
      </c>
      <c r="FN37" s="3">
        <v>0.53688260921727715</v>
      </c>
      <c r="FO37" s="3">
        <v>0.49603121148193452</v>
      </c>
      <c r="FP37" s="3">
        <v>0.45337748760660296</v>
      </c>
      <c r="FQ37" s="3">
        <v>0.40855205540693812</v>
      </c>
      <c r="FR37" s="3">
        <v>0.3623448179404134</v>
      </c>
      <c r="FS37" s="3">
        <v>0.31572553366419981</v>
      </c>
      <c r="FT37" s="3">
        <v>0.26973379517533586</v>
      </c>
      <c r="FU37" s="3">
        <v>0.22539225658646239</v>
      </c>
      <c r="FV37" s="3">
        <v>0.18371948226619136</v>
      </c>
      <c r="FW37" s="3">
        <v>0.14572261894389765</v>
      </c>
      <c r="FX37" s="3">
        <v>0.11226762008675763</v>
      </c>
      <c r="FY37" s="3">
        <v>8.4482506791485987E-2</v>
      </c>
      <c r="FZ37" s="3">
        <v>6.1686591983939325E-2</v>
      </c>
      <c r="GA37" s="3">
        <v>4.3170127668120256E-2</v>
      </c>
      <c r="GB37" s="3">
        <v>2.8673167095888796E-2</v>
      </c>
      <c r="GC37" s="3">
        <v>1.7983236939199537E-2</v>
      </c>
      <c r="GD37" s="3">
        <v>1.0249366061127384E-2</v>
      </c>
      <c r="GE37" s="3">
        <v>5.1776722530997204E-3</v>
      </c>
      <c r="GF37" s="3">
        <v>2.2733605561684939E-3</v>
      </c>
      <c r="GG37" s="3">
        <v>8.5646585593091831E-4</v>
      </c>
      <c r="GH37" s="3">
        <v>2.6334612138163876E-4</v>
      </c>
      <c r="GI37" s="3">
        <v>6.0706547900895353E-5</v>
      </c>
      <c r="GJ37" s="3">
        <v>8.8030565111088335E-6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30</v>
      </c>
      <c r="HC37">
        <f t="shared" si="24"/>
        <v>0.27777791008766894</v>
      </c>
      <c r="HD37">
        <f>IF(H37&gt;=$F$3,IF(HB37&lt;50,HC37*VLOOKUP(H37,Ret!$A$2:$AZ$27,HB37+2),HC37),0)</f>
        <v>1.3611117594295778E-2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3.8333351592098315E-4</v>
      </c>
      <c r="HH37">
        <f t="shared" si="26"/>
        <v>53</v>
      </c>
      <c r="HI37">
        <f t="shared" si="26"/>
        <v>28</v>
      </c>
      <c r="HJ37">
        <f t="shared" si="21"/>
        <v>0.18152279488247305</v>
      </c>
      <c r="HK37">
        <f>IF(HH37&gt;=$F$3,IF(HI37&lt;50,HJ37*VLOOKUP(HH37,Ret!$A$2:$AZ$27,HI37+2),HJ37),0)</f>
        <v>3.6304558976494612E-3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2.2871872155191605E-4</v>
      </c>
      <c r="HN37">
        <f>HN36/(1+Assumptions!$C$9)</f>
        <v>0.39361003504321418</v>
      </c>
      <c r="HO37">
        <f>HO36*(1+Assumptions!$C$10)</f>
        <v>2.2245978246770139</v>
      </c>
      <c r="HQ37">
        <f>HQ36/(1.01+Assumptions!$C$9)</f>
        <v>0.30971906092801521</v>
      </c>
      <c r="HR37">
        <f>HR36/(0.99+Assumptions!$C$9)</f>
        <v>0.50138591959891954</v>
      </c>
    </row>
    <row r="38" spans="2:226" x14ac:dyDescent="0.25">
      <c r="B38">
        <f t="shared" si="25"/>
        <v>2071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67930.822053469426</v>
      </c>
      <c r="F38" s="3">
        <f t="shared" si="19"/>
        <v>51794.86</v>
      </c>
      <c r="H38">
        <f t="shared" si="23"/>
        <v>56</v>
      </c>
      <c r="I38" s="5">
        <v>353833.18324725149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50583.83</v>
      </c>
      <c r="AO38" s="5">
        <v>53148.74</v>
      </c>
      <c r="AP38" s="5">
        <v>55835.85</v>
      </c>
      <c r="AQ38" s="5">
        <v>58649.99</v>
      </c>
      <c r="AR38" s="5">
        <v>61596.06</v>
      </c>
      <c r="AS38" s="5">
        <v>64681.02</v>
      </c>
      <c r="AT38" s="5">
        <v>67900.02</v>
      </c>
      <c r="AU38" s="5">
        <v>29345.98</v>
      </c>
      <c r="AV38" s="5">
        <v>30777.97</v>
      </c>
      <c r="AW38" s="5">
        <v>32260.35</v>
      </c>
      <c r="AX38" s="5">
        <v>33789.279999999999</v>
      </c>
      <c r="AY38" s="5">
        <v>35360.720000000001</v>
      </c>
      <c r="AZ38" s="5">
        <v>36970.93</v>
      </c>
      <c r="BA38" s="5">
        <v>38617.019999999997</v>
      </c>
      <c r="BB38" s="5">
        <v>40291.99</v>
      </c>
      <c r="BC38" s="5">
        <v>41985.2</v>
      </c>
      <c r="BD38" s="5">
        <v>43684.01</v>
      </c>
      <c r="BE38" s="5">
        <v>45375.51</v>
      </c>
      <c r="BF38" s="5">
        <v>47046.82</v>
      </c>
      <c r="BG38" s="5">
        <v>48682.91</v>
      </c>
      <c r="BH38" s="5">
        <v>50267</v>
      </c>
      <c r="BI38" s="5">
        <v>51781.2</v>
      </c>
      <c r="BJ38" s="5">
        <v>53202.8</v>
      </c>
      <c r="BK38" s="5">
        <v>54500.09</v>
      </c>
      <c r="BL38" s="5">
        <v>55632.37</v>
      </c>
      <c r="BM38" s="5">
        <v>56552.83</v>
      </c>
      <c r="BN38" s="5">
        <v>57214.06</v>
      </c>
      <c r="BO38" s="5">
        <v>57563.1</v>
      </c>
      <c r="BP38" s="5">
        <v>57545.05</v>
      </c>
      <c r="BQ38" s="5">
        <v>57106.28</v>
      </c>
      <c r="BR38" s="5">
        <v>56196.71</v>
      </c>
      <c r="BS38" s="5">
        <v>54776.34</v>
      </c>
      <c r="BT38" s="5">
        <v>52819.76</v>
      </c>
      <c r="BU38" s="5">
        <v>50215.33</v>
      </c>
      <c r="BV38" s="5">
        <v>46985.46</v>
      </c>
      <c r="BW38" s="5">
        <v>43192.03</v>
      </c>
      <c r="BX38" s="5">
        <v>38929.760000000002</v>
      </c>
      <c r="BY38" s="5">
        <v>34319.25</v>
      </c>
      <c r="BZ38" s="5">
        <v>29512.53</v>
      </c>
      <c r="CA38" s="5">
        <v>24696.23</v>
      </c>
      <c r="CB38" s="5">
        <v>20072.93</v>
      </c>
      <c r="CC38" s="5">
        <v>15935.86</v>
      </c>
      <c r="CD38" s="5">
        <v>12275.86</v>
      </c>
      <c r="CE38" s="5">
        <v>9063.52</v>
      </c>
      <c r="CF38" s="5">
        <v>6350.99</v>
      </c>
      <c r="CG38" s="5">
        <v>4202.29</v>
      </c>
      <c r="CH38" s="5">
        <v>2526.7800000000002</v>
      </c>
      <c r="CI38" s="5">
        <v>1346.66</v>
      </c>
      <c r="CJ38" s="5">
        <v>623.79999999999995</v>
      </c>
      <c r="CK38" s="5">
        <v>247.94</v>
      </c>
      <c r="CL38" s="5">
        <v>80.430000000000007</v>
      </c>
      <c r="CM38" s="5">
        <v>19.559999999999999</v>
      </c>
      <c r="CN38" s="5">
        <v>2.99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0.99600999999999995</v>
      </c>
      <c r="EK38" s="3">
        <v>0.99195623929999999</v>
      </c>
      <c r="EL38" s="3">
        <v>0.98778010353254697</v>
      </c>
      <c r="EM38" s="3">
        <v>0.983473382281145</v>
      </c>
      <c r="EN38" s="3">
        <v>0.97902808259323426</v>
      </c>
      <c r="EO38" s="3">
        <v>0.97446581172834978</v>
      </c>
      <c r="EP38" s="3">
        <v>0.96963246130217717</v>
      </c>
      <c r="EQ38" s="3">
        <v>0.96442553498498451</v>
      </c>
      <c r="ER38" s="3">
        <v>0.95875471283927283</v>
      </c>
      <c r="ES38" s="3">
        <v>0.95254198230007425</v>
      </c>
      <c r="ET38" s="3">
        <v>0.94567415460769066</v>
      </c>
      <c r="EU38" s="3">
        <v>0.93806147766309878</v>
      </c>
      <c r="EV38" s="3">
        <v>0.92964706620846072</v>
      </c>
      <c r="EW38" s="3">
        <v>0.92041567084101072</v>
      </c>
      <c r="EX38" s="3">
        <v>0.91027269014834278</v>
      </c>
      <c r="EY38" s="3">
        <v>0.8990763360595182</v>
      </c>
      <c r="EZ38" s="3">
        <v>0.88668706414861798</v>
      </c>
      <c r="FA38" s="3">
        <v>0.87300548274880474</v>
      </c>
      <c r="FB38" s="3">
        <v>0.85797232833587034</v>
      </c>
      <c r="FC38" s="3">
        <v>0.84152499880167164</v>
      </c>
      <c r="FD38" s="3">
        <v>0.82360893157718407</v>
      </c>
      <c r="FE38" s="3">
        <v>0.80418823297059405</v>
      </c>
      <c r="FF38" s="3">
        <v>0.78319087820773192</v>
      </c>
      <c r="FG38" s="3">
        <v>0.76046267892214348</v>
      </c>
      <c r="FH38" s="3">
        <v>0.73579326961790914</v>
      </c>
      <c r="FI38" s="3">
        <v>0.70897360494033634</v>
      </c>
      <c r="FJ38" s="3">
        <v>0.67987023845753547</v>
      </c>
      <c r="FK38" s="3">
        <v>0.64835825290502869</v>
      </c>
      <c r="FL38" s="3">
        <v>0.614364829705218</v>
      </c>
      <c r="FM38" s="3">
        <v>0.57789613341391632</v>
      </c>
      <c r="FN38" s="3">
        <v>0.53904417636449875</v>
      </c>
      <c r="FO38" s="3">
        <v>0.49802830498492406</v>
      </c>
      <c r="FP38" s="3">
        <v>0.45520285103927044</v>
      </c>
      <c r="FQ38" s="3">
        <v>0.41019694515701777</v>
      </c>
      <c r="FR38" s="3">
        <v>0.36380367065975905</v>
      </c>
      <c r="FS38" s="3">
        <v>0.31699669039267447</v>
      </c>
      <c r="FT38" s="3">
        <v>0.27081978250317357</v>
      </c>
      <c r="FU38" s="3">
        <v>0.22629971845747685</v>
      </c>
      <c r="FV38" s="3">
        <v>0.18445916351187394</v>
      </c>
      <c r="FW38" s="3">
        <v>0.14630931931434818</v>
      </c>
      <c r="FX38" s="3">
        <v>0.11271962578616013</v>
      </c>
      <c r="FY38" s="3">
        <v>8.482264560034336E-2</v>
      </c>
      <c r="FZ38" s="3">
        <v>6.1934951138002708E-2</v>
      </c>
      <c r="GA38" s="3">
        <v>4.3343936854908435E-2</v>
      </c>
      <c r="GB38" s="3">
        <v>2.8788609419661635E-2</v>
      </c>
      <c r="GC38" s="3">
        <v>1.8055640055823385E-2</v>
      </c>
      <c r="GD38" s="3">
        <v>1.029063149341598E-2</v>
      </c>
      <c r="GE38" s="3">
        <v>5.1985183115289503E-3</v>
      </c>
      <c r="GF38" s="3">
        <v>2.2825134350430158E-3</v>
      </c>
      <c r="GG38" s="3">
        <v>8.5991411151810566E-4</v>
      </c>
      <c r="GH38" s="3">
        <v>2.6440639100958708E-4</v>
      </c>
      <c r="GI38" s="3">
        <v>6.0950961255529999E-5</v>
      </c>
      <c r="GJ38" s="3">
        <v>8.8384988916644038E-6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31</v>
      </c>
      <c r="HC38">
        <f t="shared" si="24"/>
        <v>0.2637834589774522</v>
      </c>
      <c r="HD38">
        <f>IF(H38&gt;=$F$3,IF(HB38&lt;50,HC38*VLOOKUP(H38,Ret!$A$2:$AZ$27,HB38+2),HC38),0)</f>
        <v>1.081512181807554E-2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3.9039951928662925E-4</v>
      </c>
      <c r="HH38">
        <f t="shared" si="26"/>
        <v>54</v>
      </c>
      <c r="HI38">
        <f t="shared" si="26"/>
        <v>29</v>
      </c>
      <c r="HJ38">
        <f t="shared" si="21"/>
        <v>0.17766362026327168</v>
      </c>
      <c r="HK38">
        <f>IF(HH38&gt;=$F$3,IF(HI38&lt;50,HJ38*VLOOKUP(HH38,Ret!$A$2:$AZ$27,HI38+2),HJ38),0)</f>
        <v>5.6852358484246936E-3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2.3451597874751861E-4</v>
      </c>
      <c r="HN38">
        <f>HN37/(1+Assumptions!$C$9)</f>
        <v>0.37920041911677665</v>
      </c>
      <c r="HO38">
        <f>HO37*(1+Assumptions!$C$10)</f>
        <v>2.2968972539790169</v>
      </c>
      <c r="HQ38">
        <f>HQ37/(1.01+Assumptions!$C$9)</f>
        <v>0.29553345508398399</v>
      </c>
      <c r="HR38">
        <f>HR37/(0.99+Assumptions!$C$9)</f>
        <v>0.48772949377326802</v>
      </c>
    </row>
    <row r="39" spans="2:226" x14ac:dyDescent="0.25">
      <c r="B39">
        <f t="shared" si="25"/>
        <v>2072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71667.017266410243</v>
      </c>
      <c r="F39" s="3">
        <f t="shared" si="19"/>
        <v>53057.82</v>
      </c>
      <c r="H39">
        <f t="shared" si="23"/>
        <v>57</v>
      </c>
      <c r="I39" s="5">
        <v>338863.28832866566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53361.65</v>
      </c>
      <c r="AP39" s="5">
        <v>56059.53</v>
      </c>
      <c r="AQ39" s="5">
        <v>58884.94</v>
      </c>
      <c r="AR39" s="5">
        <v>61842.82</v>
      </c>
      <c r="AS39" s="5">
        <v>64940.13</v>
      </c>
      <c r="AT39" s="5">
        <v>68172.02</v>
      </c>
      <c r="AU39" s="5">
        <v>29463.54</v>
      </c>
      <c r="AV39" s="5">
        <v>30901.26</v>
      </c>
      <c r="AW39" s="5">
        <v>32389.58</v>
      </c>
      <c r="AX39" s="5">
        <v>33924.629999999997</v>
      </c>
      <c r="AY39" s="5">
        <v>35502.379999999997</v>
      </c>
      <c r="AZ39" s="5">
        <v>37119.040000000001</v>
      </c>
      <c r="BA39" s="5">
        <v>38771.72</v>
      </c>
      <c r="BB39" s="5">
        <v>40453.4</v>
      </c>
      <c r="BC39" s="5">
        <v>42153.39</v>
      </c>
      <c r="BD39" s="5">
        <v>43859.01</v>
      </c>
      <c r="BE39" s="5">
        <v>45557.29</v>
      </c>
      <c r="BF39" s="5">
        <v>47235.29</v>
      </c>
      <c r="BG39" s="5">
        <v>48877.93</v>
      </c>
      <c r="BH39" s="5">
        <v>50468.37</v>
      </c>
      <c r="BI39" s="5">
        <v>51988.639999999999</v>
      </c>
      <c r="BJ39" s="5">
        <v>53415.93</v>
      </c>
      <c r="BK39" s="5">
        <v>54718.42</v>
      </c>
      <c r="BL39" s="5">
        <v>55855.24</v>
      </c>
      <c r="BM39" s="5">
        <v>56779.38</v>
      </c>
      <c r="BN39" s="5">
        <v>57443.25</v>
      </c>
      <c r="BO39" s="5">
        <v>57793.7</v>
      </c>
      <c r="BP39" s="5">
        <v>57775.57</v>
      </c>
      <c r="BQ39" s="5">
        <v>57335.05</v>
      </c>
      <c r="BR39" s="5">
        <v>56421.84</v>
      </c>
      <c r="BS39" s="5">
        <v>54995.78</v>
      </c>
      <c r="BT39" s="5">
        <v>53031.360000000001</v>
      </c>
      <c r="BU39" s="5">
        <v>50416.49</v>
      </c>
      <c r="BV39" s="5">
        <v>47173.68</v>
      </c>
      <c r="BW39" s="5">
        <v>43365.05</v>
      </c>
      <c r="BX39" s="5">
        <v>39085.71</v>
      </c>
      <c r="BY39" s="5">
        <v>34456.730000000003</v>
      </c>
      <c r="BZ39" s="5">
        <v>29630.76</v>
      </c>
      <c r="CA39" s="5">
        <v>24795.16</v>
      </c>
      <c r="CB39" s="5">
        <v>20153.34</v>
      </c>
      <c r="CC39" s="5">
        <v>15999.7</v>
      </c>
      <c r="CD39" s="5">
        <v>12325.04</v>
      </c>
      <c r="CE39" s="5">
        <v>9099.83</v>
      </c>
      <c r="CF39" s="5">
        <v>6376.44</v>
      </c>
      <c r="CG39" s="5">
        <v>4219.13</v>
      </c>
      <c r="CH39" s="5">
        <v>2536.91</v>
      </c>
      <c r="CI39" s="5">
        <v>1352.05</v>
      </c>
      <c r="CJ39" s="5">
        <v>626.29999999999995</v>
      </c>
      <c r="CK39" s="5">
        <v>248.93</v>
      </c>
      <c r="CL39" s="5">
        <v>80.75</v>
      </c>
      <c r="CM39" s="5">
        <v>19.64</v>
      </c>
      <c r="CN39" s="5">
        <v>3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0.99592999999999998</v>
      </c>
      <c r="EL39" s="3">
        <v>0.99173713469999991</v>
      </c>
      <c r="EM39" s="3">
        <v>0.98741316079270791</v>
      </c>
      <c r="EN39" s="3">
        <v>0.98295005330592489</v>
      </c>
      <c r="EO39" s="3">
        <v>0.97836950605751927</v>
      </c>
      <c r="EP39" s="3">
        <v>0.97351679330747398</v>
      </c>
      <c r="EQ39" s="3">
        <v>0.96828900812741281</v>
      </c>
      <c r="ER39" s="3">
        <v>0.96259546875962365</v>
      </c>
      <c r="ES39" s="3">
        <v>0.9563578501220612</v>
      </c>
      <c r="ET39" s="3">
        <v>0.94946251002268112</v>
      </c>
      <c r="EU39" s="3">
        <v>0.94181933681699859</v>
      </c>
      <c r="EV39" s="3">
        <v>0.93337121736575013</v>
      </c>
      <c r="EW39" s="3">
        <v>0.92410284117730823</v>
      </c>
      <c r="EX39" s="3">
        <v>0.91391922786753432</v>
      </c>
      <c r="EY39" s="3">
        <v>0.90267802136476372</v>
      </c>
      <c r="EZ39" s="3">
        <v>0.89023911823035728</v>
      </c>
      <c r="FA39" s="3">
        <v>0.87650272863606282</v>
      </c>
      <c r="FB39" s="3">
        <v>0.86140935164894983</v>
      </c>
      <c r="FC39" s="3">
        <v>0.84489613437783939</v>
      </c>
      <c r="FD39" s="3">
        <v>0.82690829567693513</v>
      </c>
      <c r="FE39" s="3">
        <v>0.80740979806487301</v>
      </c>
      <c r="FF39" s="3">
        <v>0.78632832823739918</v>
      </c>
      <c r="FG39" s="3">
        <v>0.76350908015194985</v>
      </c>
      <c r="FH39" s="3">
        <v>0.73874084559182063</v>
      </c>
      <c r="FI39" s="3">
        <v>0.71181374176999879</v>
      </c>
      <c r="FJ39" s="3">
        <v>0.68259378767034029</v>
      </c>
      <c r="FK39" s="3">
        <v>0.65095556561182</v>
      </c>
      <c r="FL39" s="3">
        <v>0.61682596530679235</v>
      </c>
      <c r="FM39" s="3">
        <v>0.58021117600618122</v>
      </c>
      <c r="FN39" s="3">
        <v>0.54120357864328561</v>
      </c>
      <c r="FO39" s="3">
        <v>0.50002339834431797</v>
      </c>
      <c r="FP39" s="3">
        <v>0.45702638632069004</v>
      </c>
      <c r="FQ39" s="3">
        <v>0.41184018750516338</v>
      </c>
      <c r="FR39" s="3">
        <v>0.36526106229832939</v>
      </c>
      <c r="FS39" s="3">
        <v>0.31826657402302633</v>
      </c>
      <c r="FT39" s="3">
        <v>0.27190468218509212</v>
      </c>
      <c r="FU39" s="3">
        <v>0.22720627148068481</v>
      </c>
      <c r="FV39" s="3">
        <v>0.18519810394662101</v>
      </c>
      <c r="FW39" s="3">
        <v>0.14689543208838085</v>
      </c>
      <c r="FX39" s="3">
        <v>0.11317117878953037</v>
      </c>
      <c r="FY39" s="3">
        <v>8.5162443750909506E-2</v>
      </c>
      <c r="FZ39" s="3">
        <v>6.2183061553601593E-2</v>
      </c>
      <c r="GA39" s="3">
        <v>4.3517571967057002E-2</v>
      </c>
      <c r="GB39" s="3">
        <v>2.8903936124799592E-2</v>
      </c>
      <c r="GC39" s="3">
        <v>1.812797065875181E-2</v>
      </c>
      <c r="GD39" s="3">
        <v>1.0331855597249006E-2</v>
      </c>
      <c r="GE39" s="3">
        <v>5.2193434920622802E-3</v>
      </c>
      <c r="GF39" s="3">
        <v>2.2916571470597853E-3</v>
      </c>
      <c r="GG39" s="3">
        <v>8.6335891358330346E-4</v>
      </c>
      <c r="GH39" s="3">
        <v>2.654655987485941E-4</v>
      </c>
      <c r="GI39" s="3">
        <v>6.1195129823525898E-5</v>
      </c>
      <c r="GJ39" s="3">
        <v>8.8739057757094885E-6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32</v>
      </c>
      <c r="HC39">
        <f t="shared" si="24"/>
        <v>0.25257793764009001</v>
      </c>
      <c r="HD39">
        <f>IF(H39&gt;=$F$3,IF(HB39&lt;50,HC39*VLOOKUP(H39,Ret!$A$2:$AZ$27,HB39+2),HC39),0)</f>
        <v>1.4144364507845042E-2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3.9654736209494129E-4</v>
      </c>
      <c r="HH39">
        <f t="shared" si="26"/>
        <v>55</v>
      </c>
      <c r="HI39">
        <f t="shared" si="26"/>
        <v>30</v>
      </c>
      <c r="HJ39">
        <f t="shared" si="21"/>
        <v>0.17174386843609946</v>
      </c>
      <c r="HK39">
        <f>IF(HH39&gt;=$F$3,IF(HI39&lt;50,HJ39*VLOOKUP(HH39,Ret!$A$2:$AZ$27,HI39+2),HJ39),0)</f>
        <v>8.4154495533688735E-3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2.3700653844181723E-4</v>
      </c>
      <c r="HN39">
        <f>HN38/(1+Assumptions!$C$9)</f>
        <v>0.36531832284853238</v>
      </c>
      <c r="HO39">
        <f>HO38*(1+Assumptions!$C$10)</f>
        <v>2.3715464147333347</v>
      </c>
      <c r="HQ39">
        <f>HQ38/(1.01+Assumptions!$C$9)</f>
        <v>0.28199757164502287</v>
      </c>
      <c r="HR39">
        <f>HR38/(0.99+Assumptions!$C$9)</f>
        <v>0.47444503285337353</v>
      </c>
    </row>
    <row r="40" spans="2:226" x14ac:dyDescent="0.25">
      <c r="B40">
        <f t="shared" si="25"/>
        <v>2073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75608.7032160628</v>
      </c>
      <c r="F40" s="3">
        <f t="shared" si="19"/>
        <v>54160.14</v>
      </c>
      <c r="H40">
        <f t="shared" si="23"/>
        <v>58</v>
      </c>
      <c r="I40" s="5">
        <v>323591.03199751797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56288.63</v>
      </c>
      <c r="AQ40" s="5">
        <v>59125.58</v>
      </c>
      <c r="AR40" s="5">
        <v>62095.55</v>
      </c>
      <c r="AS40" s="5">
        <v>65205.52</v>
      </c>
      <c r="AT40" s="5">
        <v>68450.62</v>
      </c>
      <c r="AU40" s="5">
        <v>29583.95</v>
      </c>
      <c r="AV40" s="5">
        <v>31027.55</v>
      </c>
      <c r="AW40" s="5">
        <v>32521.94</v>
      </c>
      <c r="AX40" s="5">
        <v>34063.269999999997</v>
      </c>
      <c r="AY40" s="5">
        <v>35647.46</v>
      </c>
      <c r="AZ40" s="5">
        <v>37270.730000000003</v>
      </c>
      <c r="BA40" s="5">
        <v>38930.160000000003</v>
      </c>
      <c r="BB40" s="5">
        <v>40618.720000000001</v>
      </c>
      <c r="BC40" s="5">
        <v>42325.66</v>
      </c>
      <c r="BD40" s="5">
        <v>44038.239999999998</v>
      </c>
      <c r="BE40" s="5">
        <v>45743.46</v>
      </c>
      <c r="BF40" s="5">
        <v>47428.33</v>
      </c>
      <c r="BG40" s="5">
        <v>49077.68</v>
      </c>
      <c r="BH40" s="5">
        <v>50674.62</v>
      </c>
      <c r="BI40" s="5">
        <v>52201.09</v>
      </c>
      <c r="BJ40" s="5">
        <v>53634.22</v>
      </c>
      <c r="BK40" s="5">
        <v>54942.03</v>
      </c>
      <c r="BL40" s="5">
        <v>56083.5</v>
      </c>
      <c r="BM40" s="5">
        <v>57011.41</v>
      </c>
      <c r="BN40" s="5">
        <v>57678</v>
      </c>
      <c r="BO40" s="5">
        <v>58029.88</v>
      </c>
      <c r="BP40" s="5">
        <v>58011.68</v>
      </c>
      <c r="BQ40" s="5">
        <v>57569.35</v>
      </c>
      <c r="BR40" s="5">
        <v>56652.41</v>
      </c>
      <c r="BS40" s="5">
        <v>55220.52</v>
      </c>
      <c r="BT40" s="5">
        <v>53248.08</v>
      </c>
      <c r="BU40" s="5">
        <v>50622.53</v>
      </c>
      <c r="BV40" s="5">
        <v>47366.46</v>
      </c>
      <c r="BW40" s="5">
        <v>43542.27</v>
      </c>
      <c r="BX40" s="5">
        <v>39245.440000000002</v>
      </c>
      <c r="BY40" s="5">
        <v>34597.54</v>
      </c>
      <c r="BZ40" s="5">
        <v>29751.85</v>
      </c>
      <c r="CA40" s="5">
        <v>24896.49</v>
      </c>
      <c r="CB40" s="5">
        <v>20235.7</v>
      </c>
      <c r="CC40" s="5">
        <v>16065.08</v>
      </c>
      <c r="CD40" s="5">
        <v>12375.4</v>
      </c>
      <c r="CE40" s="5">
        <v>9137.02</v>
      </c>
      <c r="CF40" s="5">
        <v>6402.49</v>
      </c>
      <c r="CG40" s="5">
        <v>4236.37</v>
      </c>
      <c r="CH40" s="5">
        <v>2547.27</v>
      </c>
      <c r="CI40" s="5">
        <v>1357.58</v>
      </c>
      <c r="CJ40" s="5">
        <v>628.86</v>
      </c>
      <c r="CK40" s="5">
        <v>249.95</v>
      </c>
      <c r="CL40" s="5">
        <v>81.08</v>
      </c>
      <c r="CM40" s="5">
        <v>19.72</v>
      </c>
      <c r="CN40" s="5">
        <v>3.02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0.99578999999999995</v>
      </c>
      <c r="EM40" s="3">
        <v>0.99144835559999989</v>
      </c>
      <c r="EN40" s="3">
        <v>0.98696700903268797</v>
      </c>
      <c r="EO40" s="3">
        <v>0.98236774277059569</v>
      </c>
      <c r="EP40" s="3">
        <v>0.97749519876645352</v>
      </c>
      <c r="EQ40" s="3">
        <v>0.97224604954907767</v>
      </c>
      <c r="ER40" s="3">
        <v>0.96652924277772911</v>
      </c>
      <c r="ES40" s="3">
        <v>0.96026613328452937</v>
      </c>
      <c r="ET40" s="3">
        <v>0.95334261446354784</v>
      </c>
      <c r="EU40" s="3">
        <v>0.94566820641711624</v>
      </c>
      <c r="EV40" s="3">
        <v>0.93718556260555463</v>
      </c>
      <c r="EW40" s="3">
        <v>0.92787930996888146</v>
      </c>
      <c r="EX40" s="3">
        <v>0.91765407997302439</v>
      </c>
      <c r="EY40" s="3">
        <v>0.90636693478935626</v>
      </c>
      <c r="EZ40" s="3">
        <v>0.89387719842795887</v>
      </c>
      <c r="FA40" s="3">
        <v>0.88008467325621542</v>
      </c>
      <c r="FB40" s="3">
        <v>0.86492961518274336</v>
      </c>
      <c r="FC40" s="3">
        <v>0.84834891445969018</v>
      </c>
      <c r="FD40" s="3">
        <v>0.83028756607084331</v>
      </c>
      <c r="FE40" s="3">
        <v>0.81070938526289282</v>
      </c>
      <c r="FF40" s="3">
        <v>0.78954176321367875</v>
      </c>
      <c r="FG40" s="3">
        <v>0.7666292612452178</v>
      </c>
      <c r="FH40" s="3">
        <v>0.74175980801042296</v>
      </c>
      <c r="FI40" s="3">
        <v>0.714722663008443</v>
      </c>
      <c r="FJ40" s="3">
        <v>0.68538329769194639</v>
      </c>
      <c r="FK40" s="3">
        <v>0.65361578184392466</v>
      </c>
      <c r="FL40" s="3">
        <v>0.61934670640184775</v>
      </c>
      <c r="FM40" s="3">
        <v>0.58258228590983407</v>
      </c>
      <c r="FN40" s="3">
        <v>0.54341527882811591</v>
      </c>
      <c r="FO40" s="3">
        <v>0.50206681026208455</v>
      </c>
      <c r="FP40" s="3">
        <v>0.45889408524764791</v>
      </c>
      <c r="FQ40" s="3">
        <v>0.41352322703921296</v>
      </c>
      <c r="FR40" s="3">
        <v>0.36675375006107797</v>
      </c>
      <c r="FS40" s="3">
        <v>0.31956721257821968</v>
      </c>
      <c r="FT40" s="3">
        <v>0.27301585672195045</v>
      </c>
      <c r="FU40" s="3">
        <v>0.228134780035429</v>
      </c>
      <c r="FV40" s="3">
        <v>0.18595494055467854</v>
      </c>
      <c r="FW40" s="3">
        <v>0.14749573974915992</v>
      </c>
      <c r="FX40" s="3">
        <v>0.11363366781754779</v>
      </c>
      <c r="FY40" s="3">
        <v>8.551047136938289E-2</v>
      </c>
      <c r="FZ40" s="3">
        <v>6.2437180879782304E-2</v>
      </c>
      <c r="GA40" s="3">
        <v>4.3695412295098046E-2</v>
      </c>
      <c r="GB40" s="3">
        <v>2.9022055892281174E-2</v>
      </c>
      <c r="GC40" s="3">
        <v>1.8202053014520908E-2</v>
      </c>
      <c r="GD40" s="3">
        <v>1.0374078095096046E-2</v>
      </c>
      <c r="GE40" s="3">
        <v>5.2406730312996698E-3</v>
      </c>
      <c r="GF40" s="3">
        <v>2.3010223078527457E-3</v>
      </c>
      <c r="GG40" s="3">
        <v>8.6688714426044332E-4</v>
      </c>
      <c r="GH40" s="3">
        <v>2.6655045911720107E-4</v>
      </c>
      <c r="GI40" s="3">
        <v>6.1445211835697182E-5</v>
      </c>
      <c r="GJ40" s="3">
        <v>8.9101701682944465E-6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33</v>
      </c>
      <c r="HC40">
        <f t="shared" si="24"/>
        <v>0.23803702577015004</v>
      </c>
      <c r="HD40">
        <f>IF(H40&gt;=$F$3,IF(HB40&lt;50,HC40*VLOOKUP(H40,Ret!$A$2:$AZ$27,HB40+2),HC40),0)</f>
        <v>1.5472406675059754E-2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3.9514146277844908E-4</v>
      </c>
      <c r="HH40">
        <f t="shared" si="26"/>
        <v>56</v>
      </c>
      <c r="HI40">
        <f t="shared" si="26"/>
        <v>31</v>
      </c>
      <c r="HJ40">
        <f t="shared" si="21"/>
        <v>0.16309141234428876</v>
      </c>
      <c r="HK40">
        <f>IF(HH40&gt;=$F$3,IF(HI40&lt;50,HJ40*VLOOKUP(HH40,Ret!$A$2:$AZ$27,HI40+2),HJ40),0)</f>
        <v>6.6867479061158393E-3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2.4137529026954736E-4</v>
      </c>
      <c r="HN40">
        <f>HN39/(1+Assumptions!$C$9)</f>
        <v>0.35194443434348011</v>
      </c>
      <c r="HO40">
        <f>HO39*(1+Assumptions!$C$10)</f>
        <v>2.4486216732121679</v>
      </c>
      <c r="HQ40">
        <f>HQ39/(1.01+Assumptions!$C$9)</f>
        <v>0.2690816523330371</v>
      </c>
      <c r="HR40">
        <f>HR39/(0.99+Assumptions!$C$9)</f>
        <v>0.46152240549939055</v>
      </c>
    </row>
    <row r="41" spans="2:226" x14ac:dyDescent="0.25">
      <c r="B41">
        <f t="shared" si="25"/>
        <v>2074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79767.181892946246</v>
      </c>
      <c r="F41" s="3">
        <f t="shared" si="19"/>
        <v>55056.23</v>
      </c>
      <c r="H41">
        <f t="shared" si="23"/>
        <v>59</v>
      </c>
      <c r="I41" s="5">
        <v>308026.85840655927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56526.6</v>
      </c>
      <c r="AQ41" s="5">
        <v>59375.56</v>
      </c>
      <c r="AR41" s="5">
        <v>62358.07</v>
      </c>
      <c r="AS41" s="5">
        <v>65481.2</v>
      </c>
      <c r="AT41" s="5">
        <v>68740.009999999995</v>
      </c>
      <c r="AU41" s="5">
        <v>29709.03</v>
      </c>
      <c r="AV41" s="5">
        <v>31158.720000000001</v>
      </c>
      <c r="AW41" s="5">
        <v>32659.439999999999</v>
      </c>
      <c r="AX41" s="5">
        <v>34207.279999999999</v>
      </c>
      <c r="AY41" s="5">
        <v>35798.17</v>
      </c>
      <c r="AZ41" s="5">
        <v>37428.300000000003</v>
      </c>
      <c r="BA41" s="5">
        <v>39094.75</v>
      </c>
      <c r="BB41" s="5">
        <v>40790.44</v>
      </c>
      <c r="BC41" s="5">
        <v>42504.6</v>
      </c>
      <c r="BD41" s="5">
        <v>44224.43</v>
      </c>
      <c r="BE41" s="5">
        <v>45936.86</v>
      </c>
      <c r="BF41" s="5">
        <v>47628.84</v>
      </c>
      <c r="BG41" s="5">
        <v>49285.17</v>
      </c>
      <c r="BH41" s="5">
        <v>50888.86</v>
      </c>
      <c r="BI41" s="5">
        <v>52421.79</v>
      </c>
      <c r="BJ41" s="5">
        <v>53860.98</v>
      </c>
      <c r="BK41" s="5">
        <v>55174.32</v>
      </c>
      <c r="BL41" s="5">
        <v>56320.61</v>
      </c>
      <c r="BM41" s="5">
        <v>57252.45</v>
      </c>
      <c r="BN41" s="5">
        <v>57921.86</v>
      </c>
      <c r="BO41" s="5">
        <v>58275.22</v>
      </c>
      <c r="BP41" s="5">
        <v>58256.94</v>
      </c>
      <c r="BQ41" s="5">
        <v>57812.75</v>
      </c>
      <c r="BR41" s="5">
        <v>56891.93</v>
      </c>
      <c r="BS41" s="5">
        <v>55453.98</v>
      </c>
      <c r="BT41" s="5">
        <v>53473.2</v>
      </c>
      <c r="BU41" s="5">
        <v>50836.55</v>
      </c>
      <c r="BV41" s="5">
        <v>47566.720000000001</v>
      </c>
      <c r="BW41" s="5">
        <v>43726.36</v>
      </c>
      <c r="BX41" s="5">
        <v>39411.360000000001</v>
      </c>
      <c r="BY41" s="5">
        <v>34743.82</v>
      </c>
      <c r="BZ41" s="5">
        <v>29877.63</v>
      </c>
      <c r="CA41" s="5">
        <v>25001.75</v>
      </c>
      <c r="CB41" s="5">
        <v>20321.25</v>
      </c>
      <c r="CC41" s="5">
        <v>16133</v>
      </c>
      <c r="CD41" s="5">
        <v>12427.72</v>
      </c>
      <c r="CE41" s="5">
        <v>9175.65</v>
      </c>
      <c r="CF41" s="5">
        <v>6429.56</v>
      </c>
      <c r="CG41" s="5">
        <v>4254.28</v>
      </c>
      <c r="CH41" s="5">
        <v>2558.04</v>
      </c>
      <c r="CI41" s="5">
        <v>1363.32</v>
      </c>
      <c r="CJ41" s="5">
        <v>631.52</v>
      </c>
      <c r="CK41" s="5">
        <v>251</v>
      </c>
      <c r="CL41" s="5">
        <v>81.42</v>
      </c>
      <c r="CM41" s="5">
        <v>19.8</v>
      </c>
      <c r="CN41" s="5">
        <v>3.03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0.99563999999999997</v>
      </c>
      <c r="EN41" s="3">
        <v>0.9911397072</v>
      </c>
      <c r="EO41" s="3">
        <v>0.98652099616444799</v>
      </c>
      <c r="EP41" s="3">
        <v>0.98162785202347236</v>
      </c>
      <c r="EQ41" s="3">
        <v>0.97635651045810634</v>
      </c>
      <c r="ER41" s="3">
        <v>0.97061553417661273</v>
      </c>
      <c r="ES41" s="3">
        <v>0.96432594551514828</v>
      </c>
      <c r="ET41" s="3">
        <v>0.95737315544798396</v>
      </c>
      <c r="EU41" s="3">
        <v>0.94966630154662768</v>
      </c>
      <c r="EV41" s="3">
        <v>0.94114779482175437</v>
      </c>
      <c r="EW41" s="3">
        <v>0.93180219721917434</v>
      </c>
      <c r="EX41" s="3">
        <v>0.92153373700581898</v>
      </c>
      <c r="EY41" s="3">
        <v>0.91019887204064742</v>
      </c>
      <c r="EZ41" s="3">
        <v>0.89765633158392732</v>
      </c>
      <c r="FA41" s="3">
        <v>0.88380549438758726</v>
      </c>
      <c r="FB41" s="3">
        <v>0.86858636377423304</v>
      </c>
      <c r="FC41" s="3">
        <v>0.85193556318068098</v>
      </c>
      <c r="FD41" s="3">
        <v>0.83379785504056425</v>
      </c>
      <c r="FE41" s="3">
        <v>0.81413690161870766</v>
      </c>
      <c r="FF41" s="3">
        <v>0.79287978711744322</v>
      </c>
      <c r="FG41" s="3">
        <v>0.76987041569529502</v>
      </c>
      <c r="FH41" s="3">
        <v>0.7448958194101396</v>
      </c>
      <c r="FI41" s="3">
        <v>0.71774436679263998</v>
      </c>
      <c r="FJ41" s="3">
        <v>0.68828096053580212</v>
      </c>
      <c r="FK41" s="3">
        <v>0.65637913801496772</v>
      </c>
      <c r="FL41" s="3">
        <v>0.62196517980884303</v>
      </c>
      <c r="FM41" s="3">
        <v>0.58504532673539011</v>
      </c>
      <c r="FN41" s="3">
        <v>0.54571272941896987</v>
      </c>
      <c r="FO41" s="3">
        <v>0.50418944783748043</v>
      </c>
      <c r="FP41" s="3">
        <v>0.4608341972179355</v>
      </c>
      <c r="FQ41" s="3">
        <v>0.41527152013899821</v>
      </c>
      <c r="FR41" s="3">
        <v>0.36830431121127755</v>
      </c>
      <c r="FS41" s="3">
        <v>0.3209182785308346</v>
      </c>
      <c r="FT41" s="3">
        <v>0.27417011289724791</v>
      </c>
      <c r="FU41" s="3">
        <v>0.22909928803806931</v>
      </c>
      <c r="FV41" s="3">
        <v>0.18674112067271068</v>
      </c>
      <c r="FW41" s="3">
        <v>0.14811932209518067</v>
      </c>
      <c r="FX41" s="3">
        <v>0.11411408812856909</v>
      </c>
      <c r="FY41" s="3">
        <v>8.5871992457629526E-2</v>
      </c>
      <c r="FZ41" s="3">
        <v>6.2701152732787355E-2</v>
      </c>
      <c r="GA41" s="3">
        <v>4.3880147716986569E-2</v>
      </c>
      <c r="GB41" s="3">
        <v>2.9144755312145311E-2</v>
      </c>
      <c r="GC41" s="3">
        <v>1.8279007636671299E-2</v>
      </c>
      <c r="GD41" s="3">
        <v>1.0417937612444439E-2</v>
      </c>
      <c r="GE41" s="3">
        <v>5.2628295436785572E-3</v>
      </c>
      <c r="GF41" s="3">
        <v>2.3107505677429437E-3</v>
      </c>
      <c r="GG41" s="3">
        <v>8.7055216889147656E-4</v>
      </c>
      <c r="GH41" s="3">
        <v>2.676773808907512E-4</v>
      </c>
      <c r="GI41" s="3">
        <v>6.1704989842935947E-5</v>
      </c>
      <c r="GJ41" s="3">
        <v>8.9478405771241405E-6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34</v>
      </c>
      <c r="HC41">
        <f t="shared" si="24"/>
        <v>0.22216947763231185</v>
      </c>
      <c r="HD41">
        <f>IF(H41&gt;=$F$3,IF(HB41&lt;50,HC41*VLOOKUP(H41,Ret!$A$2:$AZ$27,HB41+2),HC41),0)</f>
        <v>1.821789716584957E-2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3.8657489108022262E-4</v>
      </c>
      <c r="HH41">
        <f t="shared" si="26"/>
        <v>57</v>
      </c>
      <c r="HI41">
        <f t="shared" si="26"/>
        <v>32</v>
      </c>
      <c r="HJ41">
        <f t="shared" si="21"/>
        <v>0.15616328914790337</v>
      </c>
      <c r="HK41">
        <f>IF(HH41&gt;=$F$3,IF(HI41&lt;50,HJ41*VLOOKUP(HH41,Ret!$A$2:$AZ$27,HI41+2),HJ41),0)</f>
        <v>8.745144192282589E-3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2.451763639622083E-4</v>
      </c>
      <c r="HN41">
        <f>HN40/(1+Assumptions!$C$9)</f>
        <v>0.33906014869314077</v>
      </c>
      <c r="HO41">
        <f>HO40*(1+Assumptions!$C$10)</f>
        <v>2.5282018775915636</v>
      </c>
      <c r="HQ41">
        <f>HQ40/(1.01+Assumptions!$C$9)</f>
        <v>0.25675730184450102</v>
      </c>
      <c r="HR41">
        <f>HR40/(0.99+Assumptions!$C$9)</f>
        <v>0.44895175632236434</v>
      </c>
    </row>
    <row r="42" spans="2:226" x14ac:dyDescent="0.25">
      <c r="B42">
        <f t="shared" ref="B42:C57" si="27">B41+1</f>
        <v>2075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84154.37689705829</v>
      </c>
      <c r="F42" s="3">
        <f t="shared" si="19"/>
        <v>55699.96</v>
      </c>
      <c r="H42">
        <f t="shared" si="23"/>
        <v>60</v>
      </c>
      <c r="I42" s="5">
        <v>292163.5752949334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59635.57</v>
      </c>
      <c r="AR42" s="5">
        <v>62631.14</v>
      </c>
      <c r="AS42" s="5">
        <v>65767.94</v>
      </c>
      <c r="AT42" s="5">
        <v>69041.03</v>
      </c>
      <c r="AU42" s="5">
        <v>29839.119999999999</v>
      </c>
      <c r="AV42" s="5">
        <v>31295.17</v>
      </c>
      <c r="AW42" s="5">
        <v>32802.46</v>
      </c>
      <c r="AX42" s="5">
        <v>34357.08</v>
      </c>
      <c r="AY42" s="5">
        <v>35954.93</v>
      </c>
      <c r="AZ42" s="5">
        <v>37592.199999999997</v>
      </c>
      <c r="BA42" s="5">
        <v>39265.949999999997</v>
      </c>
      <c r="BB42" s="5">
        <v>40969.07</v>
      </c>
      <c r="BC42" s="5">
        <v>42690.73</v>
      </c>
      <c r="BD42" s="5">
        <v>44418.09</v>
      </c>
      <c r="BE42" s="5">
        <v>46138.02</v>
      </c>
      <c r="BF42" s="5">
        <v>47837.41</v>
      </c>
      <c r="BG42" s="5">
        <v>49500.99</v>
      </c>
      <c r="BH42" s="5">
        <v>51111.71</v>
      </c>
      <c r="BI42" s="5">
        <v>52651.35</v>
      </c>
      <c r="BJ42" s="5">
        <v>54096.84</v>
      </c>
      <c r="BK42" s="5">
        <v>55415.93</v>
      </c>
      <c r="BL42" s="5">
        <v>56567.24</v>
      </c>
      <c r="BM42" s="5">
        <v>57503.16</v>
      </c>
      <c r="BN42" s="5">
        <v>58175.5</v>
      </c>
      <c r="BO42" s="5">
        <v>58530.41</v>
      </c>
      <c r="BP42" s="5">
        <v>58512.06</v>
      </c>
      <c r="BQ42" s="5">
        <v>58065.91</v>
      </c>
      <c r="BR42" s="5">
        <v>57141.06</v>
      </c>
      <c r="BS42" s="5">
        <v>55696.82</v>
      </c>
      <c r="BT42" s="5">
        <v>53707.360000000001</v>
      </c>
      <c r="BU42" s="5">
        <v>51059.17</v>
      </c>
      <c r="BV42" s="5">
        <v>47775.02</v>
      </c>
      <c r="BW42" s="5">
        <v>43917.84</v>
      </c>
      <c r="BX42" s="5">
        <v>39583.949999999997</v>
      </c>
      <c r="BY42" s="5">
        <v>34895.96</v>
      </c>
      <c r="BZ42" s="5">
        <v>30008.47</v>
      </c>
      <c r="CA42" s="5">
        <v>25111.23</v>
      </c>
      <c r="CB42" s="5">
        <v>20410.240000000002</v>
      </c>
      <c r="CC42" s="5">
        <v>16203.65</v>
      </c>
      <c r="CD42" s="5">
        <v>12482.15</v>
      </c>
      <c r="CE42" s="5">
        <v>9215.83</v>
      </c>
      <c r="CF42" s="5">
        <v>6457.72</v>
      </c>
      <c r="CG42" s="5">
        <v>4272.91</v>
      </c>
      <c r="CH42" s="5">
        <v>2569.2399999999998</v>
      </c>
      <c r="CI42" s="5">
        <v>1369.29</v>
      </c>
      <c r="CJ42" s="5">
        <v>634.28</v>
      </c>
      <c r="CK42" s="5">
        <v>252.1</v>
      </c>
      <c r="CL42" s="5">
        <v>81.78</v>
      </c>
      <c r="CM42" s="5">
        <v>19.89</v>
      </c>
      <c r="CN42" s="5">
        <v>3.04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0.99548000000000003</v>
      </c>
      <c r="EO42" s="3">
        <v>0.99084106319999998</v>
      </c>
      <c r="EP42" s="3">
        <v>0.985926491526528</v>
      </c>
      <c r="EQ42" s="3">
        <v>0.98063206626703059</v>
      </c>
      <c r="ER42" s="3">
        <v>0.9748659497173805</v>
      </c>
      <c r="ES42" s="3">
        <v>0.96854881836321183</v>
      </c>
      <c r="ET42" s="3">
        <v>0.96156558138281301</v>
      </c>
      <c r="EU42" s="3">
        <v>0.95382497845268133</v>
      </c>
      <c r="EV42" s="3">
        <v>0.94526916839596076</v>
      </c>
      <c r="EW42" s="3">
        <v>0.93588264555378886</v>
      </c>
      <c r="EX42" s="3">
        <v>0.92556921879978604</v>
      </c>
      <c r="EY42" s="3">
        <v>0.91418471740854867</v>
      </c>
      <c r="EZ42" s="3">
        <v>0.90158725200265888</v>
      </c>
      <c r="FA42" s="3">
        <v>0.8876757607042578</v>
      </c>
      <c r="FB42" s="3">
        <v>0.87238998410493052</v>
      </c>
      <c r="FC42" s="3">
        <v>0.85566626810963897</v>
      </c>
      <c r="FD42" s="3">
        <v>0.83744913326158477</v>
      </c>
      <c r="FE42" s="3">
        <v>0.81770208269927658</v>
      </c>
      <c r="FF42" s="3">
        <v>0.79635188131999846</v>
      </c>
      <c r="FG42" s="3">
        <v>0.7732417497240921</v>
      </c>
      <c r="FH42" s="3">
        <v>0.7481577873630425</v>
      </c>
      <c r="FI42" s="3">
        <v>0.72088743601365957</v>
      </c>
      <c r="FJ42" s="3">
        <v>0.69129500676529887</v>
      </c>
      <c r="FK42" s="3">
        <v>0.65925348320172728</v>
      </c>
      <c r="FL42" s="3">
        <v>0.62468882307746076</v>
      </c>
      <c r="FM42" s="3">
        <v>0.58760729453958271</v>
      </c>
      <c r="FN42" s="3">
        <v>0.5481024561276866</v>
      </c>
      <c r="FO42" s="3">
        <v>0.50639734024093097</v>
      </c>
      <c r="FP42" s="3">
        <v>0.46285223295361333</v>
      </c>
      <c r="FQ42" s="3">
        <v>0.41709003268148959</v>
      </c>
      <c r="FR42" s="3">
        <v>0.36991714998521313</v>
      </c>
      <c r="FS42" s="3">
        <v>0.32232360946811561</v>
      </c>
      <c r="FT42" s="3">
        <v>0.27537072927689521</v>
      </c>
      <c r="FU42" s="3">
        <v>0.2301025350910664</v>
      </c>
      <c r="FV42" s="3">
        <v>0.18755887737807914</v>
      </c>
      <c r="FW42" s="3">
        <v>0.14876795035874482</v>
      </c>
      <c r="FX42" s="3">
        <v>0.11461380431538419</v>
      </c>
      <c r="FY42" s="3">
        <v>8.6248033885369765E-2</v>
      </c>
      <c r="FZ42" s="3">
        <v>6.2975726902080434E-2</v>
      </c>
      <c r="GA42" s="3">
        <v>4.4072302957882947E-2</v>
      </c>
      <c r="GB42" s="3">
        <v>2.9272382901596276E-2</v>
      </c>
      <c r="GC42" s="3">
        <v>1.8359053108223156E-2</v>
      </c>
      <c r="GD42" s="3">
        <v>1.0463558728500705E-2</v>
      </c>
      <c r="GE42" s="3">
        <v>5.2858759628767018E-3</v>
      </c>
      <c r="GF42" s="3">
        <v>2.3208695590202734E-3</v>
      </c>
      <c r="GG42" s="3">
        <v>8.743643976652977E-4</v>
      </c>
      <c r="GH42" s="3">
        <v>2.6884956499412569E-4</v>
      </c>
      <c r="GI42" s="3">
        <v>6.1975201722445838E-5</v>
      </c>
      <c r="GJ42" s="3">
        <v>8.9870240017718687E-6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35</v>
      </c>
      <c r="HC42">
        <f t="shared" si="24"/>
        <v>0.20356500557538207</v>
      </c>
      <c r="HD42">
        <f>IF(H42&gt;=$F$3,IF(HB42&lt;50,HC42*VLOOKUP(H42,Ret!$A$2:$AZ$27,HB42+2),HC42),0)</f>
        <v>2.8906230791704252E-2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3.7048831014719534E-4</v>
      </c>
      <c r="HH42">
        <f t="shared" ref="HH42:HI57" si="28">HH41+1</f>
        <v>58</v>
      </c>
      <c r="HI42">
        <f t="shared" si="28"/>
        <v>33</v>
      </c>
      <c r="HJ42">
        <f t="shared" si="21"/>
        <v>0.14717296859165857</v>
      </c>
      <c r="HK42">
        <f>IF(HH42&gt;=$F$3,IF(HI42&lt;50,HJ42*VLOOKUP(HH42,Ret!$A$2:$AZ$27,HI42+2),HJ42),0)</f>
        <v>9.566242958457807E-3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2.4430712786215324E-4</v>
      </c>
      <c r="HN42">
        <f>HN41/(1+Assumptions!$C$9)</f>
        <v>0.32664754209358454</v>
      </c>
      <c r="HO42">
        <f>HO41*(1+Assumptions!$C$10)</f>
        <v>2.6103684386132895</v>
      </c>
      <c r="HQ42">
        <f>HQ41/(1.01+Assumptions!$C$9)</f>
        <v>0.24499742542414218</v>
      </c>
      <c r="HR42">
        <f>HR41/(0.99+Assumptions!$C$9)</f>
        <v>0.43672349836805868</v>
      </c>
    </row>
    <row r="43" spans="2:226" x14ac:dyDescent="0.25">
      <c r="B43">
        <f t="shared" si="27"/>
        <v>2076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88782.867626396503</v>
      </c>
      <c r="F43" s="3">
        <f t="shared" si="19"/>
        <v>56039.78</v>
      </c>
      <c r="H43">
        <f t="shared" si="23"/>
        <v>61</v>
      </c>
      <c r="I43" s="5">
        <v>275993.29455433728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62915.519999999997</v>
      </c>
      <c r="AS43" s="5">
        <v>66066.570000000007</v>
      </c>
      <c r="AT43" s="5">
        <v>69354.509999999995</v>
      </c>
      <c r="AU43" s="5">
        <v>29974.61</v>
      </c>
      <c r="AV43" s="5">
        <v>31437.27</v>
      </c>
      <c r="AW43" s="5">
        <v>32951.4</v>
      </c>
      <c r="AX43" s="5">
        <v>34513.08</v>
      </c>
      <c r="AY43" s="5">
        <v>36118.19</v>
      </c>
      <c r="AZ43" s="5">
        <v>37762.89</v>
      </c>
      <c r="BA43" s="5">
        <v>39444.239999999998</v>
      </c>
      <c r="BB43" s="5">
        <v>41155.089999999997</v>
      </c>
      <c r="BC43" s="5">
        <v>42884.57</v>
      </c>
      <c r="BD43" s="5">
        <v>44619.77</v>
      </c>
      <c r="BE43" s="5">
        <v>46347.51</v>
      </c>
      <c r="BF43" s="5">
        <v>48054.62</v>
      </c>
      <c r="BG43" s="5">
        <v>49725.75</v>
      </c>
      <c r="BH43" s="5">
        <v>51343.78</v>
      </c>
      <c r="BI43" s="5">
        <v>52890.42</v>
      </c>
      <c r="BJ43" s="5">
        <v>54342.47</v>
      </c>
      <c r="BK43" s="5">
        <v>55667.55</v>
      </c>
      <c r="BL43" s="5">
        <v>56824.08</v>
      </c>
      <c r="BM43" s="5">
        <v>57764.25</v>
      </c>
      <c r="BN43" s="5">
        <v>58439.65</v>
      </c>
      <c r="BO43" s="5">
        <v>58796.17</v>
      </c>
      <c r="BP43" s="5">
        <v>58777.73</v>
      </c>
      <c r="BQ43" s="5">
        <v>58329.56</v>
      </c>
      <c r="BR43" s="5">
        <v>57400.51</v>
      </c>
      <c r="BS43" s="5">
        <v>55949.72</v>
      </c>
      <c r="BT43" s="5">
        <v>53951.22</v>
      </c>
      <c r="BU43" s="5">
        <v>51291</v>
      </c>
      <c r="BV43" s="5">
        <v>47991.94</v>
      </c>
      <c r="BW43" s="5">
        <v>44117.25</v>
      </c>
      <c r="BX43" s="5">
        <v>39763.68</v>
      </c>
      <c r="BY43" s="5">
        <v>35054.410000000003</v>
      </c>
      <c r="BZ43" s="5">
        <v>30144.720000000001</v>
      </c>
      <c r="CA43" s="5">
        <v>25225.25</v>
      </c>
      <c r="CB43" s="5">
        <v>20502.91</v>
      </c>
      <c r="CC43" s="5">
        <v>16277.22</v>
      </c>
      <c r="CD43" s="5">
        <v>12538.82</v>
      </c>
      <c r="CE43" s="5">
        <v>9257.67</v>
      </c>
      <c r="CF43" s="5">
        <v>6487.04</v>
      </c>
      <c r="CG43" s="5">
        <v>4292.3100000000004</v>
      </c>
      <c r="CH43" s="5">
        <v>2580.91</v>
      </c>
      <c r="CI43" s="5">
        <v>1375.51</v>
      </c>
      <c r="CJ43" s="5">
        <v>637.16</v>
      </c>
      <c r="CK43" s="5">
        <v>253.25</v>
      </c>
      <c r="CL43" s="5">
        <v>82.15</v>
      </c>
      <c r="CM43" s="5">
        <v>19.98</v>
      </c>
      <c r="CN43" s="5">
        <v>3.06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0.99534</v>
      </c>
      <c r="EP43" s="3">
        <v>0.9904031136</v>
      </c>
      <c r="EQ43" s="3">
        <v>0.98508464887996805</v>
      </c>
      <c r="ER43" s="3">
        <v>0.97929235114455382</v>
      </c>
      <c r="ES43" s="3">
        <v>0.97294653670913711</v>
      </c>
      <c r="ET43" s="3">
        <v>0.96593159217946423</v>
      </c>
      <c r="EU43" s="3">
        <v>0.9581558428624195</v>
      </c>
      <c r="EV43" s="3">
        <v>0.94956118495194353</v>
      </c>
      <c r="EW43" s="3">
        <v>0.94013204238537074</v>
      </c>
      <c r="EX43" s="3">
        <v>0.92977178727828391</v>
      </c>
      <c r="EY43" s="3">
        <v>0.91833559429476108</v>
      </c>
      <c r="EZ43" s="3">
        <v>0.90568092980537929</v>
      </c>
      <c r="FA43" s="3">
        <v>0.89170627305848227</v>
      </c>
      <c r="FB43" s="3">
        <v>0.87635109103641518</v>
      </c>
      <c r="FC43" s="3">
        <v>0.85955144062124711</v>
      </c>
      <c r="FD43" s="3">
        <v>0.84125159045042075</v>
      </c>
      <c r="FE43" s="3">
        <v>0.82141487794759982</v>
      </c>
      <c r="FF43" s="3">
        <v>0.79996773548438804</v>
      </c>
      <c r="FG43" s="3">
        <v>0.77675267180063101</v>
      </c>
      <c r="FH43" s="3">
        <v>0.75155481512741851</v>
      </c>
      <c r="FI43" s="3">
        <v>0.72416064211602416</v>
      </c>
      <c r="FJ43" s="3">
        <v>0.69443384775716133</v>
      </c>
      <c r="FK43" s="3">
        <v>0.66224683891361691</v>
      </c>
      <c r="FL43" s="3">
        <v>0.62752523714937603</v>
      </c>
      <c r="FM43" s="3">
        <v>0.5902753390721891</v>
      </c>
      <c r="FN43" s="3">
        <v>0.55059112802636578</v>
      </c>
      <c r="FO43" s="3">
        <v>0.50869664909483958</v>
      </c>
      <c r="FP43" s="3">
        <v>0.46495382423917431</v>
      </c>
      <c r="FQ43" s="3">
        <v>0.41898383963664715</v>
      </c>
      <c r="FR43" s="3">
        <v>0.37159676737374236</v>
      </c>
      <c r="FS43" s="3">
        <v>0.32378712728343667</v>
      </c>
      <c r="FT43" s="3">
        <v>0.27662105645205848</v>
      </c>
      <c r="FU43" s="3">
        <v>0.23114732098190457</v>
      </c>
      <c r="FV43" s="3">
        <v>0.18841049280556024</v>
      </c>
      <c r="FW43" s="3">
        <v>0.14944343468351426</v>
      </c>
      <c r="FX43" s="3">
        <v>0.11513421094887305</v>
      </c>
      <c r="FY43" s="3">
        <v>8.663964508113646E-2</v>
      </c>
      <c r="FZ43" s="3">
        <v>6.3261669648893404E-2</v>
      </c>
      <c r="GA43" s="3">
        <v>4.4272414270385065E-2</v>
      </c>
      <c r="GB43" s="3">
        <v>2.9405294834247059E-2</v>
      </c>
      <c r="GC43" s="3">
        <v>1.8442412814143071E-2</v>
      </c>
      <c r="GD43" s="3">
        <v>1.0511068759292702E-2</v>
      </c>
      <c r="GE43" s="3">
        <v>5.3098766051318941E-3</v>
      </c>
      <c r="GF43" s="3">
        <v>2.3314075210152606E-3</v>
      </c>
      <c r="GG43" s="3">
        <v>8.7833446946728919E-4</v>
      </c>
      <c r="GH43" s="3">
        <v>2.7007028267180206E-4</v>
      </c>
      <c r="GI43" s="3">
        <v>6.2256601561503798E-5</v>
      </c>
      <c r="GJ43" s="3">
        <v>9.0278297924336638E-6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36</v>
      </c>
      <c r="HC43">
        <f t="shared" si="24"/>
        <v>0.17428828647353062</v>
      </c>
      <c r="HD43">
        <f>IF(H43&gt;=$F$3,IF(HB43&lt;50,HC43*VLOOKUP(H43,Ret!$A$2:$AZ$27,HB43+2),HC43),0)</f>
        <v>3.2069044711129632E-2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3.4160504148811999E-4</v>
      </c>
      <c r="HH43">
        <f t="shared" si="28"/>
        <v>59</v>
      </c>
      <c r="HI43">
        <f t="shared" si="28"/>
        <v>34</v>
      </c>
      <c r="HJ43">
        <f t="shared" si="21"/>
        <v>0.13736241850533859</v>
      </c>
      <c r="HK43">
        <f>IF(HH43&gt;=$F$3,IF(HI43&lt;50,HJ43*VLOOKUP(HH43,Ret!$A$2:$AZ$27,HI43+2),HJ43),0)</f>
        <v>1.1263718317437764E-2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2.3901060819928914E-4</v>
      </c>
      <c r="HN43">
        <f>HN42/(1+Assumptions!$C$9)</f>
        <v>0.31468934691096778</v>
      </c>
      <c r="HO43">
        <f>HO42*(1+Assumptions!$C$10)</f>
        <v>2.6952054128682215</v>
      </c>
      <c r="HQ43">
        <f>HQ42/(1.01+Assumptions!$C$9)</f>
        <v>0.23377616929784559</v>
      </c>
      <c r="HR43">
        <f>HR42/(0.99+Assumptions!$C$9)</f>
        <v>0.42482830580550457</v>
      </c>
    </row>
    <row r="44" spans="2:226" x14ac:dyDescent="0.25">
      <c r="B44">
        <f t="shared" si="27"/>
        <v>2077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93665.925345848314</v>
      </c>
      <c r="F44" s="3">
        <f t="shared" si="19"/>
        <v>56022.2</v>
      </c>
      <c r="H44">
        <f t="shared" si="23"/>
        <v>62</v>
      </c>
      <c r="I44" s="5">
        <v>259499.52332910083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66375.88</v>
      </c>
      <c r="AT44" s="5">
        <v>69679.22</v>
      </c>
      <c r="AU44" s="5">
        <v>30114.94</v>
      </c>
      <c r="AV44" s="5">
        <v>31584.45</v>
      </c>
      <c r="AW44" s="5">
        <v>33105.67</v>
      </c>
      <c r="AX44" s="5">
        <v>34674.660000000003</v>
      </c>
      <c r="AY44" s="5">
        <v>36287.29</v>
      </c>
      <c r="AZ44" s="5">
        <v>37939.69</v>
      </c>
      <c r="BA44" s="5">
        <v>39628.910000000003</v>
      </c>
      <c r="BB44" s="5">
        <v>41347.769999999997</v>
      </c>
      <c r="BC44" s="5">
        <v>43085.35</v>
      </c>
      <c r="BD44" s="5">
        <v>44828.67</v>
      </c>
      <c r="BE44" s="5">
        <v>46564.5</v>
      </c>
      <c r="BF44" s="5">
        <v>48279.6</v>
      </c>
      <c r="BG44" s="5">
        <v>49958.559999999998</v>
      </c>
      <c r="BH44" s="5">
        <v>51584.160000000003</v>
      </c>
      <c r="BI44" s="5">
        <v>53138.04</v>
      </c>
      <c r="BJ44" s="5">
        <v>54596.89</v>
      </c>
      <c r="BK44" s="5">
        <v>55928.17</v>
      </c>
      <c r="BL44" s="5">
        <v>57090.12</v>
      </c>
      <c r="BM44" s="5">
        <v>58034.7</v>
      </c>
      <c r="BN44" s="5">
        <v>58713.25</v>
      </c>
      <c r="BO44" s="5">
        <v>59071.45</v>
      </c>
      <c r="BP44" s="5">
        <v>59052.92</v>
      </c>
      <c r="BQ44" s="5">
        <v>58602.65</v>
      </c>
      <c r="BR44" s="5">
        <v>57669.25</v>
      </c>
      <c r="BS44" s="5">
        <v>56211.66</v>
      </c>
      <c r="BT44" s="5">
        <v>54203.81</v>
      </c>
      <c r="BU44" s="5">
        <v>51531.14</v>
      </c>
      <c r="BV44" s="5">
        <v>48216.63</v>
      </c>
      <c r="BW44" s="5">
        <v>44323.8</v>
      </c>
      <c r="BX44" s="5">
        <v>39949.839999999997</v>
      </c>
      <c r="BY44" s="5">
        <v>35218.53</v>
      </c>
      <c r="BZ44" s="5">
        <v>30285.86</v>
      </c>
      <c r="CA44" s="5">
        <v>25343.35</v>
      </c>
      <c r="CB44" s="5">
        <v>20598.900000000001</v>
      </c>
      <c r="CC44" s="5">
        <v>16353.43</v>
      </c>
      <c r="CD44" s="5">
        <v>12597.53</v>
      </c>
      <c r="CE44" s="5">
        <v>9301.01</v>
      </c>
      <c r="CF44" s="5">
        <v>6517.41</v>
      </c>
      <c r="CG44" s="5">
        <v>4312.41</v>
      </c>
      <c r="CH44" s="5">
        <v>2592.9899999999998</v>
      </c>
      <c r="CI44" s="5">
        <v>1381.95</v>
      </c>
      <c r="CJ44" s="5">
        <v>640.14</v>
      </c>
      <c r="CK44" s="5">
        <v>254.43</v>
      </c>
      <c r="CL44" s="5">
        <v>82.54</v>
      </c>
      <c r="CM44" s="5">
        <v>20.07</v>
      </c>
      <c r="CN44" s="5">
        <v>3.07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0.99504000000000004</v>
      </c>
      <c r="EQ44" s="3">
        <v>0.98969663520000006</v>
      </c>
      <c r="ER44" s="3">
        <v>0.98387721898502412</v>
      </c>
      <c r="ES44" s="3">
        <v>0.97750169460600111</v>
      </c>
      <c r="ET44" s="3">
        <v>0.97045390738789183</v>
      </c>
      <c r="EU44" s="3">
        <v>0.96264175343341929</v>
      </c>
      <c r="EV44" s="3">
        <v>0.95400685690512144</v>
      </c>
      <c r="EW44" s="3">
        <v>0.94453356881605355</v>
      </c>
      <c r="EX44" s="3">
        <v>0.93412480888770066</v>
      </c>
      <c r="EY44" s="3">
        <v>0.92263507373838194</v>
      </c>
      <c r="EZ44" s="3">
        <v>0.90992116242226706</v>
      </c>
      <c r="FA44" s="3">
        <v>0.89588107888609148</v>
      </c>
      <c r="FB44" s="3">
        <v>0.88045400670767293</v>
      </c>
      <c r="FC44" s="3">
        <v>0.86357570339908685</v>
      </c>
      <c r="FD44" s="3">
        <v>0.84519017667372021</v>
      </c>
      <c r="FE44" s="3">
        <v>0.82526059230775384</v>
      </c>
      <c r="FF44" s="3">
        <v>0.80371303824259843</v>
      </c>
      <c r="FG44" s="3">
        <v>0.78038928587279821</v>
      </c>
      <c r="FH44" s="3">
        <v>0.75507345743908461</v>
      </c>
      <c r="FI44" s="3">
        <v>0.72755102991542997</v>
      </c>
      <c r="FJ44" s="3">
        <v>0.6976850601374015</v>
      </c>
      <c r="FK44" s="3">
        <v>0.66534735760003294</v>
      </c>
      <c r="FL44" s="3">
        <v>0.63046319564106323</v>
      </c>
      <c r="FM44" s="3">
        <v>0.59303890034780971</v>
      </c>
      <c r="FN44" s="3">
        <v>0.5531688950774265</v>
      </c>
      <c r="FO44" s="3">
        <v>0.51107827385098514</v>
      </c>
      <c r="FP44" s="3">
        <v>0.46713065308253893</v>
      </c>
      <c r="FQ44" s="3">
        <v>0.4209454454122683</v>
      </c>
      <c r="FR44" s="3">
        <v>0.37333651553614078</v>
      </c>
      <c r="FS44" s="3">
        <v>0.32530303944726091</v>
      </c>
      <c r="FT44" s="3">
        <v>0.27791614569097844</v>
      </c>
      <c r="FU44" s="3">
        <v>0.23222951050083848</v>
      </c>
      <c r="FV44" s="3">
        <v>0.18929259630433845</v>
      </c>
      <c r="FW44" s="3">
        <v>0.15014310153667518</v>
      </c>
      <c r="FX44" s="3">
        <v>0.11567324828588529</v>
      </c>
      <c r="FY44" s="3">
        <v>8.7045276067611546E-2</v>
      </c>
      <c r="FZ44" s="3">
        <v>6.3557849226287919E-2</v>
      </c>
      <c r="GA44" s="3">
        <v>4.4479689624033071E-2</v>
      </c>
      <c r="GB44" s="3">
        <v>2.9542965051386528E-2</v>
      </c>
      <c r="GC44" s="3">
        <v>1.8528756820928603E-2</v>
      </c>
      <c r="GD44" s="3">
        <v>1.0560279662520048E-2</v>
      </c>
      <c r="GE44" s="3">
        <v>5.3347364771152523E-3</v>
      </c>
      <c r="GF44" s="3">
        <v>2.3423227450069936E-3</v>
      </c>
      <c r="GG44" s="3">
        <v>8.8244667095393472E-4</v>
      </c>
      <c r="GH44" s="3">
        <v>2.7133470238491583E-4</v>
      </c>
      <c r="GI44" s="3">
        <v>6.2548075593770784E-5</v>
      </c>
      <c r="GJ44" s="3">
        <v>9.0700964418526995E-6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37</v>
      </c>
      <c r="HC44">
        <f t="shared" si="24"/>
        <v>0.14187763672091286</v>
      </c>
      <c r="HD44">
        <f>IF(H44&gt;=$F$3,IF(HB44&lt;50,HC44*VLOOKUP(H44,Ret!$A$2:$AZ$27,HB44+2),HC44),0)</f>
        <v>4.4549577930366638E-2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2.9510548437949874E-4</v>
      </c>
      <c r="HH44">
        <f t="shared" si="28"/>
        <v>60</v>
      </c>
      <c r="HI44">
        <f t="shared" si="28"/>
        <v>35</v>
      </c>
      <c r="HJ44">
        <f t="shared" si="21"/>
        <v>0.12585968957970153</v>
      </c>
      <c r="HK44">
        <f>IF(HH44&gt;=$F$3,IF(HI44&lt;50,HJ44*VLOOKUP(HH44,Ret!$A$2:$AZ$27,HI44+2),HJ44),0)</f>
        <v>1.7872075920317615E-2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2.2906463503505678E-4</v>
      </c>
      <c r="HN44">
        <f>HN43/(1+Assumptions!$C$9)</f>
        <v>0.3031689276598919</v>
      </c>
      <c r="HO44">
        <f>HO43*(1+Assumptions!$C$10)</f>
        <v>2.7827995887864385</v>
      </c>
      <c r="HQ44">
        <f>HQ43/(1.01+Assumptions!$C$9)</f>
        <v>0.22306886383382213</v>
      </c>
      <c r="HR44">
        <f>HR43/(0.99+Assumptions!$C$9)</f>
        <v>0.41325710681469313</v>
      </c>
    </row>
    <row r="45" spans="2:226" x14ac:dyDescent="0.25">
      <c r="B45">
        <f t="shared" si="27"/>
        <v>2078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98817.55123986995</v>
      </c>
      <c r="F45" s="3">
        <f t="shared" si="19"/>
        <v>55595.040000000001</v>
      </c>
      <c r="H45">
        <f t="shared" si="23"/>
        <v>63</v>
      </c>
      <c r="I45" s="5">
        <v>242710.40078168266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70026.55</v>
      </c>
      <c r="AU45" s="5">
        <v>30265.06</v>
      </c>
      <c r="AV45" s="5">
        <v>31741.89</v>
      </c>
      <c r="AW45" s="5">
        <v>33270.699999999997</v>
      </c>
      <c r="AX45" s="5">
        <v>34847.51</v>
      </c>
      <c r="AY45" s="5">
        <v>36468.17</v>
      </c>
      <c r="AZ45" s="5">
        <v>38128.81</v>
      </c>
      <c r="BA45" s="5">
        <v>39826.449999999997</v>
      </c>
      <c r="BB45" s="5">
        <v>41553.879999999997</v>
      </c>
      <c r="BC45" s="5">
        <v>43300.12</v>
      </c>
      <c r="BD45" s="5">
        <v>45052.13</v>
      </c>
      <c r="BE45" s="5">
        <v>46796.61</v>
      </c>
      <c r="BF45" s="5">
        <v>48520.27</v>
      </c>
      <c r="BG45" s="5">
        <v>50207.59</v>
      </c>
      <c r="BH45" s="5">
        <v>51841.3</v>
      </c>
      <c r="BI45" s="5">
        <v>53402.92</v>
      </c>
      <c r="BJ45" s="5">
        <v>54869.04</v>
      </c>
      <c r="BK45" s="5">
        <v>56206.96</v>
      </c>
      <c r="BL45" s="5">
        <v>57374.7</v>
      </c>
      <c r="BM45" s="5">
        <v>58323.98</v>
      </c>
      <c r="BN45" s="5">
        <v>59005.919999999998</v>
      </c>
      <c r="BO45" s="5">
        <v>59365.9</v>
      </c>
      <c r="BP45" s="5">
        <v>59347.28</v>
      </c>
      <c r="BQ45" s="5">
        <v>58894.77</v>
      </c>
      <c r="BR45" s="5">
        <v>57956.71</v>
      </c>
      <c r="BS45" s="5">
        <v>56491.86</v>
      </c>
      <c r="BT45" s="5">
        <v>54474</v>
      </c>
      <c r="BU45" s="5">
        <v>51788.01</v>
      </c>
      <c r="BV45" s="5">
        <v>48456.98</v>
      </c>
      <c r="BW45" s="5">
        <v>44544.74</v>
      </c>
      <c r="BX45" s="5">
        <v>40148.980000000003</v>
      </c>
      <c r="BY45" s="5">
        <v>35394.080000000002</v>
      </c>
      <c r="BZ45" s="5">
        <v>30436.82</v>
      </c>
      <c r="CA45" s="5">
        <v>25469.68</v>
      </c>
      <c r="CB45" s="5">
        <v>20701.580000000002</v>
      </c>
      <c r="CC45" s="5">
        <v>16434.95</v>
      </c>
      <c r="CD45" s="5">
        <v>12660.32</v>
      </c>
      <c r="CE45" s="5">
        <v>9347.3799999999992</v>
      </c>
      <c r="CF45" s="5">
        <v>6549.9</v>
      </c>
      <c r="CG45" s="5">
        <v>4333.8999999999996</v>
      </c>
      <c r="CH45" s="5">
        <v>2605.92</v>
      </c>
      <c r="CI45" s="5">
        <v>1388.84</v>
      </c>
      <c r="CJ45" s="5">
        <v>643.33000000000004</v>
      </c>
      <c r="CK45" s="5">
        <v>255.7</v>
      </c>
      <c r="CL45" s="5">
        <v>82.95</v>
      </c>
      <c r="CM45" s="5">
        <v>20.170000000000002</v>
      </c>
      <c r="CN45" s="5">
        <v>3.09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0.99463000000000001</v>
      </c>
      <c r="ER45" s="3">
        <v>0.98878157560000002</v>
      </c>
      <c r="ES45" s="3">
        <v>0.98237427099011199</v>
      </c>
      <c r="ET45" s="3">
        <v>0.97529135249627319</v>
      </c>
      <c r="EU45" s="3">
        <v>0.9674402571086782</v>
      </c>
      <c r="EV45" s="3">
        <v>0.95876231800241329</v>
      </c>
      <c r="EW45" s="3">
        <v>0.94924180818464932</v>
      </c>
      <c r="EX45" s="3">
        <v>0.93878116345845442</v>
      </c>
      <c r="EY45" s="3">
        <v>0.92723415514791541</v>
      </c>
      <c r="EZ45" s="3">
        <v>0.91445686848997709</v>
      </c>
      <c r="FA45" s="3">
        <v>0.90034679900917669</v>
      </c>
      <c r="FB45" s="3">
        <v>0.88484282713023865</v>
      </c>
      <c r="FC45" s="3">
        <v>0.86788039013415197</v>
      </c>
      <c r="FD45" s="3">
        <v>0.84940321662819585</v>
      </c>
      <c r="FE45" s="3">
        <v>0.829374288780103</v>
      </c>
      <c r="FF45" s="3">
        <v>0.80771932610005459</v>
      </c>
      <c r="FG45" s="3">
        <v>0.78427931125663097</v>
      </c>
      <c r="FH45" s="3">
        <v>0.75883729039946579</v>
      </c>
      <c r="FI45" s="3">
        <v>0.73117767116440524</v>
      </c>
      <c r="FJ45" s="3">
        <v>0.70116282776310634</v>
      </c>
      <c r="FK45" s="3">
        <v>0.66866393069628638</v>
      </c>
      <c r="FL45" s="3">
        <v>0.63360588080988012</v>
      </c>
      <c r="FM45" s="3">
        <v>0.59599503572500567</v>
      </c>
      <c r="FN45" s="3">
        <v>0.55592628947321354</v>
      </c>
      <c r="FO45" s="3">
        <v>0.51362585810719674</v>
      </c>
      <c r="FP45" s="3">
        <v>0.4694591705685589</v>
      </c>
      <c r="FQ45" s="3">
        <v>0.42304374237444548</v>
      </c>
      <c r="FR45" s="3">
        <v>0.37519749511189571</v>
      </c>
      <c r="FS45" s="3">
        <v>0.32692458539079922</v>
      </c>
      <c r="FT45" s="3">
        <v>0.27930148103692148</v>
      </c>
      <c r="FU45" s="3">
        <v>0.23338711056926195</v>
      </c>
      <c r="FV45" s="3">
        <v>0.1902361676961111</v>
      </c>
      <c r="FW45" s="3">
        <v>0.1508915234932014</v>
      </c>
      <c r="FX45" s="3">
        <v>0.11624984752963222</v>
      </c>
      <c r="FY45" s="3">
        <v>8.7479172764523536E-2</v>
      </c>
      <c r="FZ45" s="3">
        <v>6.387466757747215E-2</v>
      </c>
      <c r="GA45" s="3">
        <v>4.470140861074233E-2</v>
      </c>
      <c r="GB45" s="3">
        <v>2.9690228585168951E-2</v>
      </c>
      <c r="GC45" s="3">
        <v>1.8621117564046264E-2</v>
      </c>
      <c r="GD45" s="3">
        <v>1.0612919744452528E-2</v>
      </c>
      <c r="GE45" s="3">
        <v>5.3613286673050839E-3</v>
      </c>
      <c r="GF45" s="3">
        <v>2.3539985779536428E-3</v>
      </c>
      <c r="GG45" s="3">
        <v>8.868454242582553E-4</v>
      </c>
      <c r="GH45" s="3">
        <v>2.7268723105092831E-4</v>
      </c>
      <c r="GI45" s="3">
        <v>6.2859860501859982E-5</v>
      </c>
      <c r="GJ45" s="3">
        <v>9.1153083713747136E-6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38</v>
      </c>
      <c r="HC45">
        <f t="shared" si="24"/>
        <v>9.7032953306166722E-2</v>
      </c>
      <c r="HD45">
        <f>IF(H45&gt;=$F$3,IF(HB45&lt;50,HC45*VLOOKUP(H45,Ret!$A$2:$AZ$27,HB45+2),HC45),0)</f>
        <v>3.192384163772885E-2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2.183241449388751E-4</v>
      </c>
      <c r="HH45">
        <f t="shared" si="28"/>
        <v>61</v>
      </c>
      <c r="HI45">
        <f t="shared" si="28"/>
        <v>36</v>
      </c>
      <c r="HJ45">
        <f t="shared" si="21"/>
        <v>0.10775854902434887</v>
      </c>
      <c r="HK45">
        <f>IF(HH45&gt;=$F$3,IF(HI45&lt;50,HJ45*VLOOKUP(HH45,Ret!$A$2:$AZ$27,HI45+2),HJ45),0)</f>
        <v>1.9827573020480192E-2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2.1120675608772376E-4</v>
      </c>
      <c r="HN45">
        <f>HN44/(1+Assumptions!$C$9)</f>
        <v>0.29207025786116753</v>
      </c>
      <c r="HO45">
        <f>HO44*(1+Assumptions!$C$10)</f>
        <v>2.8732405754219976</v>
      </c>
      <c r="HQ45">
        <f>HQ44/(1.01+Assumptions!$C$9)</f>
        <v>0.21285196930708217</v>
      </c>
      <c r="HR45">
        <f>HR44/(0.99+Assumptions!$C$9)</f>
        <v>0.4020010766679894</v>
      </c>
    </row>
    <row r="46" spans="2:226" x14ac:dyDescent="0.25">
      <c r="B46">
        <f t="shared" si="27"/>
        <v>2079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104252.51655806279</v>
      </c>
      <c r="F46" s="3">
        <f t="shared" si="19"/>
        <v>54709.54</v>
      </c>
      <c r="H46">
        <f t="shared" si="23"/>
        <v>64</v>
      </c>
      <c r="I46" s="5">
        <v>225634.40108762545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31913.27</v>
      </c>
      <c r="AW46" s="5">
        <v>33450.32</v>
      </c>
      <c r="AX46" s="5">
        <v>35035.65</v>
      </c>
      <c r="AY46" s="5">
        <v>36665.06</v>
      </c>
      <c r="AZ46" s="5">
        <v>38334.67</v>
      </c>
      <c r="BA46" s="5">
        <v>40041.47</v>
      </c>
      <c r="BB46" s="5">
        <v>41778.230000000003</v>
      </c>
      <c r="BC46" s="5">
        <v>43533.89</v>
      </c>
      <c r="BD46" s="5">
        <v>45295.37</v>
      </c>
      <c r="BE46" s="5">
        <v>47049.26</v>
      </c>
      <c r="BF46" s="5">
        <v>48782.23</v>
      </c>
      <c r="BG46" s="5">
        <v>50478.66</v>
      </c>
      <c r="BH46" s="5">
        <v>52121.19</v>
      </c>
      <c r="BI46" s="5">
        <v>53691.24</v>
      </c>
      <c r="BJ46" s="5">
        <v>55165.279999999999</v>
      </c>
      <c r="BK46" s="5">
        <v>56510.42</v>
      </c>
      <c r="BL46" s="5">
        <v>57684.47</v>
      </c>
      <c r="BM46" s="5">
        <v>58638.87</v>
      </c>
      <c r="BN46" s="5">
        <v>59324.49</v>
      </c>
      <c r="BO46" s="5">
        <v>59686.42</v>
      </c>
      <c r="BP46" s="5">
        <v>59667.7</v>
      </c>
      <c r="BQ46" s="5">
        <v>59212.74</v>
      </c>
      <c r="BR46" s="5">
        <v>58269.62</v>
      </c>
      <c r="BS46" s="5">
        <v>56796.86</v>
      </c>
      <c r="BT46" s="5">
        <v>54768.11</v>
      </c>
      <c r="BU46" s="5">
        <v>52067.61</v>
      </c>
      <c r="BV46" s="5">
        <v>48718.6</v>
      </c>
      <c r="BW46" s="5">
        <v>44785.24</v>
      </c>
      <c r="BX46" s="5">
        <v>40365.75</v>
      </c>
      <c r="BY46" s="5">
        <v>35585.17</v>
      </c>
      <c r="BZ46" s="5">
        <v>30601.15</v>
      </c>
      <c r="CA46" s="5">
        <v>25607.19</v>
      </c>
      <c r="CB46" s="5">
        <v>20813.349999999999</v>
      </c>
      <c r="CC46" s="5">
        <v>16523.68</v>
      </c>
      <c r="CD46" s="5">
        <v>12728.67</v>
      </c>
      <c r="CE46" s="5">
        <v>9397.84</v>
      </c>
      <c r="CF46" s="5">
        <v>6585.26</v>
      </c>
      <c r="CG46" s="5">
        <v>4357.3</v>
      </c>
      <c r="CH46" s="5">
        <v>2619.9899999999998</v>
      </c>
      <c r="CI46" s="5">
        <v>1396.33</v>
      </c>
      <c r="CJ46" s="5">
        <v>646.80999999999995</v>
      </c>
      <c r="CK46" s="5">
        <v>257.08</v>
      </c>
      <c r="CL46" s="5">
        <v>83.39</v>
      </c>
      <c r="CM46" s="5">
        <v>20.28</v>
      </c>
      <c r="CN46" s="5">
        <v>3.1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0.99412</v>
      </c>
      <c r="ES46" s="3">
        <v>0.98767810239999998</v>
      </c>
      <c r="ET46" s="3">
        <v>0.98055694328169596</v>
      </c>
      <c r="EU46" s="3">
        <v>0.97266345988827829</v>
      </c>
      <c r="EV46" s="3">
        <v>0.96393866865308042</v>
      </c>
      <c r="EW46" s="3">
        <v>0.95436675767335533</v>
      </c>
      <c r="EX46" s="3">
        <v>0.9438496360037949</v>
      </c>
      <c r="EY46" s="3">
        <v>0.93224028548094828</v>
      </c>
      <c r="EZ46" s="3">
        <v>0.91939401434702084</v>
      </c>
      <c r="FA46" s="3">
        <v>0.90520776470564623</v>
      </c>
      <c r="FB46" s="3">
        <v>0.88962008699741502</v>
      </c>
      <c r="FC46" s="3">
        <v>0.87256606992967456</v>
      </c>
      <c r="FD46" s="3">
        <v>0.85398913830087175</v>
      </c>
      <c r="FE46" s="3">
        <v>0.83385207441973719</v>
      </c>
      <c r="FF46" s="3">
        <v>0.8120801967566379</v>
      </c>
      <c r="FG46" s="3">
        <v>0.78851362944676018</v>
      </c>
      <c r="FH46" s="3">
        <v>0.76293424730750725</v>
      </c>
      <c r="FI46" s="3">
        <v>0.73512529399314863</v>
      </c>
      <c r="FJ46" s="3">
        <v>0.70494840067472986</v>
      </c>
      <c r="FK46" s="3">
        <v>0.67227404230345611</v>
      </c>
      <c r="FL46" s="3">
        <v>0.63702671426548596</v>
      </c>
      <c r="FM46" s="3">
        <v>0.59921280850668679</v>
      </c>
      <c r="FN46" s="3">
        <v>0.55892773139078222</v>
      </c>
      <c r="FO46" s="3">
        <v>0.5163989203092576</v>
      </c>
      <c r="FP46" s="3">
        <v>0.47199377715186452</v>
      </c>
      <c r="FQ46" s="3">
        <v>0.42532775240485965</v>
      </c>
      <c r="FR46" s="3">
        <v>0.37722318360787005</v>
      </c>
      <c r="FS46" s="3">
        <v>0.3286896488048815</v>
      </c>
      <c r="FT46" s="3">
        <v>0.28080942766347444</v>
      </c>
      <c r="FU46" s="3">
        <v>0.23464716584987586</v>
      </c>
      <c r="FV46" s="3">
        <v>0.19126325135589231</v>
      </c>
      <c r="FW46" s="3">
        <v>0.15170618571046665</v>
      </c>
      <c r="FX46" s="3">
        <v>0.11687747959505772</v>
      </c>
      <c r="FY46" s="3">
        <v>8.7951472170076886E-2</v>
      </c>
      <c r="FZ46" s="3">
        <v>6.4219526434425037E-2</v>
      </c>
      <c r="GA46" s="3">
        <v>4.4942751184603669E-2</v>
      </c>
      <c r="GB46" s="3">
        <v>2.9850525909301914E-2</v>
      </c>
      <c r="GC46" s="3">
        <v>1.8721652839795978E-2</v>
      </c>
      <c r="GD46" s="3">
        <v>1.0670218819513319E-2</v>
      </c>
      <c r="GE46" s="3">
        <v>5.3902744410535431E-3</v>
      </c>
      <c r="GF46" s="3">
        <v>2.3667077988333788E-3</v>
      </c>
      <c r="GG46" s="3">
        <v>8.9163349613248706E-4</v>
      </c>
      <c r="GH46" s="3">
        <v>2.7415946739081708E-4</v>
      </c>
      <c r="GI46" s="3">
        <v>6.3199240422931132E-5</v>
      </c>
      <c r="GJ46" s="3">
        <v>9.1645218537292416E-6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39</v>
      </c>
      <c r="HC46">
        <f t="shared" si="24"/>
        <v>6.4890787523498999E-2</v>
      </c>
      <c r="HD46">
        <f>IF(H46&gt;=$F$3,IF(HB46&lt;50,HC46*VLOOKUP(H46,Ret!$A$2:$AZ$27,HB46+2),HC46),0)</f>
        <v>1.9921471769714191E-2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1.5638679793163258E-4</v>
      </c>
      <c r="HH46">
        <f t="shared" si="28"/>
        <v>62</v>
      </c>
      <c r="HI46">
        <f t="shared" si="28"/>
        <v>37</v>
      </c>
      <c r="HJ46">
        <f t="shared" si="21"/>
        <v>8.7719769247780952E-2</v>
      </c>
      <c r="HK46">
        <f>IF(HH46&gt;=$F$3,IF(HI46&lt;50,HJ46*VLOOKUP(HH46,Ret!$A$2:$AZ$27,HI46+2),HJ46),0)</f>
        <v>2.754400754380322E-2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1.8245712003538437E-4</v>
      </c>
      <c r="HN46">
        <f>HN45/(1+Assumptions!$C$9)</f>
        <v>0.28137789774678951</v>
      </c>
      <c r="HO46">
        <f>HO45*(1+Assumptions!$C$10)</f>
        <v>2.9666208941232126</v>
      </c>
      <c r="HQ46">
        <f>HQ45/(1.01+Assumptions!$C$9)</f>
        <v>0.20310302414797915</v>
      </c>
      <c r="HR46">
        <f>HR45/(0.99+Assumptions!$C$9)</f>
        <v>0.39105163099998969</v>
      </c>
    </row>
    <row r="47" spans="2:226" x14ac:dyDescent="0.25">
      <c r="B47">
        <f t="shared" si="27"/>
        <v>2080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109986.40496875624</v>
      </c>
      <c r="F47" s="3">
        <f t="shared" si="19"/>
        <v>53326.76</v>
      </c>
      <c r="H47">
        <f t="shared" si="23"/>
        <v>65</v>
      </c>
      <c r="I47" s="5">
        <v>219268.12179812411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33648.17</v>
      </c>
      <c r="AX47" s="5">
        <v>35242.879999999997</v>
      </c>
      <c r="AY47" s="5">
        <v>36881.93</v>
      </c>
      <c r="AZ47" s="5">
        <v>38561.410000000003</v>
      </c>
      <c r="BA47" s="5">
        <v>40278.31</v>
      </c>
      <c r="BB47" s="5">
        <v>42025.34</v>
      </c>
      <c r="BC47" s="5">
        <v>43791.39</v>
      </c>
      <c r="BD47" s="5">
        <v>45563.28</v>
      </c>
      <c r="BE47" s="5">
        <v>47327.55</v>
      </c>
      <c r="BF47" s="5">
        <v>49070.76</v>
      </c>
      <c r="BG47" s="5">
        <v>50777.23</v>
      </c>
      <c r="BH47" s="5">
        <v>52429.47</v>
      </c>
      <c r="BI47" s="5">
        <v>54008.81</v>
      </c>
      <c r="BJ47" s="5">
        <v>55491.57</v>
      </c>
      <c r="BK47" s="5">
        <v>56844.67</v>
      </c>
      <c r="BL47" s="5">
        <v>58025.66</v>
      </c>
      <c r="BM47" s="5">
        <v>58985.71</v>
      </c>
      <c r="BN47" s="5">
        <v>59675.38</v>
      </c>
      <c r="BO47" s="5">
        <v>60039.45</v>
      </c>
      <c r="BP47" s="5">
        <v>60020.62</v>
      </c>
      <c r="BQ47" s="5">
        <v>59562.97</v>
      </c>
      <c r="BR47" s="5">
        <v>58614.27</v>
      </c>
      <c r="BS47" s="5">
        <v>57132.800000000003</v>
      </c>
      <c r="BT47" s="5">
        <v>55092.05</v>
      </c>
      <c r="BU47" s="5">
        <v>52375.58</v>
      </c>
      <c r="BV47" s="5">
        <v>49006.76</v>
      </c>
      <c r="BW47" s="5">
        <v>45050.13</v>
      </c>
      <c r="BX47" s="5">
        <v>40604.5</v>
      </c>
      <c r="BY47" s="5">
        <v>35795.65</v>
      </c>
      <c r="BZ47" s="5">
        <v>30782.15</v>
      </c>
      <c r="CA47" s="5">
        <v>25758.65</v>
      </c>
      <c r="CB47" s="5">
        <v>20936.46</v>
      </c>
      <c r="CC47" s="5">
        <v>16621.41</v>
      </c>
      <c r="CD47" s="5">
        <v>12803.96</v>
      </c>
      <c r="CE47" s="5">
        <v>9453.43</v>
      </c>
      <c r="CF47" s="5">
        <v>6624.21</v>
      </c>
      <c r="CG47" s="5">
        <v>4383.07</v>
      </c>
      <c r="CH47" s="5">
        <v>2635.48</v>
      </c>
      <c r="CI47" s="5">
        <v>1404.59</v>
      </c>
      <c r="CJ47" s="5">
        <v>650.63</v>
      </c>
      <c r="CK47" s="5">
        <v>258.60000000000002</v>
      </c>
      <c r="CL47" s="5">
        <v>83.89</v>
      </c>
      <c r="CM47" s="5">
        <v>20.399999999999999</v>
      </c>
      <c r="CN47" s="5">
        <v>3.12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0.99351999999999996</v>
      </c>
      <c r="ET47" s="3">
        <v>0.98635672079999992</v>
      </c>
      <c r="EU47" s="3">
        <v>0.97841654919755994</v>
      </c>
      <c r="EV47" s="3">
        <v>0.96964015275125781</v>
      </c>
      <c r="EW47" s="3">
        <v>0.96001162603443779</v>
      </c>
      <c r="EX47" s="3">
        <v>0.94943229791553829</v>
      </c>
      <c r="EY47" s="3">
        <v>0.93775428065117716</v>
      </c>
      <c r="EZ47" s="3">
        <v>0.92483202666380393</v>
      </c>
      <c r="FA47" s="3">
        <v>0.91056186849238141</v>
      </c>
      <c r="FB47" s="3">
        <v>0.89488199311694261</v>
      </c>
      <c r="FC47" s="3">
        <v>0.87772710530889075</v>
      </c>
      <c r="FD47" s="3">
        <v>0.85904029523686443</v>
      </c>
      <c r="FE47" s="3">
        <v>0.83878412507517908</v>
      </c>
      <c r="FF47" s="3">
        <v>0.81688347156946617</v>
      </c>
      <c r="FG47" s="3">
        <v>0.79317751322452024</v>
      </c>
      <c r="FH47" s="3">
        <v>0.76744683469551678</v>
      </c>
      <c r="FI47" s="3">
        <v>0.73947339757086517</v>
      </c>
      <c r="FJ47" s="3">
        <v>0.7091180146005811</v>
      </c>
      <c r="FK47" s="3">
        <v>0.67625039462384418</v>
      </c>
      <c r="FL47" s="3">
        <v>0.64079458643371601</v>
      </c>
      <c r="FM47" s="3">
        <v>0.60275701978301066</v>
      </c>
      <c r="FN47" s="3">
        <v>0.5622336653429989</v>
      </c>
      <c r="FO47" s="3">
        <v>0.51945330574705006</v>
      </c>
      <c r="FP47" s="3">
        <v>0.47478551598586122</v>
      </c>
      <c r="FQ47" s="3">
        <v>0.42784347202033912</v>
      </c>
      <c r="FR47" s="3">
        <v>0.37945437533483878</v>
      </c>
      <c r="FS47" s="3">
        <v>0.33063377540425842</v>
      </c>
      <c r="FT47" s="3">
        <v>0.28247035334112008</v>
      </c>
      <c r="FU47" s="3">
        <v>0.23603505195537333</v>
      </c>
      <c r="FV47" s="3">
        <v>0.19239453119934435</v>
      </c>
      <c r="FW47" s="3">
        <v>0.15260349425669595</v>
      </c>
      <c r="FX47" s="3">
        <v>0.11756878404524369</v>
      </c>
      <c r="FY47" s="3">
        <v>8.8471685681886333E-2</v>
      </c>
      <c r="FZ47" s="3">
        <v>6.4599370734342937E-2</v>
      </c>
      <c r="GA47" s="3">
        <v>4.5208577621015211E-2</v>
      </c>
      <c r="GB47" s="3">
        <v>3.0027085170102094E-2</v>
      </c>
      <c r="GC47" s="3">
        <v>1.8832387276984632E-2</v>
      </c>
      <c r="GD47" s="3">
        <v>1.0733330804644621E-2</v>
      </c>
      <c r="GE47" s="3">
        <v>5.422156722582323E-3</v>
      </c>
      <c r="GF47" s="3">
        <v>2.3807063521842204E-3</v>
      </c>
      <c r="GG47" s="3">
        <v>8.969073111218831E-4</v>
      </c>
      <c r="GH47" s="3">
        <v>2.7578106002375659E-4</v>
      </c>
      <c r="GI47" s="3">
        <v>6.3573049956676351E-5</v>
      </c>
      <c r="GJ47" s="3">
        <v>9.2187279742176353E-6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40</v>
      </c>
      <c r="HC47">
        <f t="shared" si="24"/>
        <v>4.4812928955853176E-2</v>
      </c>
      <c r="HD47">
        <f>IF(H47&gt;=$F$3,IF(HB47&lt;50,HC47*VLOOKUP(H47,Ret!$A$2:$AZ$27,HB47+2),HC47),0)</f>
        <v>1.8149236227120537E-2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1.1516922741654265E-4</v>
      </c>
      <c r="HH47">
        <f t="shared" si="28"/>
        <v>63</v>
      </c>
      <c r="HI47">
        <f t="shared" si="28"/>
        <v>38</v>
      </c>
      <c r="HJ47">
        <f t="shared" si="21"/>
        <v>5.999330458394235E-2</v>
      </c>
      <c r="HK47">
        <f>IF(HH47&gt;=$F$3,IF(HI47&lt;50,HJ47*VLOOKUP(HH47,Ret!$A$2:$AZ$27,HI47+2),HJ47),0)</f>
        <v>1.9737797208117035E-2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1.3498493531387027E-4</v>
      </c>
      <c r="HN47">
        <f>HN46/(1+Assumptions!$C$9)</f>
        <v>0.27107697278110743</v>
      </c>
      <c r="HO47">
        <f>HO46*(1+Assumptions!$C$10)</f>
        <v>3.063036073182217</v>
      </c>
      <c r="HQ47">
        <f>HQ46/(1.01+Assumptions!$C$9)</f>
        <v>0.19380059556104881</v>
      </c>
      <c r="HR47">
        <f>HR46/(0.99+Assumptions!$C$9)</f>
        <v>0.38040041926069035</v>
      </c>
    </row>
    <row r="48" spans="2:226" x14ac:dyDescent="0.25">
      <c r="B48">
        <f t="shared" si="27"/>
        <v>2081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116035.65724203784</v>
      </c>
      <c r="F48" s="3">
        <f t="shared" si="19"/>
        <v>51421.96</v>
      </c>
      <c r="H48">
        <f t="shared" si="23"/>
        <v>66</v>
      </c>
      <c r="I48" s="5">
        <v>212866.53534656137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35472.74</v>
      </c>
      <c r="AY48" s="5">
        <v>37122.480000000003</v>
      </c>
      <c r="AZ48" s="5">
        <v>38812.910000000003</v>
      </c>
      <c r="BA48" s="5">
        <v>40541.01</v>
      </c>
      <c r="BB48" s="5">
        <v>42299.44</v>
      </c>
      <c r="BC48" s="5">
        <v>44077.01</v>
      </c>
      <c r="BD48" s="5">
        <v>45860.45</v>
      </c>
      <c r="BE48" s="5">
        <v>47636.23</v>
      </c>
      <c r="BF48" s="5">
        <v>49390.81</v>
      </c>
      <c r="BG48" s="5">
        <v>51108.41</v>
      </c>
      <c r="BH48" s="5">
        <v>52771.43</v>
      </c>
      <c r="BI48" s="5">
        <v>54361.07</v>
      </c>
      <c r="BJ48" s="5">
        <v>55853.5</v>
      </c>
      <c r="BK48" s="5">
        <v>57215.42</v>
      </c>
      <c r="BL48" s="5">
        <v>58404.12</v>
      </c>
      <c r="BM48" s="5">
        <v>59370.43</v>
      </c>
      <c r="BN48" s="5">
        <v>60064.6</v>
      </c>
      <c r="BO48" s="5">
        <v>60431.040000000001</v>
      </c>
      <c r="BP48" s="5">
        <v>60412.09</v>
      </c>
      <c r="BQ48" s="5">
        <v>59951.46</v>
      </c>
      <c r="BR48" s="5">
        <v>58996.57</v>
      </c>
      <c r="BS48" s="5">
        <v>57505.440000000002</v>
      </c>
      <c r="BT48" s="5">
        <v>55451.37</v>
      </c>
      <c r="BU48" s="5">
        <v>52717.19</v>
      </c>
      <c r="BV48" s="5">
        <v>49326.39</v>
      </c>
      <c r="BW48" s="5">
        <v>45343.96</v>
      </c>
      <c r="BX48" s="5">
        <v>40869.33</v>
      </c>
      <c r="BY48" s="5">
        <v>36029.120000000003</v>
      </c>
      <c r="BZ48" s="5">
        <v>30982.92</v>
      </c>
      <c r="CA48" s="5">
        <v>25926.66</v>
      </c>
      <c r="CB48" s="5">
        <v>21073.01</v>
      </c>
      <c r="CC48" s="5">
        <v>16729.82</v>
      </c>
      <c r="CD48" s="5">
        <v>12887.47</v>
      </c>
      <c r="CE48" s="5">
        <v>9515.09</v>
      </c>
      <c r="CF48" s="5">
        <v>6667.42</v>
      </c>
      <c r="CG48" s="5">
        <v>4411.66</v>
      </c>
      <c r="CH48" s="5">
        <v>2652.67</v>
      </c>
      <c r="CI48" s="5">
        <v>1413.75</v>
      </c>
      <c r="CJ48" s="5">
        <v>654.88</v>
      </c>
      <c r="CK48" s="5">
        <v>260.29000000000002</v>
      </c>
      <c r="CL48" s="5">
        <v>84.44</v>
      </c>
      <c r="CM48" s="5">
        <v>20.53</v>
      </c>
      <c r="CN48" s="5">
        <v>3.14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0.99278999999999995</v>
      </c>
      <c r="EU48" s="3">
        <v>0.98479804049999997</v>
      </c>
      <c r="EV48" s="3">
        <v>0.97596440207671498</v>
      </c>
      <c r="EW48" s="3">
        <v>0.96627307556409325</v>
      </c>
      <c r="EX48" s="3">
        <v>0.95562474627137695</v>
      </c>
      <c r="EY48" s="3">
        <v>0.94387056189223906</v>
      </c>
      <c r="EZ48" s="3">
        <v>0.93086402554936398</v>
      </c>
      <c r="FA48" s="3">
        <v>0.91650079363513726</v>
      </c>
      <c r="FB48" s="3">
        <v>0.90071864996874018</v>
      </c>
      <c r="FC48" s="3">
        <v>0.88345187344883946</v>
      </c>
      <c r="FD48" s="3">
        <v>0.86464318306311361</v>
      </c>
      <c r="FE48" s="3">
        <v>0.84425489680648536</v>
      </c>
      <c r="FF48" s="3">
        <v>0.82221140145086802</v>
      </c>
      <c r="FG48" s="3">
        <v>0.79835082658076384</v>
      </c>
      <c r="FH48" s="3">
        <v>0.77245232576648382</v>
      </c>
      <c r="FI48" s="3">
        <v>0.74429643849229554</v>
      </c>
      <c r="FJ48" s="3">
        <v>0.71374306969218682</v>
      </c>
      <c r="FK48" s="3">
        <v>0.680661078411954</v>
      </c>
      <c r="FL48" s="3">
        <v>0.64497401807081522</v>
      </c>
      <c r="FM48" s="3">
        <v>0.60668836035813167</v>
      </c>
      <c r="FN48" s="3">
        <v>0.56590070189125452</v>
      </c>
      <c r="FO48" s="3">
        <v>0.52284131748434892</v>
      </c>
      <c r="FP48" s="3">
        <v>0.47788219259386977</v>
      </c>
      <c r="FQ48" s="3">
        <v>0.43063398021211385</v>
      </c>
      <c r="FR48" s="3">
        <v>0.38192927705012381</v>
      </c>
      <c r="FS48" s="3">
        <v>0.33279025626485487</v>
      </c>
      <c r="FT48" s="3">
        <v>0.28431269963475347</v>
      </c>
      <c r="FU48" s="3">
        <v>0.23757453494179634</v>
      </c>
      <c r="FV48" s="3">
        <v>0.19364937917640762</v>
      </c>
      <c r="FW48" s="3">
        <v>0.15359881457514299</v>
      </c>
      <c r="FX48" s="3">
        <v>0.11833559872498166</v>
      </c>
      <c r="FY48" s="3">
        <v>8.9048721396535954E-2</v>
      </c>
      <c r="FZ48" s="3">
        <v>6.502070490210865E-2</v>
      </c>
      <c r="GA48" s="3">
        <v>4.5503439911642692E-2</v>
      </c>
      <c r="GB48" s="3">
        <v>3.022292975491396E-2</v>
      </c>
      <c r="GC48" s="3">
        <v>1.8955217083686939E-2</v>
      </c>
      <c r="GD48" s="3">
        <v>1.0803336424676534E-2</v>
      </c>
      <c r="GE48" s="3">
        <v>5.4575214616538444E-3</v>
      </c>
      <c r="GF48" s="3">
        <v>2.3962339481683531E-3</v>
      </c>
      <c r="GG48" s="3">
        <v>9.0275717763294526E-4</v>
      </c>
      <c r="GH48" s="3">
        <v>2.7757977697857801E-4</v>
      </c>
      <c r="GI48" s="3">
        <v>6.3987690189101789E-5</v>
      </c>
      <c r="GJ48" s="3">
        <v>9.2788549543216481E-6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41</v>
      </c>
      <c r="HC48">
        <f t="shared" si="24"/>
        <v>2.6548523501316097E-2</v>
      </c>
      <c r="HD48">
        <f>IF(H48&gt;=$F$3,IF(HB48&lt;50,HC48*VLOOKUP(H48,Ret!$A$2:$AZ$27,HB48+2),HC48),0)</f>
        <v>8.09729966790141E-3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7.4070380568671914E-5</v>
      </c>
      <c r="HH48">
        <f t="shared" si="28"/>
        <v>64</v>
      </c>
      <c r="HI48">
        <f t="shared" si="28"/>
        <v>39</v>
      </c>
      <c r="HJ48">
        <f t="shared" si="21"/>
        <v>4.0120522440511439E-2</v>
      </c>
      <c r="HK48">
        <f>IF(HH48&gt;=$F$3,IF(HI48&lt;50,HJ48*VLOOKUP(HH48,Ret!$A$2:$AZ$27,HI48+2),HJ48),0)</f>
        <v>1.2317000389237012E-2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9.6690459081632556E-5</v>
      </c>
      <c r="HN48">
        <f>HN47/(1+Assumptions!$C$9)</f>
        <v>0.2611531529683116</v>
      </c>
      <c r="HO48">
        <f>HO47*(1+Assumptions!$C$10)</f>
        <v>3.1625847455606388</v>
      </c>
      <c r="HQ48">
        <f>HQ47/(1.01+Assumptions!$C$9)</f>
        <v>0.18492423240558092</v>
      </c>
      <c r="HR48">
        <f>HR47/(0.99+Assumptions!$C$9)</f>
        <v>0.37003931834697501</v>
      </c>
    </row>
    <row r="49" spans="2:226" x14ac:dyDescent="0.25">
      <c r="B49">
        <f t="shared" si="27"/>
        <v>2082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122417.61839034989</v>
      </c>
      <c r="F49" s="3">
        <f t="shared" si="19"/>
        <v>48886.45</v>
      </c>
      <c r="H49">
        <f t="shared" si="23"/>
        <v>67</v>
      </c>
      <c r="I49" s="5">
        <v>206446.6307491512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37392.080000000002</v>
      </c>
      <c r="AZ49" s="5">
        <v>39094.79</v>
      </c>
      <c r="BA49" s="5">
        <v>40835.440000000002</v>
      </c>
      <c r="BB49" s="5">
        <v>42606.63</v>
      </c>
      <c r="BC49" s="5">
        <v>44397.11</v>
      </c>
      <c r="BD49" s="5">
        <v>46193.51</v>
      </c>
      <c r="BE49" s="5">
        <v>47982.19</v>
      </c>
      <c r="BF49" s="5">
        <v>49749.51</v>
      </c>
      <c r="BG49" s="5">
        <v>51479.58</v>
      </c>
      <c r="BH49" s="5">
        <v>53154.68</v>
      </c>
      <c r="BI49" s="5">
        <v>54755.86</v>
      </c>
      <c r="BJ49" s="5">
        <v>56259.12</v>
      </c>
      <c r="BK49" s="5">
        <v>57630.94</v>
      </c>
      <c r="BL49" s="5">
        <v>58828.27</v>
      </c>
      <c r="BM49" s="5">
        <v>59801.599999999999</v>
      </c>
      <c r="BN49" s="5">
        <v>60500.81</v>
      </c>
      <c r="BO49" s="5">
        <v>60869.91</v>
      </c>
      <c r="BP49" s="5">
        <v>60850.82</v>
      </c>
      <c r="BQ49" s="5">
        <v>60386.85</v>
      </c>
      <c r="BR49" s="5">
        <v>59425.03</v>
      </c>
      <c r="BS49" s="5">
        <v>57923.06</v>
      </c>
      <c r="BT49" s="5">
        <v>55854.080000000002</v>
      </c>
      <c r="BU49" s="5">
        <v>53100.04</v>
      </c>
      <c r="BV49" s="5">
        <v>49684.62</v>
      </c>
      <c r="BW49" s="5">
        <v>45673.26</v>
      </c>
      <c r="BX49" s="5">
        <v>41166.14</v>
      </c>
      <c r="BY49" s="5">
        <v>36290.78</v>
      </c>
      <c r="BZ49" s="5">
        <v>31207.93</v>
      </c>
      <c r="CA49" s="5">
        <v>26114.95</v>
      </c>
      <c r="CB49" s="5">
        <v>21226.05</v>
      </c>
      <c r="CC49" s="5">
        <v>16851.32</v>
      </c>
      <c r="CD49" s="5">
        <v>12981.07</v>
      </c>
      <c r="CE49" s="5">
        <v>9584.19</v>
      </c>
      <c r="CF49" s="5">
        <v>6715.84</v>
      </c>
      <c r="CG49" s="5">
        <v>4443.7</v>
      </c>
      <c r="CH49" s="5">
        <v>2671.94</v>
      </c>
      <c r="CI49" s="5">
        <v>1424.02</v>
      </c>
      <c r="CJ49" s="5">
        <v>659.63</v>
      </c>
      <c r="CK49" s="5">
        <v>262.18</v>
      </c>
      <c r="CL49" s="5">
        <v>85.05</v>
      </c>
      <c r="CM49" s="5">
        <v>20.68</v>
      </c>
      <c r="CN49" s="5">
        <v>3.16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0.99195</v>
      </c>
      <c r="EV49" s="3">
        <v>0.98305220849999997</v>
      </c>
      <c r="EW49" s="3">
        <v>0.97329050006959494</v>
      </c>
      <c r="EX49" s="3">
        <v>0.96256483875882792</v>
      </c>
      <c r="EY49" s="3">
        <v>0.95072529124209437</v>
      </c>
      <c r="EZ49" s="3">
        <v>0.93762429672877834</v>
      </c>
      <c r="FA49" s="3">
        <v>0.9231567538302532</v>
      </c>
      <c r="FB49" s="3">
        <v>0.90725999452929618</v>
      </c>
      <c r="FC49" s="3">
        <v>0.88986782043416957</v>
      </c>
      <c r="FD49" s="3">
        <v>0.87092253453712609</v>
      </c>
      <c r="FE49" s="3">
        <v>0.85038618117274067</v>
      </c>
      <c r="FF49" s="3">
        <v>0.82818259798232041</v>
      </c>
      <c r="FG49" s="3">
        <v>0.8041487389888734</v>
      </c>
      <c r="FH49" s="3">
        <v>0.77806215389607436</v>
      </c>
      <c r="FI49" s="3">
        <v>0.74970178838656243</v>
      </c>
      <c r="FJ49" s="3">
        <v>0.71892652997329398</v>
      </c>
      <c r="FK49" s="3">
        <v>0.68560428530903184</v>
      </c>
      <c r="FL49" s="3">
        <v>0.64965805263027931</v>
      </c>
      <c r="FM49" s="3">
        <v>0.61109435062614592</v>
      </c>
      <c r="FN49" s="3">
        <v>0.57001047743355016</v>
      </c>
      <c r="FO49" s="3">
        <v>0.52663838020563136</v>
      </c>
      <c r="FP49" s="3">
        <v>0.48135274589174909</v>
      </c>
      <c r="FQ49" s="3">
        <v>0.43376139990543183</v>
      </c>
      <c r="FR49" s="3">
        <v>0.38470298557612748</v>
      </c>
      <c r="FS49" s="3">
        <v>0.33520709945190291</v>
      </c>
      <c r="FT49" s="3">
        <v>0.28637748127474422</v>
      </c>
      <c r="FU49" s="3">
        <v>0.239299887127989</v>
      </c>
      <c r="FV49" s="3">
        <v>0.1950557309968951</v>
      </c>
      <c r="FW49" s="3">
        <v>0.15471430471211725</v>
      </c>
      <c r="FX49" s="3">
        <v>0.11919499463630936</v>
      </c>
      <c r="FY49" s="3">
        <v>8.9695425413769167E-2</v>
      </c>
      <c r="FZ49" s="3">
        <v>6.5492908774371833E-2</v>
      </c>
      <c r="GA49" s="3">
        <v>4.5833902347568636E-2</v>
      </c>
      <c r="GB49" s="3">
        <v>3.0442419600231616E-2</v>
      </c>
      <c r="GC49" s="3">
        <v>1.9092876724873267E-2</v>
      </c>
      <c r="GD49" s="3">
        <v>1.0881794160574269E-2</v>
      </c>
      <c r="GE49" s="3">
        <v>5.4971559560973039E-3</v>
      </c>
      <c r="GF49" s="3">
        <v>2.4136362656436432E-3</v>
      </c>
      <c r="GG49" s="3">
        <v>9.0931332671858602E-4</v>
      </c>
      <c r="GH49" s="3">
        <v>2.7959566169943081E-4</v>
      </c>
      <c r="GI49" s="3">
        <v>6.445239193495278E-5</v>
      </c>
      <c r="GJ49" s="3">
        <v>9.3462413544875008E-6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42</v>
      </c>
      <c r="HC49">
        <f t="shared" si="24"/>
        <v>1.8377153452846014E-2</v>
      </c>
      <c r="HD49">
        <f>IF(H49&gt;=$F$3,IF(HB49&lt;50,HC49*VLOOKUP(H49,Ret!$A$2:$AZ$27,HB49+2),HC49),0)</f>
        <v>6.9833183120814853E-3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5.5315231893066505E-5</v>
      </c>
      <c r="HH49">
        <f t="shared" si="28"/>
        <v>65</v>
      </c>
      <c r="HI49">
        <f t="shared" si="28"/>
        <v>40</v>
      </c>
      <c r="HJ49">
        <f t="shared" si="21"/>
        <v>2.7706831592192793E-2</v>
      </c>
      <c r="HK49">
        <f>IF(HH49&gt;=$F$3,IF(HI49&lt;50,HJ49*VLOOKUP(HH49,Ret!$A$2:$AZ$27,HI49+2),HJ49),0)</f>
        <v>1.1221266794838081E-2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7.1206557191935476E-5</v>
      </c>
      <c r="HN49">
        <f>HN48/(1+Assumptions!$C$9)</f>
        <v>0.25159263291744854</v>
      </c>
      <c r="HO49">
        <f>HO48*(1+Assumptions!$C$10)</f>
        <v>3.2653687497913597</v>
      </c>
      <c r="HQ49">
        <f>HQ48/(1.01+Assumptions!$C$9)</f>
        <v>0.17645442023433294</v>
      </c>
      <c r="HR49">
        <f>HR48/(0.99+Assumptions!$C$9)</f>
        <v>0.35996042640756321</v>
      </c>
    </row>
    <row r="50" spans="2:226" x14ac:dyDescent="0.25">
      <c r="B50">
        <f t="shared" si="27"/>
        <v>2083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129150.58740181915</v>
      </c>
      <c r="F50" s="3">
        <f t="shared" si="19"/>
        <v>45742.05</v>
      </c>
      <c r="H50">
        <f t="shared" si="23"/>
        <v>68</v>
      </c>
      <c r="I50" s="5">
        <v>200018.8717814569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39412.050000000003</v>
      </c>
      <c r="BA50" s="5">
        <v>41166.83</v>
      </c>
      <c r="BB50" s="5">
        <v>42952.4</v>
      </c>
      <c r="BC50" s="5">
        <v>44757.41</v>
      </c>
      <c r="BD50" s="5">
        <v>46568.39</v>
      </c>
      <c r="BE50" s="5">
        <v>48371.58</v>
      </c>
      <c r="BF50" s="5">
        <v>50153.24</v>
      </c>
      <c r="BG50" s="5">
        <v>51897.35</v>
      </c>
      <c r="BH50" s="5">
        <v>53586.04</v>
      </c>
      <c r="BI50" s="5">
        <v>55200.22</v>
      </c>
      <c r="BJ50" s="5">
        <v>56715.69</v>
      </c>
      <c r="BK50" s="5">
        <v>58098.64</v>
      </c>
      <c r="BL50" s="5">
        <v>59305.68</v>
      </c>
      <c r="BM50" s="5">
        <v>60286.91</v>
      </c>
      <c r="BN50" s="5">
        <v>60991.8</v>
      </c>
      <c r="BO50" s="5">
        <v>61363.89</v>
      </c>
      <c r="BP50" s="5">
        <v>61344.65</v>
      </c>
      <c r="BQ50" s="5">
        <v>60876.91</v>
      </c>
      <c r="BR50" s="5">
        <v>59907.28</v>
      </c>
      <c r="BS50" s="5">
        <v>58393.13</v>
      </c>
      <c r="BT50" s="5">
        <v>56307.360000000001</v>
      </c>
      <c r="BU50" s="5">
        <v>53530.96</v>
      </c>
      <c r="BV50" s="5">
        <v>50087.82</v>
      </c>
      <c r="BW50" s="5">
        <v>46043.92</v>
      </c>
      <c r="BX50" s="5">
        <v>41500.22</v>
      </c>
      <c r="BY50" s="5">
        <v>36585.29</v>
      </c>
      <c r="BZ50" s="5">
        <v>31461.19</v>
      </c>
      <c r="CA50" s="5">
        <v>26326.880000000001</v>
      </c>
      <c r="CB50" s="5">
        <v>21398.31</v>
      </c>
      <c r="CC50" s="5">
        <v>16988.07</v>
      </c>
      <c r="CD50" s="5">
        <v>13086.41</v>
      </c>
      <c r="CE50" s="5">
        <v>9661.9699999999993</v>
      </c>
      <c r="CF50" s="5">
        <v>6770.34</v>
      </c>
      <c r="CG50" s="5">
        <v>4479.76</v>
      </c>
      <c r="CH50" s="5">
        <v>2693.62</v>
      </c>
      <c r="CI50" s="5">
        <v>1435.58</v>
      </c>
      <c r="CJ50" s="5">
        <v>664.99</v>
      </c>
      <c r="CK50" s="5">
        <v>264.31</v>
      </c>
      <c r="CL50" s="5">
        <v>85.74</v>
      </c>
      <c r="CM50" s="5">
        <v>20.85</v>
      </c>
      <c r="CN50" s="5">
        <v>3.19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0.99102999999999997</v>
      </c>
      <c r="EW50" s="3">
        <v>0.98118907209999995</v>
      </c>
      <c r="EX50" s="3">
        <v>0.97037636852545794</v>
      </c>
      <c r="EY50" s="3">
        <v>0.95844073919259487</v>
      </c>
      <c r="EZ50" s="3">
        <v>0.94523342580652092</v>
      </c>
      <c r="FA50" s="3">
        <v>0.93064847404632622</v>
      </c>
      <c r="FB50" s="3">
        <v>0.91462270732324846</v>
      </c>
      <c r="FC50" s="3">
        <v>0.89708939002386179</v>
      </c>
      <c r="FD50" s="3">
        <v>0.87799035691025373</v>
      </c>
      <c r="FE50" s="3">
        <v>0.85728734429430986</v>
      </c>
      <c r="FF50" s="3">
        <v>0.83490357173478547</v>
      </c>
      <c r="FG50" s="3">
        <v>0.81067467008304195</v>
      </c>
      <c r="FH50" s="3">
        <v>0.78437638378554808</v>
      </c>
      <c r="FI50" s="3">
        <v>0.75578586459656483</v>
      </c>
      <c r="FJ50" s="3">
        <v>0.72476085485487585</v>
      </c>
      <c r="FK50" s="3">
        <v>0.69116818923235235</v>
      </c>
      <c r="FL50" s="3">
        <v>0.65493024107090014</v>
      </c>
      <c r="FM50" s="3">
        <v>0.61605358196093152</v>
      </c>
      <c r="FN50" s="3">
        <v>0.57463629964569807</v>
      </c>
      <c r="FO50" s="3">
        <v>0.53091222360565693</v>
      </c>
      <c r="FP50" s="3">
        <v>0.4852590814978065</v>
      </c>
      <c r="FQ50" s="3">
        <v>0.43728151611011834</v>
      </c>
      <c r="FR50" s="3">
        <v>0.38782497663806398</v>
      </c>
      <c r="FS50" s="3">
        <v>0.33792741514381069</v>
      </c>
      <c r="FT50" s="3">
        <v>0.28870152857981179</v>
      </c>
      <c r="FU50" s="3">
        <v>0.24124188429657653</v>
      </c>
      <c r="FV50" s="3">
        <v>0.19663867230898249</v>
      </c>
      <c r="FW50" s="3">
        <v>0.15596986210203873</v>
      </c>
      <c r="FX50" s="3">
        <v>0.12016230116065267</v>
      </c>
      <c r="FY50" s="3">
        <v>9.042333324640274E-2</v>
      </c>
      <c r="FZ50" s="3">
        <v>6.602440523652589E-2</v>
      </c>
      <c r="GA50" s="3">
        <v>4.6205859516677911E-2</v>
      </c>
      <c r="GB50" s="3">
        <v>3.0689469832382306E-2</v>
      </c>
      <c r="GC50" s="3">
        <v>1.9247821689473536E-2</v>
      </c>
      <c r="GD50" s="3">
        <v>1.0970103493698547E-2</v>
      </c>
      <c r="GE50" s="3">
        <v>5.5417671819116953E-3</v>
      </c>
      <c r="GF50" s="3">
        <v>2.4332237165619677E-3</v>
      </c>
      <c r="GG50" s="3">
        <v>9.166927029775556E-4</v>
      </c>
      <c r="GH50" s="3">
        <v>2.8186467231153879E-4</v>
      </c>
      <c r="GI50" s="3">
        <v>6.497544426125591E-5</v>
      </c>
      <c r="GJ50" s="3">
        <v>9.4220891723247169E-6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43</v>
      </c>
      <c r="HC50">
        <f t="shared" si="24"/>
        <v>1.1338519908871464E-2</v>
      </c>
      <c r="HD50">
        <f>IF(H50&gt;=$F$3,IF(HB50&lt;50,HC50*VLOOKUP(H50,Ret!$A$2:$AZ$27,HB50+2),HC50),0)</f>
        <v>3.1294314948485244E-3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3.6623419305654825E-5</v>
      </c>
      <c r="HH50">
        <f t="shared" si="28"/>
        <v>66</v>
      </c>
      <c r="HI50">
        <f t="shared" si="28"/>
        <v>41</v>
      </c>
      <c r="HJ50">
        <f t="shared" si="21"/>
        <v>1.6414358240162776E-2</v>
      </c>
      <c r="HK50">
        <f>IF(HH50&gt;=$F$3,IF(HI50&lt;50,HJ50*VLOOKUP(HH50,Ret!$A$2:$AZ$27,HI50+2),HJ50),0)</f>
        <v>5.0063792632496461E-3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4.5796059490054145E-5</v>
      </c>
      <c r="HN50">
        <f>HN49/(1+Assumptions!$C$9)</f>
        <v>0.24238211263723367</v>
      </c>
      <c r="HO50">
        <f>HO49*(1+Assumptions!$C$10)</f>
        <v>3.3714932341595789</v>
      </c>
      <c r="HQ50">
        <f>HQ49/(1.01+Assumptions!$C$9)</f>
        <v>0.16837253839153907</v>
      </c>
      <c r="HR50">
        <f>HR49/(0.99+Assumptions!$C$9)</f>
        <v>0.3501560568166957</v>
      </c>
    </row>
    <row r="51" spans="2:226" x14ac:dyDescent="0.25">
      <c r="B51">
        <f t="shared" si="27"/>
        <v>2084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136253.8697089192</v>
      </c>
      <c r="F51" s="3">
        <f t="shared" si="19"/>
        <v>42049.01</v>
      </c>
      <c r="H51">
        <f t="shared" si="23"/>
        <v>69</v>
      </c>
      <c r="I51" s="5">
        <v>193585.7807342922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41539.440000000002</v>
      </c>
      <c r="BB51" s="5">
        <v>43341.17</v>
      </c>
      <c r="BC51" s="5">
        <v>45162.51</v>
      </c>
      <c r="BD51" s="5">
        <v>46989.88</v>
      </c>
      <c r="BE51" s="5">
        <v>48809.4</v>
      </c>
      <c r="BF51" s="5">
        <v>50607.19</v>
      </c>
      <c r="BG51" s="5">
        <v>52367.09</v>
      </c>
      <c r="BH51" s="5">
        <v>54071.06</v>
      </c>
      <c r="BI51" s="5">
        <v>55699.85</v>
      </c>
      <c r="BJ51" s="5">
        <v>57229.03</v>
      </c>
      <c r="BK51" s="5">
        <v>58624.5</v>
      </c>
      <c r="BL51" s="5">
        <v>59842.47</v>
      </c>
      <c r="BM51" s="5">
        <v>60832.58</v>
      </c>
      <c r="BN51" s="5">
        <v>61543.85</v>
      </c>
      <c r="BO51" s="5">
        <v>61919.31</v>
      </c>
      <c r="BP51" s="5">
        <v>61899.89</v>
      </c>
      <c r="BQ51" s="5">
        <v>61427.91</v>
      </c>
      <c r="BR51" s="5">
        <v>60449.51</v>
      </c>
      <c r="BS51" s="5">
        <v>58921.65</v>
      </c>
      <c r="BT51" s="5">
        <v>56817</v>
      </c>
      <c r="BU51" s="5">
        <v>54015.48</v>
      </c>
      <c r="BV51" s="5">
        <v>50541.18</v>
      </c>
      <c r="BW51" s="5">
        <v>46460.67</v>
      </c>
      <c r="BX51" s="5">
        <v>41875.85</v>
      </c>
      <c r="BY51" s="5">
        <v>36916.43</v>
      </c>
      <c r="BZ51" s="5">
        <v>31745.95</v>
      </c>
      <c r="CA51" s="5">
        <v>26565.17</v>
      </c>
      <c r="CB51" s="5">
        <v>21591.99</v>
      </c>
      <c r="CC51" s="5">
        <v>17141.84</v>
      </c>
      <c r="CD51" s="5">
        <v>13204.86</v>
      </c>
      <c r="CE51" s="5">
        <v>9749.42</v>
      </c>
      <c r="CF51" s="5">
        <v>6831.62</v>
      </c>
      <c r="CG51" s="5">
        <v>4520.3100000000004</v>
      </c>
      <c r="CH51" s="5">
        <v>2718</v>
      </c>
      <c r="CI51" s="5">
        <v>1448.57</v>
      </c>
      <c r="CJ51" s="5">
        <v>671.01</v>
      </c>
      <c r="CK51" s="5">
        <v>266.7</v>
      </c>
      <c r="CL51" s="5">
        <v>86.51</v>
      </c>
      <c r="CM51" s="5">
        <v>21.04</v>
      </c>
      <c r="CN51" s="5">
        <v>3.22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0.99007000000000001</v>
      </c>
      <c r="EX51" s="3">
        <v>0.97915942859999994</v>
      </c>
      <c r="EY51" s="3">
        <v>0.96711576762821994</v>
      </c>
      <c r="EZ51" s="3">
        <v>0.95378891235030305</v>
      </c>
      <c r="FA51" s="3">
        <v>0.93907194943273786</v>
      </c>
      <c r="FB51" s="3">
        <v>0.92290113046350608</v>
      </c>
      <c r="FC51" s="3">
        <v>0.90520911579252061</v>
      </c>
      <c r="FD51" s="3">
        <v>0.88593721371729783</v>
      </c>
      <c r="FE51" s="3">
        <v>0.86504681421784391</v>
      </c>
      <c r="FF51" s="3">
        <v>0.84246044189861602</v>
      </c>
      <c r="FG51" s="3">
        <v>0.81801223987471816</v>
      </c>
      <c r="FH51" s="3">
        <v>0.79147592281318224</v>
      </c>
      <c r="FI51" s="3">
        <v>0.76262662542664172</v>
      </c>
      <c r="FJ51" s="3">
        <v>0.731320802452878</v>
      </c>
      <c r="FK51" s="3">
        <v>0.69742408325918714</v>
      </c>
      <c r="FL51" s="3">
        <v>0.66085813857390796</v>
      </c>
      <c r="FM51" s="3">
        <v>0.62162959946816077</v>
      </c>
      <c r="FN51" s="3">
        <v>0.57983744149591632</v>
      </c>
      <c r="FO51" s="3">
        <v>0.53571761057249201</v>
      </c>
      <c r="FP51" s="3">
        <v>0.48965125323936343</v>
      </c>
      <c r="FQ51" s="3">
        <v>0.44123943383158754</v>
      </c>
      <c r="FR51" s="3">
        <v>0.39133525386523499</v>
      </c>
      <c r="FS51" s="3">
        <v>0.34098606010293386</v>
      </c>
      <c r="FT51" s="3">
        <v>0.2913146207277395</v>
      </c>
      <c r="FU51" s="3">
        <v>0.2434254102263064</v>
      </c>
      <c r="FV51" s="3">
        <v>0.19841848612956461</v>
      </c>
      <c r="FW51" s="3">
        <v>0.15738157482824805</v>
      </c>
      <c r="FX51" s="3">
        <v>0.12124991287917886</v>
      </c>
      <c r="FY51" s="3">
        <v>9.1241771940710883E-2</v>
      </c>
      <c r="FZ51" s="3">
        <v>6.6622004617948871E-2</v>
      </c>
      <c r="GA51" s="3">
        <v>4.6624077491779152E-2</v>
      </c>
      <c r="GB51" s="3">
        <v>3.0967246029264799E-2</v>
      </c>
      <c r="GC51" s="3">
        <v>1.9422037364634298E-2</v>
      </c>
      <c r="GD51" s="3">
        <v>1.1069395975599671E-2</v>
      </c>
      <c r="GE51" s="3">
        <v>5.5919267649936861E-3</v>
      </c>
      <c r="GF51" s="3">
        <v>2.4552472847057774E-3</v>
      </c>
      <c r="GG51" s="3">
        <v>9.2498986204005455E-4</v>
      </c>
      <c r="GH51" s="3">
        <v>2.8441588278007597E-4</v>
      </c>
      <c r="GI51" s="3">
        <v>6.5563549298463102E-5</v>
      </c>
      <c r="GJ51" s="3">
        <v>9.5073702837701331E-6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44</v>
      </c>
      <c r="HC51">
        <f t="shared" si="24"/>
        <v>8.172464994717285E-3</v>
      </c>
      <c r="HD51">
        <f>IF(H51&gt;=$F$3,IF(HB51&lt;50,HC51*VLOOKUP(H51,Ret!$A$2:$AZ$27,HB51+2),HC51),0)</f>
        <v>2.4027047084468818E-3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2.8195004231774633E-5</v>
      </c>
      <c r="HH51">
        <f t="shared" si="28"/>
        <v>67</v>
      </c>
      <c r="HI51">
        <f t="shared" si="28"/>
        <v>42</v>
      </c>
      <c r="HJ51">
        <f t="shared" si="21"/>
        <v>1.1362182917423075E-2</v>
      </c>
      <c r="HK51">
        <f>IF(HH51&gt;=$F$3,IF(HI51&lt;50,HJ51*VLOOKUP(HH51,Ret!$A$2:$AZ$27,HI51+2),HJ51),0)</f>
        <v>4.3176295086207687E-3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3.4200170581443459E-5</v>
      </c>
      <c r="HN51">
        <f>HN50/(1+Assumptions!$C$9)</f>
        <v>0.23350877903394379</v>
      </c>
      <c r="HO51">
        <f>HO50*(1+Assumptions!$C$10)</f>
        <v>3.481066764269765</v>
      </c>
      <c r="HQ51">
        <f>HQ50/(1.01+Assumptions!$C$9)</f>
        <v>0.16066081907589605</v>
      </c>
      <c r="HR51">
        <f>HR50/(0.99+Assumptions!$C$9)</f>
        <v>0.34061873231196077</v>
      </c>
    </row>
    <row r="52" spans="2:226" x14ac:dyDescent="0.25">
      <c r="B52">
        <f t="shared" si="27"/>
        <v>2085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143747.83254290977</v>
      </c>
      <c r="F52" s="3">
        <f t="shared" si="19"/>
        <v>37899.53</v>
      </c>
      <c r="H52">
        <f t="shared" si="23"/>
        <v>70</v>
      </c>
      <c r="I52" s="5">
        <v>187140.73610245812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43775.86</v>
      </c>
      <c r="BC52" s="5">
        <v>45615.48</v>
      </c>
      <c r="BD52" s="5">
        <v>47461.17</v>
      </c>
      <c r="BE52" s="5">
        <v>49298.94</v>
      </c>
      <c r="BF52" s="5">
        <v>51114.76</v>
      </c>
      <c r="BG52" s="5">
        <v>52892.31</v>
      </c>
      <c r="BH52" s="5">
        <v>54613.37</v>
      </c>
      <c r="BI52" s="5">
        <v>56258.5</v>
      </c>
      <c r="BJ52" s="5">
        <v>57803.01</v>
      </c>
      <c r="BK52" s="5">
        <v>59212.480000000003</v>
      </c>
      <c r="BL52" s="5">
        <v>60442.66</v>
      </c>
      <c r="BM52" s="5">
        <v>61442.7</v>
      </c>
      <c r="BN52" s="5">
        <v>62161.11</v>
      </c>
      <c r="BO52" s="5">
        <v>62540.34</v>
      </c>
      <c r="BP52" s="5">
        <v>62520.72</v>
      </c>
      <c r="BQ52" s="5">
        <v>62044.01</v>
      </c>
      <c r="BR52" s="5">
        <v>61055.8</v>
      </c>
      <c r="BS52" s="5">
        <v>59512.61</v>
      </c>
      <c r="BT52" s="5">
        <v>57386.86</v>
      </c>
      <c r="BU52" s="5">
        <v>54557.23</v>
      </c>
      <c r="BV52" s="5">
        <v>51048.09</v>
      </c>
      <c r="BW52" s="5">
        <v>46926.65</v>
      </c>
      <c r="BX52" s="5">
        <v>42295.839999999997</v>
      </c>
      <c r="BY52" s="5">
        <v>37286.69</v>
      </c>
      <c r="BZ52" s="5">
        <v>32064.35</v>
      </c>
      <c r="CA52" s="5">
        <v>26831.61</v>
      </c>
      <c r="CB52" s="5">
        <v>21808.54</v>
      </c>
      <c r="CC52" s="5">
        <v>17313.759999999998</v>
      </c>
      <c r="CD52" s="5">
        <v>13337.3</v>
      </c>
      <c r="CE52" s="5">
        <v>9847.2000000000007</v>
      </c>
      <c r="CF52" s="5">
        <v>6900.14</v>
      </c>
      <c r="CG52" s="5">
        <v>4565.6499999999996</v>
      </c>
      <c r="CH52" s="5">
        <v>2745.26</v>
      </c>
      <c r="CI52" s="5">
        <v>1463.1</v>
      </c>
      <c r="CJ52" s="5">
        <v>677.74</v>
      </c>
      <c r="CK52" s="5">
        <v>269.37</v>
      </c>
      <c r="CL52" s="5">
        <v>87.38</v>
      </c>
      <c r="CM52" s="5">
        <v>21.25</v>
      </c>
      <c r="CN52" s="5">
        <v>3.25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0.98897999999999997</v>
      </c>
      <c r="EY52" s="3">
        <v>0.97681554599999998</v>
      </c>
      <c r="EZ52" s="3">
        <v>0.96335502777611992</v>
      </c>
      <c r="FA52" s="3">
        <v>0.94849045969753432</v>
      </c>
      <c r="FB52" s="3">
        <v>0.93215745398154282</v>
      </c>
      <c r="FC52" s="3">
        <v>0.91428799558871665</v>
      </c>
      <c r="FD52" s="3">
        <v>0.89482280416263282</v>
      </c>
      <c r="FE52" s="3">
        <v>0.87372288244047791</v>
      </c>
      <c r="FF52" s="3">
        <v>0.85090997797995704</v>
      </c>
      <c r="FG52" s="3">
        <v>0.82621657041897867</v>
      </c>
      <c r="FH52" s="3">
        <v>0.79941410487458697</v>
      </c>
      <c r="FI52" s="3">
        <v>0.77027546075190834</v>
      </c>
      <c r="FJ52" s="3">
        <v>0.73865565308804249</v>
      </c>
      <c r="FK52" s="3">
        <v>0.70441896356741174</v>
      </c>
      <c r="FL52" s="3">
        <v>0.66748627730757237</v>
      </c>
      <c r="FM52" s="3">
        <v>0.62786429188659487</v>
      </c>
      <c r="FN52" s="3">
        <v>0.58565297554305906</v>
      </c>
      <c r="FO52" s="3">
        <v>0.54109064063398771</v>
      </c>
      <c r="FP52" s="3">
        <v>0.4945622564458711</v>
      </c>
      <c r="FQ52" s="3">
        <v>0.44566488615106781</v>
      </c>
      <c r="FR52" s="3">
        <v>0.39526018752738207</v>
      </c>
      <c r="FS52" s="3">
        <v>0.3444060118001091</v>
      </c>
      <c r="FT52" s="3">
        <v>0.29423638806118724</v>
      </c>
      <c r="FU52" s="3">
        <v>0.24586686822780865</v>
      </c>
      <c r="FV52" s="3">
        <v>0.20040854296116911</v>
      </c>
      <c r="FW52" s="3">
        <v>0.15896004810594011</v>
      </c>
      <c r="FX52" s="3">
        <v>0.12246600026177838</v>
      </c>
      <c r="FY52" s="3">
        <v>9.2156889856990845E-2</v>
      </c>
      <c r="FZ52" s="3">
        <v>6.7290196266879002E-2</v>
      </c>
      <c r="GA52" s="3">
        <v>4.7091698053449926E-2</v>
      </c>
      <c r="GB52" s="3">
        <v>3.1277834930120908E-2</v>
      </c>
      <c r="GC52" s="3">
        <v>1.9616832511473233E-2</v>
      </c>
      <c r="GD52" s="3">
        <v>1.1180417521589055E-2</v>
      </c>
      <c r="GE52" s="3">
        <v>5.6480115193811428E-3</v>
      </c>
      <c r="GF52" s="3">
        <v>2.479872417814678E-3</v>
      </c>
      <c r="GG52" s="3">
        <v>9.3426713468750173E-4</v>
      </c>
      <c r="GH52" s="3">
        <v>2.8726845857371299E-4</v>
      </c>
      <c r="GI52" s="3">
        <v>6.6221125070412308E-5</v>
      </c>
      <c r="GJ52" s="3">
        <v>9.6027253464604876E-6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45</v>
      </c>
      <c r="HC52">
        <f t="shared" si="24"/>
        <v>5.7415652820386291E-3</v>
      </c>
      <c r="HD52">
        <f>IF(H52&gt;=$F$3,IF(HB52&lt;50,HC52*VLOOKUP(H52,Ret!$A$2:$AZ$27,HB52+2),HC52),0)</f>
        <v>1.797109933278091E-3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2.1071544585081771E-5</v>
      </c>
      <c r="HH52">
        <f t="shared" si="28"/>
        <v>68</v>
      </c>
      <c r="HI52">
        <f t="shared" si="28"/>
        <v>43</v>
      </c>
      <c r="HJ52">
        <f t="shared" si="21"/>
        <v>7.0103532382208627E-3</v>
      </c>
      <c r="HK52">
        <f>IF(HH52&gt;=$F$3,IF(HI52&lt;50,HJ52*VLOOKUP(HH52,Ret!$A$2:$AZ$27,HI52+2),HJ52),0)</f>
        <v>1.9348574937489583E-3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2.2643440959453386E-5</v>
      </c>
      <c r="HN52">
        <f>HN51/(1+Assumptions!$C$9)</f>
        <v>0.22496028808665106</v>
      </c>
      <c r="HO52">
        <f>HO51*(1+Assumptions!$C$10)</f>
        <v>3.5942014341085322</v>
      </c>
      <c r="HQ52">
        <f>HQ51/(1.01+Assumptions!$C$9)</f>
        <v>0.15330230827852676</v>
      </c>
      <c r="HR52">
        <f>HR51/(0.99+Assumptions!$C$9)</f>
        <v>0.33134117929179063</v>
      </c>
    </row>
    <row r="53" spans="2:226" x14ac:dyDescent="0.25">
      <c r="B53">
        <f t="shared" si="27"/>
        <v>2086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151653.96333276975</v>
      </c>
      <c r="F53" s="3">
        <f t="shared" si="19"/>
        <v>33411.040000000001</v>
      </c>
      <c r="H53">
        <f t="shared" si="23"/>
        <v>71</v>
      </c>
      <c r="I53" s="5">
        <v>180692.62582569825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46123.76</v>
      </c>
      <c r="BD53" s="5">
        <v>47990.02</v>
      </c>
      <c r="BE53" s="5">
        <v>49848.26</v>
      </c>
      <c r="BF53" s="5">
        <v>51684.32</v>
      </c>
      <c r="BG53" s="5">
        <v>53481.67</v>
      </c>
      <c r="BH53" s="5">
        <v>55221.919999999998</v>
      </c>
      <c r="BI53" s="5">
        <v>56885.37</v>
      </c>
      <c r="BJ53" s="5">
        <v>58447.1</v>
      </c>
      <c r="BK53" s="5">
        <v>59872.27</v>
      </c>
      <c r="BL53" s="5">
        <v>61116.160000000003</v>
      </c>
      <c r="BM53" s="5">
        <v>62127.35</v>
      </c>
      <c r="BN53" s="5">
        <v>62853.75</v>
      </c>
      <c r="BO53" s="5">
        <v>63237.21</v>
      </c>
      <c r="BP53" s="5">
        <v>63217.38</v>
      </c>
      <c r="BQ53" s="5">
        <v>62735.360000000001</v>
      </c>
      <c r="BR53" s="5">
        <v>61736.13</v>
      </c>
      <c r="BS53" s="5">
        <v>60175.75</v>
      </c>
      <c r="BT53" s="5">
        <v>58026.31</v>
      </c>
      <c r="BU53" s="5">
        <v>55165.15</v>
      </c>
      <c r="BV53" s="5">
        <v>51616.9</v>
      </c>
      <c r="BW53" s="5">
        <v>47449.55</v>
      </c>
      <c r="BX53" s="5">
        <v>42767.14</v>
      </c>
      <c r="BY53" s="5">
        <v>37702.160000000003</v>
      </c>
      <c r="BZ53" s="5">
        <v>32421.64</v>
      </c>
      <c r="CA53" s="5">
        <v>27130.59</v>
      </c>
      <c r="CB53" s="5">
        <v>22051.55</v>
      </c>
      <c r="CC53" s="5">
        <v>17506.68</v>
      </c>
      <c r="CD53" s="5">
        <v>13485.91</v>
      </c>
      <c r="CE53" s="5">
        <v>9956.93</v>
      </c>
      <c r="CF53" s="5">
        <v>6977.02</v>
      </c>
      <c r="CG53" s="5">
        <v>4616.5200000000004</v>
      </c>
      <c r="CH53" s="5">
        <v>2775.85</v>
      </c>
      <c r="CI53" s="5">
        <v>1479.4</v>
      </c>
      <c r="CJ53" s="5">
        <v>685.29</v>
      </c>
      <c r="CK53" s="5">
        <v>272.37</v>
      </c>
      <c r="CL53" s="5">
        <v>88.36</v>
      </c>
      <c r="CM53" s="5">
        <v>21.49</v>
      </c>
      <c r="CN53" s="5">
        <v>3.29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0.98770000000000002</v>
      </c>
      <c r="EZ53" s="3">
        <v>0.974089494</v>
      </c>
      <c r="FA53" s="3">
        <v>0.95905929310757998</v>
      </c>
      <c r="FB53" s="3">
        <v>0.94254429208026747</v>
      </c>
      <c r="FC53" s="3">
        <v>0.92447571800108874</v>
      </c>
      <c r="FD53" s="3">
        <v>0.90479362996484558</v>
      </c>
      <c r="FE53" s="3">
        <v>0.88345859617027445</v>
      </c>
      <c r="FF53" s="3">
        <v>0.86039149222426858</v>
      </c>
      <c r="FG53" s="3">
        <v>0.83542293111992028</v>
      </c>
      <c r="FH53" s="3">
        <v>0.80832181123439006</v>
      </c>
      <c r="FI53" s="3">
        <v>0.77885848121489654</v>
      </c>
      <c r="FJ53" s="3">
        <v>0.74688634056102499</v>
      </c>
      <c r="FK53" s="3">
        <v>0.71226815867602145</v>
      </c>
      <c r="FL53" s="3">
        <v>0.67492393911663762</v>
      </c>
      <c r="FM53" s="3">
        <v>0.63486045409067404</v>
      </c>
      <c r="FN53" s="3">
        <v>0.59217878576215799</v>
      </c>
      <c r="FO53" s="3">
        <v>0.54711990195351534</v>
      </c>
      <c r="FP53" s="3">
        <v>0.50007306158453257</v>
      </c>
      <c r="FQ53" s="3">
        <v>0.45063083798566983</v>
      </c>
      <c r="FR53" s="3">
        <v>0.39966449020949057</v>
      </c>
      <c r="FS53" s="3">
        <v>0.3482436568991375</v>
      </c>
      <c r="FT53" s="3">
        <v>0.29751500339864018</v>
      </c>
      <c r="FU53" s="3">
        <v>0.24860651198993772</v>
      </c>
      <c r="FV53" s="3">
        <v>0.20264165398811812</v>
      </c>
      <c r="FW53" s="3">
        <v>0.16073130711029554</v>
      </c>
      <c r="FX53" s="3">
        <v>0.12383061362391388</v>
      </c>
      <c r="FY53" s="3">
        <v>9.3183775058131441E-2</v>
      </c>
      <c r="FZ53" s="3">
        <v>6.8039997034195832E-2</v>
      </c>
      <c r="GA53" s="3">
        <v>4.7616431124441264E-2</v>
      </c>
      <c r="GB53" s="3">
        <v>3.1626357388542643E-2</v>
      </c>
      <c r="GC53" s="3">
        <v>1.9835418826946179E-2</v>
      </c>
      <c r="GD53" s="3">
        <v>1.1304998606229705E-2</v>
      </c>
      <c r="GE53" s="3">
        <v>5.7109461459090606E-3</v>
      </c>
      <c r="GF53" s="3">
        <v>2.5075051242842909E-3</v>
      </c>
      <c r="GG53" s="3">
        <v>9.4467748052286368E-4</v>
      </c>
      <c r="GH53" s="3">
        <v>2.9046943171117008E-4</v>
      </c>
      <c r="GI53" s="3">
        <v>6.6959013398058915E-5</v>
      </c>
      <c r="GJ53" s="3">
        <v>9.7097265328525205E-6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46</v>
      </c>
      <c r="HC53">
        <f t="shared" si="24"/>
        <v>3.9233838041754562E-3</v>
      </c>
      <c r="HD53">
        <f>IF(H53&gt;=$F$3,IF(HB53&lt;50,HC53*VLOOKUP(H53,Ret!$A$2:$AZ$27,HB53+2),HC53),0)</f>
        <v>1.0318499404981451E-3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1.5379664512367786E-5</v>
      </c>
      <c r="HH53">
        <f t="shared" si="28"/>
        <v>69</v>
      </c>
      <c r="HI53">
        <f t="shared" si="28"/>
        <v>44</v>
      </c>
      <c r="HJ53">
        <f t="shared" si="21"/>
        <v>5.0528523035124513E-3</v>
      </c>
      <c r="HK53">
        <f>IF(HH53&gt;=$F$3,IF(HI53&lt;50,HJ53*VLOOKUP(HH53,Ret!$A$2:$AZ$27,HI53+2),HJ53),0)</f>
        <v>1.4855385772326605E-3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1.7432340447117958E-5</v>
      </c>
      <c r="HN53">
        <f>HN52/(1+Assumptions!$C$9)</f>
        <v>0.21672474767500102</v>
      </c>
      <c r="HO53">
        <f>HO52*(1+Assumptions!$C$10)</f>
        <v>3.7110129807170593</v>
      </c>
      <c r="HQ53">
        <f>HQ52/(1.01+Assumptions!$C$9)</f>
        <v>0.14628082851004462</v>
      </c>
      <c r="HR53">
        <f>HR52/(0.99+Assumptions!$C$9)</f>
        <v>0.32231632226827883</v>
      </c>
    </row>
    <row r="54" spans="2:226" x14ac:dyDescent="0.25">
      <c r="B54">
        <f t="shared" si="27"/>
        <v>2087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159994.93131607212</v>
      </c>
      <c r="F54" s="3">
        <f t="shared" si="19"/>
        <v>28731.52</v>
      </c>
      <c r="H54">
        <f t="shared" si="23"/>
        <v>72</v>
      </c>
      <c r="I54" s="5">
        <v>174258.44758000944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48587.65</v>
      </c>
      <c r="BE54" s="5">
        <v>50469.03</v>
      </c>
      <c r="BF54" s="5">
        <v>52327.95</v>
      </c>
      <c r="BG54" s="5">
        <v>54147.69</v>
      </c>
      <c r="BH54" s="5">
        <v>55909.61</v>
      </c>
      <c r="BI54" s="5">
        <v>57593.78</v>
      </c>
      <c r="BJ54" s="5">
        <v>59174.95</v>
      </c>
      <c r="BK54" s="5">
        <v>60617.87</v>
      </c>
      <c r="BL54" s="5">
        <v>61877.25</v>
      </c>
      <c r="BM54" s="5">
        <v>62901.03</v>
      </c>
      <c r="BN54" s="5">
        <v>63636.480000000003</v>
      </c>
      <c r="BO54" s="5">
        <v>64024.71</v>
      </c>
      <c r="BP54" s="5">
        <v>64004.63</v>
      </c>
      <c r="BQ54" s="5">
        <v>63516.61</v>
      </c>
      <c r="BR54" s="5">
        <v>62504.94</v>
      </c>
      <c r="BS54" s="5">
        <v>60925.13</v>
      </c>
      <c r="BT54" s="5">
        <v>58748.92</v>
      </c>
      <c r="BU54" s="5">
        <v>55852.14</v>
      </c>
      <c r="BV54" s="5">
        <v>52259.7</v>
      </c>
      <c r="BW54" s="5">
        <v>48040.44</v>
      </c>
      <c r="BX54" s="5">
        <v>43299.72</v>
      </c>
      <c r="BY54" s="5">
        <v>38171.67</v>
      </c>
      <c r="BZ54" s="5">
        <v>32825.39</v>
      </c>
      <c r="CA54" s="5">
        <v>27468.45</v>
      </c>
      <c r="CB54" s="5">
        <v>22326.16</v>
      </c>
      <c r="CC54" s="5">
        <v>17724.7</v>
      </c>
      <c r="CD54" s="5">
        <v>13653.86</v>
      </c>
      <c r="CE54" s="5">
        <v>10080.92</v>
      </c>
      <c r="CF54" s="5">
        <v>7063.91</v>
      </c>
      <c r="CG54" s="5">
        <v>4674.01</v>
      </c>
      <c r="CH54" s="5">
        <v>2810.42</v>
      </c>
      <c r="CI54" s="5">
        <v>1497.83</v>
      </c>
      <c r="CJ54" s="5">
        <v>693.82</v>
      </c>
      <c r="CK54" s="5">
        <v>275.77</v>
      </c>
      <c r="CL54" s="5">
        <v>89.46</v>
      </c>
      <c r="CM54" s="5">
        <v>21.76</v>
      </c>
      <c r="CN54" s="5">
        <v>3.33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0.98621999999999999</v>
      </c>
      <c r="FA54" s="3">
        <v>0.97100262539999993</v>
      </c>
      <c r="FB54" s="3">
        <v>0.95428196019061196</v>
      </c>
      <c r="FC54" s="3">
        <v>0.93598837501375787</v>
      </c>
      <c r="FD54" s="3">
        <v>0.91606118250971491</v>
      </c>
      <c r="FE54" s="3">
        <v>0.89446045982613576</v>
      </c>
      <c r="FF54" s="3">
        <v>0.87110609722007537</v>
      </c>
      <c r="FG54" s="3">
        <v>0.84582659827874873</v>
      </c>
      <c r="FH54" s="3">
        <v>0.81838798343058605</v>
      </c>
      <c r="FI54" s="3">
        <v>0.78855774143454116</v>
      </c>
      <c r="FJ54" s="3">
        <v>0.75618744614865319</v>
      </c>
      <c r="FK54" s="3">
        <v>0.72113815801966308</v>
      </c>
      <c r="FL54" s="3">
        <v>0.68332888439469219</v>
      </c>
      <c r="FM54" s="3">
        <v>0.64276648181702334</v>
      </c>
      <c r="FN54" s="3">
        <v>0.59955329124446488</v>
      </c>
      <c r="FO54" s="3">
        <v>0.55393328131367359</v>
      </c>
      <c r="FP54" s="3">
        <v>0.50630055845351074</v>
      </c>
      <c r="FQ54" s="3">
        <v>0.45624262223921214</v>
      </c>
      <c r="FR54" s="3">
        <v>0.40464158166395725</v>
      </c>
      <c r="FS54" s="3">
        <v>0.35258039576707251</v>
      </c>
      <c r="FT54" s="3">
        <v>0.30122000951568306</v>
      </c>
      <c r="FU54" s="3">
        <v>0.25170245215139991</v>
      </c>
      <c r="FV54" s="3">
        <v>0.20516518577312759</v>
      </c>
      <c r="FW54" s="3">
        <v>0.16273292205152934</v>
      </c>
      <c r="FX54" s="3">
        <v>0.12537269780693924</v>
      </c>
      <c r="FY54" s="3">
        <v>9.4344208826699846E-2</v>
      </c>
      <c r="FZ54" s="3">
        <v>6.8887310958991421E-2</v>
      </c>
      <c r="GA54" s="3">
        <v>4.8209406828430966E-2</v>
      </c>
      <c r="GB54" s="3">
        <v>3.2020205921375569E-2</v>
      </c>
      <c r="GC54" s="3">
        <v>2.0082432749768332E-2</v>
      </c>
      <c r="GD54" s="3">
        <v>1.1445781721402964E-2</v>
      </c>
      <c r="GE54" s="3">
        <v>5.7820655522011349E-3</v>
      </c>
      <c r="GF54" s="3">
        <v>2.5387315220049521E-3</v>
      </c>
      <c r="GG54" s="3">
        <v>9.5644171360014559E-4</v>
      </c>
      <c r="GH54" s="3">
        <v>2.9408669809777272E-4</v>
      </c>
      <c r="GI54" s="3">
        <v>6.7792865645498551E-5</v>
      </c>
      <c r="GJ54" s="3">
        <v>9.8306434472537432E-6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47</v>
      </c>
      <c r="HC54">
        <f t="shared" si="24"/>
        <v>2.8761541991649433E-3</v>
      </c>
      <c r="HD54">
        <f>IF(H54&gt;=$F$3,IF(HB54&lt;50,HC54*VLOOKUP(H54,Ret!$A$2:$AZ$27,HB54+2),HC54),0)</f>
        <v>8.2833240935950363E-4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1.2051086094501113E-5</v>
      </c>
      <c r="HH54">
        <f t="shared" si="28"/>
        <v>70</v>
      </c>
      <c r="HI54">
        <f t="shared" si="28"/>
        <v>45</v>
      </c>
      <c r="HJ54">
        <f t="shared" si="21"/>
        <v>3.5498813858326726E-3</v>
      </c>
      <c r="HK54">
        <f>IF(HH54&gt;=$F$3,IF(HI54&lt;50,HJ54*VLOOKUP(HH54,Ret!$A$2:$AZ$27,HI54+2),HJ54),0)</f>
        <v>1.1111128737656265E-3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1.3028064686005909E-5</v>
      </c>
      <c r="HN54">
        <f>HN53/(1+Assumptions!$C$9)</f>
        <v>0.20879070103564645</v>
      </c>
      <c r="HO54">
        <f>HO53*(1+Assumptions!$C$10)</f>
        <v>3.8316209025903638</v>
      </c>
      <c r="HQ54">
        <f>HQ53/(1.01+Assumptions!$C$9)</f>
        <v>0.13958094323477541</v>
      </c>
      <c r="HR54">
        <f>HR53/(0.99+Assumptions!$C$9)</f>
        <v>0.31353727847108837</v>
      </c>
    </row>
    <row r="55" spans="2:226" x14ac:dyDescent="0.25">
      <c r="B55">
        <f t="shared" si="27"/>
        <v>2088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168794.65253845608</v>
      </c>
      <c r="F55" s="3">
        <f t="shared" si="19"/>
        <v>24042.68</v>
      </c>
      <c r="H55">
        <f t="shared" si="23"/>
        <v>73</v>
      </c>
      <c r="I55" s="5">
        <v>167853.43447601428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51174.21</v>
      </c>
      <c r="BF55" s="5">
        <v>53059.11</v>
      </c>
      <c r="BG55" s="5">
        <v>54904.27</v>
      </c>
      <c r="BH55" s="5">
        <v>56690.81</v>
      </c>
      <c r="BI55" s="5">
        <v>58398.51</v>
      </c>
      <c r="BJ55" s="5">
        <v>60001.78</v>
      </c>
      <c r="BK55" s="5">
        <v>61464.86</v>
      </c>
      <c r="BL55" s="5">
        <v>62741.84</v>
      </c>
      <c r="BM55" s="5">
        <v>63779.92</v>
      </c>
      <c r="BN55" s="5">
        <v>64525.65</v>
      </c>
      <c r="BO55" s="5">
        <v>64919.3</v>
      </c>
      <c r="BP55" s="5">
        <v>64898.94</v>
      </c>
      <c r="BQ55" s="5">
        <v>64404.1</v>
      </c>
      <c r="BR55" s="5">
        <v>63378.29</v>
      </c>
      <c r="BS55" s="5">
        <v>61776.41</v>
      </c>
      <c r="BT55" s="5">
        <v>59569.79</v>
      </c>
      <c r="BU55" s="5">
        <v>56632.53</v>
      </c>
      <c r="BV55" s="5">
        <v>52989.9</v>
      </c>
      <c r="BW55" s="5">
        <v>48711.69</v>
      </c>
      <c r="BX55" s="5">
        <v>43904.73</v>
      </c>
      <c r="BY55" s="5">
        <v>38705.03</v>
      </c>
      <c r="BZ55" s="5">
        <v>33284.04</v>
      </c>
      <c r="CA55" s="5">
        <v>27852.25</v>
      </c>
      <c r="CB55" s="5">
        <v>22638.12</v>
      </c>
      <c r="CC55" s="5">
        <v>17972.36</v>
      </c>
      <c r="CD55" s="5">
        <v>13844.63</v>
      </c>
      <c r="CE55" s="5">
        <v>10221.780000000001</v>
      </c>
      <c r="CF55" s="5">
        <v>7162.61</v>
      </c>
      <c r="CG55" s="5">
        <v>4739.32</v>
      </c>
      <c r="CH55" s="5">
        <v>2849.69</v>
      </c>
      <c r="CI55" s="5">
        <v>1518.75</v>
      </c>
      <c r="CJ55" s="5">
        <v>703.52</v>
      </c>
      <c r="CK55" s="5">
        <v>279.62</v>
      </c>
      <c r="CL55" s="5">
        <v>90.71</v>
      </c>
      <c r="CM55" s="5">
        <v>22.06</v>
      </c>
      <c r="CN55" s="5">
        <v>3.37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0.98456999999999995</v>
      </c>
      <c r="FB55" s="3">
        <v>0.9676157045999999</v>
      </c>
      <c r="FC55" s="3">
        <v>0.94906651154281785</v>
      </c>
      <c r="FD55" s="3">
        <v>0.92886088551207124</v>
      </c>
      <c r="FE55" s="3">
        <v>0.90695834583169654</v>
      </c>
      <c r="FF55" s="3">
        <v>0.88327766342203096</v>
      </c>
      <c r="FG55" s="3">
        <v>0.85764494562952354</v>
      </c>
      <c r="FH55" s="3">
        <v>0.82982294359330178</v>
      </c>
      <c r="FI55" s="3">
        <v>0.79957589729932599</v>
      </c>
      <c r="FJ55" s="3">
        <v>0.7667533067151886</v>
      </c>
      <c r="FK55" s="3">
        <v>0.73121429094893964</v>
      </c>
      <c r="FL55" s="3">
        <v>0.69287672567448677</v>
      </c>
      <c r="FM55" s="3">
        <v>0.65174756323844929</v>
      </c>
      <c r="FN55" s="3">
        <v>0.60793057456192834</v>
      </c>
      <c r="FO55" s="3">
        <v>0.56167313714351119</v>
      </c>
      <c r="FP55" s="3">
        <v>0.51337486408054067</v>
      </c>
      <c r="FQ55" s="3">
        <v>0.46261749126889762</v>
      </c>
      <c r="FR55" s="3">
        <v>0.41029545300638531</v>
      </c>
      <c r="FS55" s="3">
        <v>0.35750684002258376</v>
      </c>
      <c r="FT55" s="3">
        <v>0.30542881863649401</v>
      </c>
      <c r="FU55" s="3">
        <v>0.25521937514084075</v>
      </c>
      <c r="FV55" s="3">
        <v>0.20803186487105071</v>
      </c>
      <c r="FW55" s="3">
        <v>0.16500671457842001</v>
      </c>
      <c r="FX55" s="3">
        <v>0.12712447304550634</v>
      </c>
      <c r="FY55" s="3">
        <v>9.566243721147398E-2</v>
      </c>
      <c r="FZ55" s="3">
        <v>6.984984177870196E-2</v>
      </c>
      <c r="GA55" s="3">
        <v>4.8883014771988989E-2</v>
      </c>
      <c r="GB55" s="3">
        <v>3.2467609581407368E-2</v>
      </c>
      <c r="GC55" s="3">
        <v>2.0363035377267077E-2</v>
      </c>
      <c r="GD55" s="3">
        <v>1.1605708382919598E-2</v>
      </c>
      <c r="GE55" s="3">
        <v>5.8628557037994937E-3</v>
      </c>
      <c r="GF55" s="3">
        <v>2.5742040538672436E-3</v>
      </c>
      <c r="GG55" s="3">
        <v>9.6980563525394527E-4</v>
      </c>
      <c r="GH55" s="3">
        <v>2.9819583672788307E-4</v>
      </c>
      <c r="GI55" s="3">
        <v>6.874010428251159E-5</v>
      </c>
      <c r="GJ55" s="3">
        <v>9.9680025220070038E-6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48</v>
      </c>
      <c r="HC55">
        <f t="shared" si="24"/>
        <v>2.0357707037109386E-3</v>
      </c>
      <c r="HD55">
        <f>IF(H55&gt;=$F$3,IF(HB55&lt;50,HC55*VLOOKUP(H55,Ret!$A$2:$AZ$27,HB55+2),HC55),0)</f>
        <v>4.4990532552011744E-4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9.1813258737363332E-6</v>
      </c>
      <c r="HH55">
        <f t="shared" si="28"/>
        <v>71</v>
      </c>
      <c r="HI55">
        <f t="shared" si="28"/>
        <v>46</v>
      </c>
      <c r="HJ55">
        <f t="shared" si="21"/>
        <v>2.4257404473810398E-3</v>
      </c>
      <c r="HK55">
        <f>IF(HH55&gt;=$F$3,IF(HI55&lt;50,HJ55*VLOOKUP(HH55,Ret!$A$2:$AZ$27,HI55+2),HJ55),0)</f>
        <v>6.3796973766121353E-4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9.5089025537336762E-6</v>
      </c>
      <c r="HN55">
        <f>HN54/(1+Assumptions!$C$9)</f>
        <v>0.20114711082432221</v>
      </c>
      <c r="HO55">
        <f>HO54*(1+Assumptions!$C$10)</f>
        <v>3.9561485819245505</v>
      </c>
      <c r="HQ55">
        <f>HQ54/(1.01+Assumptions!$C$9)</f>
        <v>0.13318792293394599</v>
      </c>
      <c r="HR55">
        <f>HR54/(0.99+Assumptions!$C$9)</f>
        <v>0.30499735259833499</v>
      </c>
    </row>
    <row r="56" spans="2:226" x14ac:dyDescent="0.25">
      <c r="B56">
        <f t="shared" si="27"/>
        <v>2089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178078.35842807117</v>
      </c>
      <c r="F56" s="3">
        <f t="shared" si="19"/>
        <v>19541.72</v>
      </c>
      <c r="H56">
        <f t="shared" si="23"/>
        <v>74</v>
      </c>
      <c r="I56" s="5">
        <v>161484.31697641738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53890.64</v>
      </c>
      <c r="BG56" s="5">
        <v>55764.72</v>
      </c>
      <c r="BH56" s="5">
        <v>57579.25</v>
      </c>
      <c r="BI56" s="5">
        <v>59313.72</v>
      </c>
      <c r="BJ56" s="5">
        <v>60942.11</v>
      </c>
      <c r="BK56" s="5">
        <v>62428.12</v>
      </c>
      <c r="BL56" s="5">
        <v>63725.120000000003</v>
      </c>
      <c r="BM56" s="5">
        <v>64779.46</v>
      </c>
      <c r="BN56" s="5">
        <v>65536.88</v>
      </c>
      <c r="BO56" s="5">
        <v>65936.7</v>
      </c>
      <c r="BP56" s="5">
        <v>65916.02</v>
      </c>
      <c r="BQ56" s="5">
        <v>65413.43</v>
      </c>
      <c r="BR56" s="5">
        <v>64371.55</v>
      </c>
      <c r="BS56" s="5">
        <v>62744.56</v>
      </c>
      <c r="BT56" s="5">
        <v>60503.360000000001</v>
      </c>
      <c r="BU56" s="5">
        <v>57520.07</v>
      </c>
      <c r="BV56" s="5">
        <v>53820.35</v>
      </c>
      <c r="BW56" s="5">
        <v>49475.09</v>
      </c>
      <c r="BX56" s="5">
        <v>44592.800000000003</v>
      </c>
      <c r="BY56" s="5">
        <v>39311.61</v>
      </c>
      <c r="BZ56" s="5">
        <v>33805.67</v>
      </c>
      <c r="CA56" s="5">
        <v>28288.75</v>
      </c>
      <c r="CB56" s="5">
        <v>22992.9</v>
      </c>
      <c r="CC56" s="5">
        <v>18254.02</v>
      </c>
      <c r="CD56" s="5">
        <v>14061.6</v>
      </c>
      <c r="CE56" s="5">
        <v>10381.969999999999</v>
      </c>
      <c r="CF56" s="5">
        <v>7274.86</v>
      </c>
      <c r="CG56" s="5">
        <v>4813.59</v>
      </c>
      <c r="CH56" s="5">
        <v>2894.35</v>
      </c>
      <c r="CI56" s="5">
        <v>1542.56</v>
      </c>
      <c r="CJ56" s="5">
        <v>714.54</v>
      </c>
      <c r="CK56" s="5">
        <v>284</v>
      </c>
      <c r="CL56" s="5">
        <v>92.13</v>
      </c>
      <c r="CM56" s="5">
        <v>22.41</v>
      </c>
      <c r="CN56" s="5">
        <v>3.43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0.98277999999999999</v>
      </c>
      <c r="FC56" s="3">
        <v>0.96394010739999991</v>
      </c>
      <c r="FD56" s="3">
        <v>0.94341782251345385</v>
      </c>
      <c r="FE56" s="3">
        <v>0.92117203025858652</v>
      </c>
      <c r="FF56" s="3">
        <v>0.8971202285485349</v>
      </c>
      <c r="FG56" s="3">
        <v>0.87108579951605636</v>
      </c>
      <c r="FH56" s="3">
        <v>0.84282777617975546</v>
      </c>
      <c r="FI56" s="3">
        <v>0.81210670373800342</v>
      </c>
      <c r="FJ56" s="3">
        <v>0.77876972354955831</v>
      </c>
      <c r="FK56" s="3">
        <v>0.74267374686303633</v>
      </c>
      <c r="FL56" s="3">
        <v>0.70373536231500733</v>
      </c>
      <c r="FM56" s="3">
        <v>0.66196163120798857</v>
      </c>
      <c r="FN56" s="3">
        <v>0.61745795074187548</v>
      </c>
      <c r="FO56" s="3">
        <v>0.57047557526992621</v>
      </c>
      <c r="FP56" s="3">
        <v>0.5214203805524652</v>
      </c>
      <c r="FQ56" s="3">
        <v>0.46986754752724297</v>
      </c>
      <c r="FR56" s="3">
        <v>0.41672552790191181</v>
      </c>
      <c r="FS56" s="3">
        <v>0.36310962148205184</v>
      </c>
      <c r="FT56" s="3">
        <v>0.31021544292076136</v>
      </c>
      <c r="FU56" s="3">
        <v>0.25921912625901739</v>
      </c>
      <c r="FV56" s="3">
        <v>0.21129210200498766</v>
      </c>
      <c r="FW56" s="3">
        <v>0.16759266946831611</v>
      </c>
      <c r="FX56" s="3">
        <v>0.12911674441178009</v>
      </c>
      <c r="FY56" s="3">
        <v>9.7161641337308632E-2</v>
      </c>
      <c r="FZ56" s="3">
        <v>7.0944515655262649E-2</v>
      </c>
      <c r="GA56" s="3">
        <v>4.9649100391022459E-2</v>
      </c>
      <c r="GB56" s="3">
        <v>3.2976435988713207E-2</v>
      </c>
      <c r="GC56" s="3">
        <v>2.0682161123401151E-2</v>
      </c>
      <c r="GD56" s="3">
        <v>1.1787590910671253E-2</v>
      </c>
      <c r="GE56" s="3">
        <v>5.9547373003437966E-3</v>
      </c>
      <c r="GF56" s="3">
        <v>2.6145465064619506E-3</v>
      </c>
      <c r="GG56" s="3">
        <v>9.8500425084447523E-4</v>
      </c>
      <c r="GH56" s="3">
        <v>3.0286910704965922E-4</v>
      </c>
      <c r="GI56" s="3">
        <v>6.9817386557087432E-5</v>
      </c>
      <c r="GJ56" s="3">
        <v>1.0124219224643247E-5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49</v>
      </c>
      <c r="HC56">
        <f t="shared" si="24"/>
        <v>1.576684052317085E-3</v>
      </c>
      <c r="HD56">
        <f>IF(H56&gt;=$F$3,IF(HB56&lt;50,HC56*VLOOKUP(H56,Ret!$A$2:$AZ$27,HB56+2),HC56),0)</f>
        <v>3.9259432902695414E-4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7.6626844942610329E-6</v>
      </c>
      <c r="HH56">
        <f t="shared" si="28"/>
        <v>72</v>
      </c>
      <c r="HI56">
        <f t="shared" si="28"/>
        <v>47</v>
      </c>
      <c r="HJ56">
        <f t="shared" si="21"/>
        <v>1.7782618071660926E-3</v>
      </c>
      <c r="HK56">
        <f>IF(HH56&gt;=$F$3,IF(HI56&lt;50,HJ56*VLOOKUP(HH56,Ret!$A$2:$AZ$27,HI56+2),HJ56),0)</f>
        <v>5.1213940046383462E-4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7.4509169720259279E-6</v>
      </c>
      <c r="HN56">
        <f>HN55/(1+Assumptions!$C$9)</f>
        <v>0.19378334376138942</v>
      </c>
      <c r="HO56">
        <f>HO55*(1+Assumptions!$C$10)</f>
        <v>4.084723410837098</v>
      </c>
      <c r="HQ56">
        <f>HQ55/(1.01+Assumptions!$C$9)</f>
        <v>0.12708771272323091</v>
      </c>
      <c r="HR56">
        <f>HR55/(0.99+Assumptions!$C$9)</f>
        <v>0.29669003171044261</v>
      </c>
    </row>
    <row r="57" spans="2:226" x14ac:dyDescent="0.25">
      <c r="B57">
        <f t="shared" si="27"/>
        <v>2090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187872.66814161502</v>
      </c>
      <c r="F57" s="3">
        <f t="shared" si="19"/>
        <v>15514.14</v>
      </c>
      <c r="H57">
        <f t="shared" si="23"/>
        <v>75</v>
      </c>
      <c r="I57" s="5">
        <v>155150.06414041651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56741.82</v>
      </c>
      <c r="BH57" s="5">
        <v>58588.14</v>
      </c>
      <c r="BI57" s="5">
        <v>60353</v>
      </c>
      <c r="BJ57" s="5">
        <v>62009.93</v>
      </c>
      <c r="BK57" s="5">
        <v>63521.97</v>
      </c>
      <c r="BL57" s="5">
        <v>64841.69</v>
      </c>
      <c r="BM57" s="5">
        <v>65914.509999999995</v>
      </c>
      <c r="BN57" s="5">
        <v>66685.2</v>
      </c>
      <c r="BO57" s="5">
        <v>67092.03</v>
      </c>
      <c r="BP57" s="5">
        <v>67070.990000000005</v>
      </c>
      <c r="BQ57" s="5">
        <v>66559.58</v>
      </c>
      <c r="BR57" s="5">
        <v>65499.45</v>
      </c>
      <c r="BS57" s="5">
        <v>63843.95</v>
      </c>
      <c r="BT57" s="5">
        <v>61563.48</v>
      </c>
      <c r="BU57" s="5">
        <v>58527.92</v>
      </c>
      <c r="BV57" s="5">
        <v>54763.37</v>
      </c>
      <c r="BW57" s="5">
        <v>50341.98</v>
      </c>
      <c r="BX57" s="5">
        <v>45374.14</v>
      </c>
      <c r="BY57" s="5">
        <v>40000.42</v>
      </c>
      <c r="BZ57" s="5">
        <v>34398</v>
      </c>
      <c r="CA57" s="5">
        <v>28784.41</v>
      </c>
      <c r="CB57" s="5">
        <v>23395.77</v>
      </c>
      <c r="CC57" s="5">
        <v>18573.86</v>
      </c>
      <c r="CD57" s="5">
        <v>14307.99</v>
      </c>
      <c r="CE57" s="5">
        <v>10563.88</v>
      </c>
      <c r="CF57" s="5">
        <v>7402.33</v>
      </c>
      <c r="CG57" s="5">
        <v>4897.9399999999996</v>
      </c>
      <c r="CH57" s="5">
        <v>2945.06</v>
      </c>
      <c r="CI57" s="5">
        <v>1569.58</v>
      </c>
      <c r="CJ57" s="5">
        <v>727.06</v>
      </c>
      <c r="CK57" s="5">
        <v>288.98</v>
      </c>
      <c r="CL57" s="5">
        <v>93.74</v>
      </c>
      <c r="CM57" s="5">
        <v>22.8</v>
      </c>
      <c r="CN57" s="5">
        <v>3.49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0.98082999999999998</v>
      </c>
      <c r="FD57" s="3">
        <v>0.95994812929999995</v>
      </c>
      <c r="FE57" s="3">
        <v>0.93731255241110589</v>
      </c>
      <c r="FF57" s="3">
        <v>0.91283932166765192</v>
      </c>
      <c r="FG57" s="3">
        <v>0.88634872455285663</v>
      </c>
      <c r="FH57" s="3">
        <v>0.85759557192836189</v>
      </c>
      <c r="FI57" s="3">
        <v>0.82633621333157314</v>
      </c>
      <c r="FJ57" s="3">
        <v>0.79241511177431201</v>
      </c>
      <c r="FK57" s="3">
        <v>0.75568667134357259</v>
      </c>
      <c r="FL57" s="3">
        <v>0.7160660191650291</v>
      </c>
      <c r="FM57" s="3">
        <v>0.67356034026739298</v>
      </c>
      <c r="FN57" s="3">
        <v>0.62827687859121617</v>
      </c>
      <c r="FO57" s="3">
        <v>0.58047129089921057</v>
      </c>
      <c r="FP57" s="3">
        <v>0.53055656459478739</v>
      </c>
      <c r="FQ57" s="3">
        <v>0.47810043705330074</v>
      </c>
      <c r="FR57" s="3">
        <v>0.42402727762257242</v>
      </c>
      <c r="FS57" s="3">
        <v>0.36947192808365226</v>
      </c>
      <c r="FT57" s="3">
        <v>0.31565095231970663</v>
      </c>
      <c r="FU57" s="3">
        <v>0.26376109226787003</v>
      </c>
      <c r="FV57" s="3">
        <v>0.21499430391846355</v>
      </c>
      <c r="FW57" s="3">
        <v>0.17052918198204692</v>
      </c>
      <c r="FX57" s="3">
        <v>0.13137909238260859</v>
      </c>
      <c r="FY57" s="3">
        <v>9.8864080808836782E-2</v>
      </c>
      <c r="FZ57" s="3">
        <v>7.2187585884188346E-2</v>
      </c>
      <c r="GA57" s="3">
        <v>5.0519038229331528E-2</v>
      </c>
      <c r="GB57" s="3">
        <v>3.3554240001539712E-2</v>
      </c>
      <c r="GC57" s="3">
        <v>2.104454824416568E-2</v>
      </c>
      <c r="GD57" s="3">
        <v>1.1994129826279789E-2</v>
      </c>
      <c r="GE57" s="3">
        <v>6.0590745643417611E-3</v>
      </c>
      <c r="GF57" s="3">
        <v>2.6603578689655366E-3</v>
      </c>
      <c r="GG57" s="3">
        <v>1.0022632235540761E-3</v>
      </c>
      <c r="GH57" s="3">
        <v>3.0817589597840729E-4</v>
      </c>
      <c r="GI57" s="3">
        <v>7.1040707540942431E-5</v>
      </c>
      <c r="GJ57" s="3">
        <v>1.0301613000512061E-5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50</v>
      </c>
      <c r="HC57">
        <f t="shared" si="24"/>
        <v>1.1764270387958698E-3</v>
      </c>
      <c r="HD57">
        <f>IF(H57&gt;=$F$3,IF(HB57&lt;50,HC57*VLOOKUP(H57,Ret!$A$2:$AZ$27,HB57+2),HC57),0)</f>
        <v>1.1764270387958698E-3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73</v>
      </c>
      <c r="HI57">
        <f t="shared" si="28"/>
        <v>48</v>
      </c>
      <c r="HJ57">
        <f t="shared" si="21"/>
        <v>1.2586714897302321E-3</v>
      </c>
      <c r="HK57">
        <f>IF(HH57&gt;=$F$3,IF(HI57&lt;50,HJ57*VLOOKUP(HH57,Ret!$A$2:$AZ$27,HI57+2),HJ57),0)</f>
        <v>2.7816639923038128E-4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5.676608418683347E-6</v>
      </c>
      <c r="HN57">
        <f>HN56/(1+Assumptions!$C$9)</f>
        <v>0.18668915583948884</v>
      </c>
      <c r="HO57">
        <f>HO56*(1+Assumptions!$C$10)</f>
        <v>4.217476921689304</v>
      </c>
      <c r="HQ57">
        <f>HQ56/(1.01+Assumptions!$C$9)</f>
        <v>0.12126690145346461</v>
      </c>
      <c r="HR57">
        <f>HR56/(0.99+Assumptions!$C$9)</f>
        <v>0.28860898026307646</v>
      </c>
    </row>
    <row r="58" spans="2:226" x14ac:dyDescent="0.25">
      <c r="B58">
        <f t="shared" ref="B58:C73" si="29">B57+1</f>
        <v>2091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198205.66488940388</v>
      </c>
      <c r="F58" s="3">
        <f t="shared" si="19"/>
        <v>11950.99</v>
      </c>
      <c r="H58">
        <f t="shared" si="23"/>
        <v>76</v>
      </c>
      <c r="I58" s="5">
        <v>148850.08700213107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59733.23</v>
      </c>
      <c r="BI58" s="5">
        <v>61532.58</v>
      </c>
      <c r="BJ58" s="5">
        <v>63221.89</v>
      </c>
      <c r="BK58" s="5">
        <v>64763.49</v>
      </c>
      <c r="BL58" s="5">
        <v>66109</v>
      </c>
      <c r="BM58" s="5">
        <v>67202.789999999994</v>
      </c>
      <c r="BN58" s="5">
        <v>67988.539999999994</v>
      </c>
      <c r="BO58" s="5">
        <v>68403.320000000007</v>
      </c>
      <c r="BP58" s="5">
        <v>68381.87</v>
      </c>
      <c r="BQ58" s="5">
        <v>67860.47</v>
      </c>
      <c r="BR58" s="5">
        <v>66779.61</v>
      </c>
      <c r="BS58" s="5">
        <v>65091.76</v>
      </c>
      <c r="BT58" s="5">
        <v>62766.720000000001</v>
      </c>
      <c r="BU58" s="5">
        <v>59671.83</v>
      </c>
      <c r="BV58" s="5">
        <v>55833.7</v>
      </c>
      <c r="BW58" s="5">
        <v>51325.9</v>
      </c>
      <c r="BX58" s="5">
        <v>46260.959999999999</v>
      </c>
      <c r="BY58" s="5">
        <v>40782.21</v>
      </c>
      <c r="BZ58" s="5">
        <v>35070.300000000003</v>
      </c>
      <c r="CA58" s="5">
        <v>29347</v>
      </c>
      <c r="CB58" s="5">
        <v>23853.040000000001</v>
      </c>
      <c r="CC58" s="5">
        <v>18936.88</v>
      </c>
      <c r="CD58" s="5">
        <v>14587.63</v>
      </c>
      <c r="CE58" s="5">
        <v>10770.35</v>
      </c>
      <c r="CF58" s="5">
        <v>7547.01</v>
      </c>
      <c r="CG58" s="5">
        <v>4993.66</v>
      </c>
      <c r="CH58" s="5">
        <v>3002.62</v>
      </c>
      <c r="CI58" s="5">
        <v>1600.26</v>
      </c>
      <c r="CJ58" s="5">
        <v>741.27</v>
      </c>
      <c r="CK58" s="5">
        <v>294.63</v>
      </c>
      <c r="CL58" s="5">
        <v>95.57</v>
      </c>
      <c r="CM58" s="5">
        <v>23.24</v>
      </c>
      <c r="CN58" s="5">
        <v>3.56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0.97870999999999997</v>
      </c>
      <c r="FE58" s="3">
        <v>0.95563201819999988</v>
      </c>
      <c r="FF58" s="3">
        <v>0.93068046620479794</v>
      </c>
      <c r="FG58" s="3">
        <v>0.90367211907553469</v>
      </c>
      <c r="FH58" s="3">
        <v>0.87435699553272428</v>
      </c>
      <c r="FI58" s="3">
        <v>0.84248668304555652</v>
      </c>
      <c r="FJ58" s="3">
        <v>0.80790260470653641</v>
      </c>
      <c r="FK58" s="3">
        <v>0.7704563189783884</v>
      </c>
      <c r="FL58" s="3">
        <v>0.7300612941743515</v>
      </c>
      <c r="FM58" s="3">
        <v>0.68672485575216202</v>
      </c>
      <c r="FN58" s="3">
        <v>0.64055634369994419</v>
      </c>
      <c r="FO58" s="3">
        <v>0.59181641150781539</v>
      </c>
      <c r="FP58" s="3">
        <v>0.54092611828225834</v>
      </c>
      <c r="FQ58" s="3">
        <v>0.48744475296769146</v>
      </c>
      <c r="FR58" s="3">
        <v>0.43231475140704556</v>
      </c>
      <c r="FS58" s="3">
        <v>0.37669313549101507</v>
      </c>
      <c r="FT58" s="3">
        <v>0.32182024644403895</v>
      </c>
      <c r="FU58" s="3">
        <v>0.26891621613110339</v>
      </c>
      <c r="FV58" s="3">
        <v>0.21919629693062367</v>
      </c>
      <c r="FW58" s="3">
        <v>0.17386211879943209</v>
      </c>
      <c r="FX58" s="3">
        <v>0.13394685356545846</v>
      </c>
      <c r="FY58" s="3">
        <v>0.10079634677654314</v>
      </c>
      <c r="FZ58" s="3">
        <v>7.3598468525828506E-2</v>
      </c>
      <c r="GA58" s="3">
        <v>5.1506416228430559E-2</v>
      </c>
      <c r="GB58" s="3">
        <v>3.4210046594761297E-2</v>
      </c>
      <c r="GC58" s="3">
        <v>2.1455857023302393E-2</v>
      </c>
      <c r="GD58" s="3">
        <v>1.2228551151860965E-2</v>
      </c>
      <c r="GE58" s="3">
        <v>6.1774971853856041E-3</v>
      </c>
      <c r="GF58" s="3">
        <v>2.712353689187257E-3</v>
      </c>
      <c r="GG58" s="3">
        <v>1.0218521288644072E-3</v>
      </c>
      <c r="GH58" s="3">
        <v>3.141990925832279E-4</v>
      </c>
      <c r="GI58" s="3">
        <v>7.2429174822285684E-5</v>
      </c>
      <c r="GJ58" s="3">
        <v>1.0502954640979645E-5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51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74</v>
      </c>
      <c r="HI58">
        <f t="shared" si="30"/>
        <v>49</v>
      </c>
      <c r="HJ58">
        <f t="shared" si="21"/>
        <v>9.7482848208116759E-4</v>
      </c>
      <c r="HK58">
        <f>IF(HH58&gt;=$F$3,IF(HI58&lt;50,HJ58*VLOOKUP(HH58,Ret!$A$2:$AZ$27,HI58+2),HJ58),0)</f>
        <v>2.4273229203821073E-4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4.7376664229144745E-6</v>
      </c>
      <c r="HN58">
        <f>HN57/(1+Assumptions!$C$9)</f>
        <v>0.17985467807272526</v>
      </c>
      <c r="HO58">
        <f>HO57*(1+Assumptions!$C$10)</f>
        <v>4.354544921644206</v>
      </c>
      <c r="HQ58">
        <f>HQ57/(1.01+Assumptions!$C$9)</f>
        <v>0.11571269222658837</v>
      </c>
      <c r="HR58">
        <f>HR57/(0.99+Assumptions!$C$9)</f>
        <v>0.28074803527536618</v>
      </c>
    </row>
    <row r="59" spans="2:226" x14ac:dyDescent="0.25">
      <c r="B59">
        <f t="shared" si="29"/>
        <v>2092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209106.97645832106</v>
      </c>
      <c r="F59" s="3">
        <f t="shared" si="19"/>
        <v>8823.67</v>
      </c>
      <c r="H59">
        <f t="shared" si="23"/>
        <v>77</v>
      </c>
      <c r="I59" s="5">
        <v>142582.31384943635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62871.1</v>
      </c>
      <c r="BJ59" s="5">
        <v>64597.16</v>
      </c>
      <c r="BK59" s="5">
        <v>66172.289999999994</v>
      </c>
      <c r="BL59" s="5">
        <v>67547.08</v>
      </c>
      <c r="BM59" s="5">
        <v>68664.66</v>
      </c>
      <c r="BN59" s="5">
        <v>69467.5</v>
      </c>
      <c r="BO59" s="5">
        <v>69891.31</v>
      </c>
      <c r="BP59" s="5">
        <v>69869.39</v>
      </c>
      <c r="BQ59" s="5">
        <v>69336.649999999994</v>
      </c>
      <c r="BR59" s="5">
        <v>68232.28</v>
      </c>
      <c r="BS59" s="5">
        <v>66507.710000000006</v>
      </c>
      <c r="BT59" s="5">
        <v>64132.09</v>
      </c>
      <c r="BU59" s="5">
        <v>60969.87</v>
      </c>
      <c r="BV59" s="5">
        <v>57048.26</v>
      </c>
      <c r="BW59" s="5">
        <v>52442.400000000001</v>
      </c>
      <c r="BX59" s="5">
        <v>47267.28</v>
      </c>
      <c r="BY59" s="5">
        <v>41669.35</v>
      </c>
      <c r="BZ59" s="5">
        <v>35833.18</v>
      </c>
      <c r="CA59" s="5">
        <v>29985.38</v>
      </c>
      <c r="CB59" s="5">
        <v>24371.91</v>
      </c>
      <c r="CC59" s="5">
        <v>19348.810000000001</v>
      </c>
      <c r="CD59" s="5">
        <v>14904.96</v>
      </c>
      <c r="CE59" s="5">
        <v>11004.64</v>
      </c>
      <c r="CF59" s="5">
        <v>7711.18</v>
      </c>
      <c r="CG59" s="5">
        <v>5102.29</v>
      </c>
      <c r="CH59" s="5">
        <v>3067.94</v>
      </c>
      <c r="CI59" s="5">
        <v>1635.07</v>
      </c>
      <c r="CJ59" s="5">
        <v>757.4</v>
      </c>
      <c r="CK59" s="5">
        <v>301.04000000000002</v>
      </c>
      <c r="CL59" s="5">
        <v>97.65</v>
      </c>
      <c r="CM59" s="5">
        <v>23.75</v>
      </c>
      <c r="CN59" s="5">
        <v>3.63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0.97641999999999995</v>
      </c>
      <c r="FF59" s="3">
        <v>0.95092567380000004</v>
      </c>
      <c r="FG59" s="3">
        <v>0.92332981074632403</v>
      </c>
      <c r="FH59" s="3">
        <v>0.89337699168571327</v>
      </c>
      <c r="FI59" s="3">
        <v>0.86081340033876907</v>
      </c>
      <c r="FJ59" s="3">
        <v>0.82547701025486253</v>
      </c>
      <c r="FK59" s="3">
        <v>0.78721615082954965</v>
      </c>
      <c r="FL59" s="3">
        <v>0.74594240804155643</v>
      </c>
      <c r="FM59" s="3">
        <v>0.70166326670020962</v>
      </c>
      <c r="FN59" s="3">
        <v>0.65449044527995448</v>
      </c>
      <c r="FO59" s="3">
        <v>0.60469026729860276</v>
      </c>
      <c r="FP59" s="3">
        <v>0.55269295121359585</v>
      </c>
      <c r="FQ59" s="3">
        <v>0.49804819912710763</v>
      </c>
      <c r="FR59" s="3">
        <v>0.44171894780583176</v>
      </c>
      <c r="FS59" s="3">
        <v>0.38488738798113348</v>
      </c>
      <c r="FT59" s="3">
        <v>0.32882084217392177</v>
      </c>
      <c r="FU59" s="3">
        <v>0.27476598392895074</v>
      </c>
      <c r="FV59" s="3">
        <v>0.22396450116032704</v>
      </c>
      <c r="FW59" s="3">
        <v>0.17764416303034819</v>
      </c>
      <c r="FX59" s="3">
        <v>0.13686061608184086</v>
      </c>
      <c r="FY59" s="3">
        <v>0.10298898220774606</v>
      </c>
      <c r="FZ59" s="3">
        <v>7.5199465138629948E-2</v>
      </c>
      <c r="GA59" s="3">
        <v>5.2626841687967392E-2</v>
      </c>
      <c r="GB59" s="3">
        <v>3.4954221980731066E-2</v>
      </c>
      <c r="GC59" s="3">
        <v>2.1922588941874911E-2</v>
      </c>
      <c r="GD59" s="3">
        <v>1.2494560341532186E-2</v>
      </c>
      <c r="GE59" s="3">
        <v>6.3118770477318146E-3</v>
      </c>
      <c r="GF59" s="3">
        <v>2.7713558553476075E-3</v>
      </c>
      <c r="GG59" s="3">
        <v>1.0440806049436576E-3</v>
      </c>
      <c r="GH59" s="3">
        <v>3.210339044080758E-4</v>
      </c>
      <c r="GI59" s="3">
        <v>7.4004735644149619E-5</v>
      </c>
      <c r="GJ59" s="3">
        <v>1.0731426715758134E-5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52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75</v>
      </c>
      <c r="HI59">
        <f t="shared" si="30"/>
        <v>50</v>
      </c>
      <c r="HJ59">
        <f t="shared" si="21"/>
        <v>7.273585236200424E-4</v>
      </c>
      <c r="HK59">
        <f>IF(HH59&gt;=$F$3,IF(HI59&lt;50,HJ59*VLOOKUP(HH59,Ret!$A$2:$AZ$27,HI59+2),HJ59),0)</f>
        <v>7.273585236200424E-4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0.17327040276755803</v>
      </c>
      <c r="HO59">
        <f>HO58*(1+Assumptions!$C$10)</f>
        <v>4.4960676315976427</v>
      </c>
      <c r="HQ59">
        <f>HQ58/(1.01+Assumptions!$C$9)</f>
        <v>0.1104128742620118</v>
      </c>
      <c r="HR59">
        <f>HR58/(0.99+Assumptions!$C$9)</f>
        <v>0.27310120162973361</v>
      </c>
    </row>
    <row r="60" spans="2:226" x14ac:dyDescent="0.25">
      <c r="B60">
        <f t="shared" si="29"/>
        <v>2093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220607.86016352873</v>
      </c>
      <c r="F60" s="3">
        <f t="shared" si="19"/>
        <v>6182.92</v>
      </c>
      <c r="H60">
        <f t="shared" si="23"/>
        <v>78</v>
      </c>
      <c r="I60" s="5">
        <v>136341.53625324427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66157.149999999994</v>
      </c>
      <c r="BK60" s="5">
        <v>67770.320000000007</v>
      </c>
      <c r="BL60" s="5">
        <v>69178.3</v>
      </c>
      <c r="BM60" s="5">
        <v>70322.87</v>
      </c>
      <c r="BN60" s="5">
        <v>71145.11</v>
      </c>
      <c r="BO60" s="5">
        <v>71579.14</v>
      </c>
      <c r="BP60" s="5">
        <v>71556.69</v>
      </c>
      <c r="BQ60" s="5">
        <v>71011.09</v>
      </c>
      <c r="BR60" s="5">
        <v>69880.05</v>
      </c>
      <c r="BS60" s="5">
        <v>68113.83</v>
      </c>
      <c r="BT60" s="5">
        <v>65680.84</v>
      </c>
      <c r="BU60" s="5">
        <v>62442.26</v>
      </c>
      <c r="BV60" s="5">
        <v>58425.95</v>
      </c>
      <c r="BW60" s="5">
        <v>53708.85</v>
      </c>
      <c r="BX60" s="5">
        <v>48408.76</v>
      </c>
      <c r="BY60" s="5">
        <v>42675.64</v>
      </c>
      <c r="BZ60" s="5">
        <v>36698.54</v>
      </c>
      <c r="CA60" s="5">
        <v>30709.52</v>
      </c>
      <c r="CB60" s="5">
        <v>24960.48</v>
      </c>
      <c r="CC60" s="5">
        <v>19816.080000000002</v>
      </c>
      <c r="CD60" s="5">
        <v>15264.91</v>
      </c>
      <c r="CE60" s="5">
        <v>11270.4</v>
      </c>
      <c r="CF60" s="5">
        <v>7897.4</v>
      </c>
      <c r="CG60" s="5">
        <v>5225.51</v>
      </c>
      <c r="CH60" s="5">
        <v>3142.03</v>
      </c>
      <c r="CI60" s="5">
        <v>1674.56</v>
      </c>
      <c r="CJ60" s="5">
        <v>775.69</v>
      </c>
      <c r="CK60" s="5">
        <v>308.31</v>
      </c>
      <c r="CL60" s="5">
        <v>100.01</v>
      </c>
      <c r="CM60" s="5">
        <v>24.32</v>
      </c>
      <c r="CN60" s="5">
        <v>3.72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0.97389000000000003</v>
      </c>
      <c r="FG60" s="3">
        <v>0.94562771219999997</v>
      </c>
      <c r="FH60" s="3">
        <v>0.9149515492162319</v>
      </c>
      <c r="FI60" s="3">
        <v>0.88160156524730027</v>
      </c>
      <c r="FJ60" s="3">
        <v>0.84541182099389856</v>
      </c>
      <c r="FK60" s="3">
        <v>0.80622698309083141</v>
      </c>
      <c r="FL60" s="3">
        <v>0.76395650236737911</v>
      </c>
      <c r="FM60" s="3">
        <v>0.71860804438685155</v>
      </c>
      <c r="FN60" s="3">
        <v>0.6702960255627235</v>
      </c>
      <c r="FO60" s="3">
        <v>0.61929320097765583</v>
      </c>
      <c r="FP60" s="3">
        <v>0.5660401786255872</v>
      </c>
      <c r="FQ60" s="3">
        <v>0.51007578616487537</v>
      </c>
      <c r="FR60" s="3">
        <v>0.45238621474962798</v>
      </c>
      <c r="FS60" s="3">
        <v>0.39418220435994084</v>
      </c>
      <c r="FT60" s="3">
        <v>0.33676168265082829</v>
      </c>
      <c r="FU60" s="3">
        <v>0.28140142963985859</v>
      </c>
      <c r="FV60" s="3">
        <v>0.22937311931374513</v>
      </c>
      <c r="FW60" s="3">
        <v>0.18193417077727636</v>
      </c>
      <c r="FX60" s="3">
        <v>0.14016572385022924</v>
      </c>
      <c r="FY60" s="3">
        <v>0.10547610885453601</v>
      </c>
      <c r="FZ60" s="3">
        <v>7.7015490402316561E-2</v>
      </c>
      <c r="GA60" s="3">
        <v>5.3897750648253195E-2</v>
      </c>
      <c r="GB60" s="3">
        <v>3.5798347003063294E-2</v>
      </c>
      <c r="GC60" s="3">
        <v>2.2452007273381241E-2</v>
      </c>
      <c r="GD60" s="3">
        <v>1.2796297025390905E-2</v>
      </c>
      <c r="GE60" s="3">
        <v>6.4643053683167235E-3</v>
      </c>
      <c r="GF60" s="3">
        <v>2.8382825580668234E-3</v>
      </c>
      <c r="GG60" s="3">
        <v>1.069294570926095E-3</v>
      </c>
      <c r="GH60" s="3">
        <v>3.2878669466835563E-4</v>
      </c>
      <c r="GI60" s="3">
        <v>7.5791908854949328E-5</v>
      </c>
      <c r="GJ60" s="3">
        <v>1.09905847030562E-5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53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76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0.16692717029629867</v>
      </c>
      <c r="HO60">
        <f>HO59*(1+Assumptions!$C$10)</f>
        <v>4.6421898296245656</v>
      </c>
      <c r="HQ60">
        <f>HQ59/(1.01+Assumptions!$C$9)</f>
        <v>0.10535579605153797</v>
      </c>
      <c r="HR60">
        <f>HR59/(0.99+Assumptions!$C$9)</f>
        <v>0.26566264749974089</v>
      </c>
    </row>
    <row r="61" spans="2:226" x14ac:dyDescent="0.25">
      <c r="B61">
        <f t="shared" si="29"/>
        <v>2094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232741.29247252279</v>
      </c>
      <c r="F61" s="3">
        <f t="shared" si="19"/>
        <v>4091.09</v>
      </c>
    </row>
    <row r="62" spans="2:226" x14ac:dyDescent="0.25">
      <c r="B62">
        <f t="shared" si="29"/>
        <v>2095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245542.06355851155</v>
      </c>
      <c r="F62" s="3">
        <f t="shared" si="19"/>
        <v>2459.92</v>
      </c>
    </row>
    <row r="63" spans="2:226" x14ac:dyDescent="0.25">
      <c r="B63">
        <f t="shared" si="29"/>
        <v>2096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259046.87705422964</v>
      </c>
      <c r="F63" s="3">
        <f t="shared" si="19"/>
        <v>1311.02</v>
      </c>
    </row>
    <row r="64" spans="2:226" x14ac:dyDescent="0.25">
      <c r="B64">
        <f t="shared" si="29"/>
        <v>2097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273294.45529221225</v>
      </c>
      <c r="F64" s="3">
        <f t="shared" si="19"/>
        <v>607.29</v>
      </c>
    </row>
    <row r="65" spans="2:6" x14ac:dyDescent="0.25">
      <c r="B65">
        <f t="shared" si="29"/>
        <v>2098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288325.65033328393</v>
      </c>
      <c r="F65" s="3">
        <f t="shared" si="19"/>
        <v>241.37</v>
      </c>
    </row>
    <row r="66" spans="2:6" x14ac:dyDescent="0.25">
      <c r="B66">
        <f t="shared" si="29"/>
        <v>2099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304183.56110161456</v>
      </c>
      <c r="F66" s="3">
        <f t="shared" si="19"/>
        <v>78.3</v>
      </c>
    </row>
    <row r="67" spans="2:6" x14ac:dyDescent="0.25">
      <c r="B67">
        <f t="shared" si="29"/>
        <v>2100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320913.65696220333</v>
      </c>
      <c r="F67" s="3">
        <f t="shared" si="19"/>
        <v>19.04</v>
      </c>
    </row>
    <row r="68" spans="2:6" x14ac:dyDescent="0.25">
      <c r="B68">
        <f t="shared" si="29"/>
        <v>2101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338563.90809512453</v>
      </c>
      <c r="F68" s="3">
        <f t="shared" si="19"/>
        <v>2.91</v>
      </c>
    </row>
    <row r="69" spans="2:6" x14ac:dyDescent="0.25">
      <c r="B69">
        <f t="shared" si="29"/>
        <v>2102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357184.92304035631</v>
      </c>
      <c r="F69" s="3">
        <f t="shared" si="19"/>
        <v>0</v>
      </c>
    </row>
    <row r="70" spans="2:6" x14ac:dyDescent="0.25">
      <c r="B70">
        <f t="shared" si="29"/>
        <v>2103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376830.09380757593</v>
      </c>
      <c r="F70" s="3">
        <f t="shared" si="19"/>
        <v>0</v>
      </c>
    </row>
    <row r="71" spans="2:6" x14ac:dyDescent="0.25">
      <c r="B71">
        <f t="shared" si="29"/>
        <v>2104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397555.7489669926</v>
      </c>
      <c r="F71" s="3">
        <f t="shared" si="19"/>
        <v>0</v>
      </c>
    </row>
    <row r="72" spans="2:6" x14ac:dyDescent="0.25">
      <c r="B72">
        <f t="shared" si="29"/>
        <v>2105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419421.31516017712</v>
      </c>
      <c r="F72" s="3">
        <f t="shared" si="19"/>
        <v>0</v>
      </c>
    </row>
    <row r="73" spans="2:6" x14ac:dyDescent="0.25">
      <c r="B73">
        <f t="shared" si="29"/>
        <v>2106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442489.4874939869</v>
      </c>
      <c r="F73" s="3">
        <f t="shared" si="19"/>
        <v>0</v>
      </c>
    </row>
    <row r="74" spans="2:6" x14ac:dyDescent="0.25">
      <c r="B74">
        <f t="shared" ref="B74:C89" si="31">B73+1</f>
        <v>2107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466826.40930615616</v>
      </c>
      <c r="F74" s="3">
        <f t="shared" ref="F74:F108" si="32">ROUND(D74*E74, 2)</f>
        <v>0</v>
      </c>
    </row>
    <row r="75" spans="2:6" x14ac:dyDescent="0.25">
      <c r="B75">
        <f t="shared" si="31"/>
        <v>2108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492501.86181799474</v>
      </c>
      <c r="F75" s="3">
        <f t="shared" si="32"/>
        <v>0</v>
      </c>
    </row>
    <row r="76" spans="2:6" x14ac:dyDescent="0.25">
      <c r="B76">
        <f t="shared" si="31"/>
        <v>2109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519589.46421798447</v>
      </c>
      <c r="F76" s="3">
        <f t="shared" si="32"/>
        <v>0</v>
      </c>
    </row>
    <row r="77" spans="2:6" x14ac:dyDescent="0.25">
      <c r="B77">
        <f t="shared" si="31"/>
        <v>2110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548166.88474997354</v>
      </c>
      <c r="F77" s="3">
        <f t="shared" si="32"/>
        <v>0</v>
      </c>
    </row>
    <row r="78" spans="2:6" x14ac:dyDescent="0.25">
      <c r="B78">
        <f t="shared" si="31"/>
        <v>2111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578316.06341122207</v>
      </c>
      <c r="F78" s="3">
        <f t="shared" si="32"/>
        <v>0</v>
      </c>
    </row>
    <row r="79" spans="2:6" x14ac:dyDescent="0.25">
      <c r="B79">
        <f t="shared" si="31"/>
        <v>2112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610123.4468988392</v>
      </c>
      <c r="F79" s="3">
        <f t="shared" si="32"/>
        <v>0</v>
      </c>
    </row>
    <row r="80" spans="2:6" x14ac:dyDescent="0.25">
      <c r="B80">
        <f t="shared" si="31"/>
        <v>2113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643680.23647827539</v>
      </c>
      <c r="F80" s="3">
        <f t="shared" si="32"/>
        <v>0</v>
      </c>
    </row>
    <row r="81" spans="2:6" x14ac:dyDescent="0.25">
      <c r="B81">
        <f t="shared" si="31"/>
        <v>2114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679082.6494845805</v>
      </c>
      <c r="F81" s="3">
        <f t="shared" si="32"/>
        <v>0</v>
      </c>
    </row>
    <row r="82" spans="2:6" x14ac:dyDescent="0.25">
      <c r="B82">
        <f t="shared" si="31"/>
        <v>2115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716432.19520623237</v>
      </c>
      <c r="F82" s="3">
        <f t="shared" si="32"/>
        <v>0</v>
      </c>
    </row>
    <row r="83" spans="2:6" x14ac:dyDescent="0.25">
      <c r="B83">
        <f t="shared" si="31"/>
        <v>2116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755835.96594257513</v>
      </c>
      <c r="F83" s="3">
        <f t="shared" si="32"/>
        <v>0</v>
      </c>
    </row>
    <row r="84" spans="2:6" x14ac:dyDescent="0.25">
      <c r="B84">
        <f t="shared" si="31"/>
        <v>2117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797406.94406941684</v>
      </c>
      <c r="F84" s="3">
        <f t="shared" si="32"/>
        <v>0</v>
      </c>
    </row>
    <row r="85" spans="2:6" x14ac:dyDescent="0.25">
      <c r="B85">
        <f t="shared" si="31"/>
        <v>2118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841264.32599323452</v>
      </c>
      <c r="F85" s="3">
        <f t="shared" si="32"/>
        <v>0</v>
      </c>
    </row>
    <row r="86" spans="2:6" x14ac:dyDescent="0.25">
      <c r="B86">
        <f t="shared" si="31"/>
        <v>2119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887533.86392286257</v>
      </c>
      <c r="F86" s="3">
        <f t="shared" si="32"/>
        <v>0</v>
      </c>
    </row>
    <row r="87" spans="2:6" x14ac:dyDescent="0.25">
      <c r="B87">
        <f t="shared" si="31"/>
        <v>2120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936348.22643861989</v>
      </c>
      <c r="F87" s="3">
        <f t="shared" si="32"/>
        <v>0</v>
      </c>
    </row>
    <row r="88" spans="2:6" x14ac:dyDescent="0.25">
      <c r="B88">
        <f t="shared" si="31"/>
        <v>2121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987847.37889274396</v>
      </c>
      <c r="F88" s="3">
        <f t="shared" si="32"/>
        <v>0</v>
      </c>
    </row>
    <row r="89" spans="2:6" x14ac:dyDescent="0.25">
      <c r="B89">
        <f t="shared" si="31"/>
        <v>2122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1042178.9847318449</v>
      </c>
      <c r="F89" s="3">
        <f t="shared" si="32"/>
        <v>0</v>
      </c>
    </row>
    <row r="90" spans="2:6" x14ac:dyDescent="0.25">
      <c r="B90">
        <f t="shared" ref="B90:C105" si="33">B89+1</f>
        <v>2123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1099498.8288920962</v>
      </c>
      <c r="F90" s="3">
        <f t="shared" si="32"/>
        <v>0</v>
      </c>
    </row>
    <row r="91" spans="2:6" x14ac:dyDescent="0.25">
      <c r="B91">
        <f t="shared" si="33"/>
        <v>2124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1159971.2644811615</v>
      </c>
      <c r="F91" s="3">
        <f t="shared" si="32"/>
        <v>0</v>
      </c>
    </row>
    <row r="92" spans="2:6" x14ac:dyDescent="0.25">
      <c r="B92">
        <f t="shared" si="33"/>
        <v>2125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1223769.6840276255</v>
      </c>
      <c r="F92" s="3">
        <f t="shared" si="32"/>
        <v>0</v>
      </c>
    </row>
    <row r="93" spans="2:6" x14ac:dyDescent="0.25">
      <c r="B93">
        <f t="shared" si="33"/>
        <v>2126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1291077.0166491447</v>
      </c>
      <c r="F93" s="3">
        <f t="shared" si="32"/>
        <v>0</v>
      </c>
    </row>
    <row r="94" spans="2:6" x14ac:dyDescent="0.25">
      <c r="B94">
        <f t="shared" si="33"/>
        <v>2127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1362086.2525648475</v>
      </c>
      <c r="F94" s="3">
        <f t="shared" si="32"/>
        <v>0</v>
      </c>
    </row>
    <row r="95" spans="2:6" x14ac:dyDescent="0.25">
      <c r="B95">
        <f t="shared" si="33"/>
        <v>2128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1437000.9964559141</v>
      </c>
      <c r="F95" s="3">
        <f t="shared" si="32"/>
        <v>0</v>
      </c>
    </row>
    <row r="96" spans="2:6" x14ac:dyDescent="0.25">
      <c r="B96">
        <f t="shared" si="33"/>
        <v>2129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1516036.0512609896</v>
      </c>
      <c r="F96" s="3">
        <f t="shared" si="32"/>
        <v>0</v>
      </c>
    </row>
    <row r="97" spans="2:6" x14ac:dyDescent="0.25">
      <c r="B97">
        <f t="shared" si="33"/>
        <v>2130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1599418.0340803438</v>
      </c>
      <c r="F97" s="3">
        <f t="shared" si="32"/>
        <v>0</v>
      </c>
    </row>
    <row r="98" spans="2:6" x14ac:dyDescent="0.25">
      <c r="B98">
        <f t="shared" si="33"/>
        <v>2131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1687386.0259547625</v>
      </c>
      <c r="F98" s="3">
        <f t="shared" si="32"/>
        <v>0</v>
      </c>
    </row>
    <row r="99" spans="2:6" x14ac:dyDescent="0.25">
      <c r="B99">
        <f t="shared" si="33"/>
        <v>2132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1780192.2573822744</v>
      </c>
      <c r="F99" s="3">
        <f t="shared" si="32"/>
        <v>0</v>
      </c>
    </row>
    <row r="100" spans="2:6" x14ac:dyDescent="0.25">
      <c r="B100">
        <f t="shared" si="33"/>
        <v>2133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1878102.8315382996</v>
      </c>
      <c r="F100" s="3">
        <f t="shared" si="32"/>
        <v>0</v>
      </c>
    </row>
    <row r="101" spans="2:6" x14ac:dyDescent="0.25">
      <c r="B101">
        <f t="shared" si="33"/>
        <v>2134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1981398.4872729057</v>
      </c>
      <c r="F101" s="3">
        <f t="shared" si="32"/>
        <v>0</v>
      </c>
    </row>
    <row r="102" spans="2:6" x14ac:dyDescent="0.25">
      <c r="B102">
        <f t="shared" si="33"/>
        <v>2135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2090375.4040729157</v>
      </c>
      <c r="F102" s="3">
        <f t="shared" si="32"/>
        <v>0</v>
      </c>
    </row>
    <row r="103" spans="2:6" x14ac:dyDescent="0.25">
      <c r="B103">
        <f t="shared" si="33"/>
        <v>2136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2205346.0512969261</v>
      </c>
      <c r="F103" s="3">
        <f t="shared" si="32"/>
        <v>0</v>
      </c>
    </row>
    <row r="104" spans="2:6" x14ac:dyDescent="0.25">
      <c r="B104">
        <f t="shared" si="33"/>
        <v>2137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2326640.0841182568</v>
      </c>
      <c r="F104" s="3">
        <f t="shared" si="32"/>
        <v>0</v>
      </c>
    </row>
    <row r="105" spans="2:6" x14ac:dyDescent="0.25">
      <c r="B105">
        <f t="shared" si="33"/>
        <v>2138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2454605.2887447602</v>
      </c>
      <c r="F105" s="3">
        <f t="shared" si="32"/>
        <v>0</v>
      </c>
    </row>
    <row r="106" spans="2:6" x14ac:dyDescent="0.25">
      <c r="B106">
        <f t="shared" ref="B106:C108" si="34">B105+1</f>
        <v>2139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2589608.5796257225</v>
      </c>
      <c r="F106" s="3">
        <f t="shared" si="32"/>
        <v>0</v>
      </c>
    </row>
    <row r="107" spans="2:6" x14ac:dyDescent="0.25">
      <c r="B107">
        <f t="shared" si="34"/>
        <v>2140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2732037.0515051372</v>
      </c>
      <c r="F107" s="3">
        <f t="shared" si="32"/>
        <v>0</v>
      </c>
    </row>
    <row r="108" spans="2:6" x14ac:dyDescent="0.25">
      <c r="B108">
        <f t="shared" si="34"/>
        <v>2141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2882299.0893379198</v>
      </c>
      <c r="F108" s="3">
        <f t="shared" si="3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EFBD5-C7D4-49F0-9BFA-F1D9B0FAAC13}">
  <sheetPr codeName="Sheet13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3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40</v>
      </c>
      <c r="E4" t="s">
        <v>34</v>
      </c>
      <c r="F4">
        <f>C4-C6</f>
        <v>34</v>
      </c>
      <c r="I4" s="6">
        <f t="shared" ref="I4:BT4" si="4">SUMPRODUCT(I10:I60,$HD10:$HD60)</f>
        <v>142357.35557665557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186.62527250101084</v>
      </c>
      <c r="V4" s="6">
        <f t="shared" si="4"/>
        <v>377.39861683891809</v>
      </c>
      <c r="W4" s="6">
        <f t="shared" si="4"/>
        <v>634.83396710525551</v>
      </c>
      <c r="X4" s="6">
        <f t="shared" si="4"/>
        <v>874.30530247237823</v>
      </c>
      <c r="Y4" s="6">
        <f t="shared" si="4"/>
        <v>1254.7574235951283</v>
      </c>
      <c r="Z4" s="6">
        <f t="shared" si="4"/>
        <v>1885.0379418397767</v>
      </c>
      <c r="AA4" s="6">
        <f t="shared" si="4"/>
        <v>2455.5850690471975</v>
      </c>
      <c r="AB4" s="6">
        <f t="shared" si="4"/>
        <v>3248.2410952744226</v>
      </c>
      <c r="AC4" s="6">
        <f t="shared" si="4"/>
        <v>4183.2465133230235</v>
      </c>
      <c r="AD4" s="6">
        <f t="shared" si="4"/>
        <v>5361.1426712757566</v>
      </c>
      <c r="AE4" s="6">
        <f t="shared" si="4"/>
        <v>7291.1250210537992</v>
      </c>
      <c r="AF4" s="6">
        <f t="shared" si="4"/>
        <v>9662.6043519800696</v>
      </c>
      <c r="AG4" s="6">
        <f t="shared" si="4"/>
        <v>13207.210899081238</v>
      </c>
      <c r="AH4" s="6">
        <f t="shared" si="4"/>
        <v>16396.682454142046</v>
      </c>
      <c r="AI4" s="6">
        <f t="shared" si="4"/>
        <v>7832.2663809910646</v>
      </c>
      <c r="AJ4" s="6">
        <f t="shared" si="4"/>
        <v>8990.6921614559524</v>
      </c>
      <c r="AK4" s="6">
        <f t="shared" si="4"/>
        <v>9821.5166247175821</v>
      </c>
      <c r="AL4" s="6">
        <f t="shared" si="4"/>
        <v>10667.464992467554</v>
      </c>
      <c r="AM4" s="6">
        <f t="shared" si="4"/>
        <v>11350.977167634217</v>
      </c>
      <c r="AN4" s="6">
        <f t="shared" si="4"/>
        <v>12024.00354366246</v>
      </c>
      <c r="AO4" s="6">
        <f t="shared" si="4"/>
        <v>12684.998707472467</v>
      </c>
      <c r="AP4" s="6">
        <f t="shared" si="4"/>
        <v>13313.174844886524</v>
      </c>
      <c r="AQ4" s="6">
        <f t="shared" si="4"/>
        <v>13939.024779923855</v>
      </c>
      <c r="AR4" s="6">
        <f t="shared" si="4"/>
        <v>14541.065649647742</v>
      </c>
      <c r="AS4" s="6">
        <f t="shared" si="4"/>
        <v>15139.135394089937</v>
      </c>
      <c r="AT4" s="6">
        <f t="shared" si="4"/>
        <v>15807.461426964841</v>
      </c>
      <c r="AU4" s="6">
        <f t="shared" si="4"/>
        <v>16357.176465044206</v>
      </c>
      <c r="AV4" s="6">
        <f t="shared" si="4"/>
        <v>16889.423051575093</v>
      </c>
      <c r="AW4" s="6">
        <f t="shared" si="4"/>
        <v>17398.185995461794</v>
      </c>
      <c r="AX4" s="6">
        <f t="shared" si="4"/>
        <v>17875.834449838196</v>
      </c>
      <c r="AY4" s="6">
        <f t="shared" si="4"/>
        <v>18311.716502242733</v>
      </c>
      <c r="AZ4" s="6">
        <f t="shared" si="4"/>
        <v>18692.156170098846</v>
      </c>
      <c r="BA4" s="6">
        <f t="shared" si="4"/>
        <v>19001.424109578817</v>
      </c>
      <c r="BB4" s="6">
        <f t="shared" si="4"/>
        <v>19223.593041220523</v>
      </c>
      <c r="BC4" s="6">
        <f t="shared" si="4"/>
        <v>19340.871815517992</v>
      </c>
      <c r="BD4" s="6">
        <f t="shared" si="4"/>
        <v>19334.804748064573</v>
      </c>
      <c r="BE4" s="6">
        <f t="shared" si="4"/>
        <v>19187.381369250681</v>
      </c>
      <c r="BF4" s="6">
        <f t="shared" si="4"/>
        <v>18881.771227448175</v>
      </c>
      <c r="BG4" s="6">
        <f t="shared" si="4"/>
        <v>18404.536287872535</v>
      </c>
      <c r="BH4" s="6">
        <f t="shared" si="4"/>
        <v>17747.134955136778</v>
      </c>
      <c r="BI4" s="6">
        <f t="shared" si="4"/>
        <v>16872.062522220338</v>
      </c>
      <c r="BJ4" s="6">
        <f t="shared" si="4"/>
        <v>15786.842676128965</v>
      </c>
      <c r="BK4" s="6">
        <f t="shared" si="4"/>
        <v>14512.272575204823</v>
      </c>
      <c r="BL4" s="6">
        <f t="shared" si="4"/>
        <v>13080.173493352018</v>
      </c>
      <c r="BM4" s="6">
        <f t="shared" si="4"/>
        <v>11531.069185882865</v>
      </c>
      <c r="BN4" s="6">
        <f t="shared" si="4"/>
        <v>9916.0402895600455</v>
      </c>
      <c r="BO4" s="6">
        <f t="shared" si="4"/>
        <v>8297.7918843390762</v>
      </c>
      <c r="BP4" s="6">
        <f t="shared" si="4"/>
        <v>6744.387240196962</v>
      </c>
      <c r="BQ4" s="6">
        <f t="shared" si="4"/>
        <v>5354.3565900875019</v>
      </c>
      <c r="BR4" s="6">
        <f t="shared" si="4"/>
        <v>4124.6176615079912</v>
      </c>
      <c r="BS4" s="6">
        <f t="shared" si="4"/>
        <v>3045.2899828884983</v>
      </c>
      <c r="BT4" s="6">
        <f t="shared" si="4"/>
        <v>2133.8978963329087</v>
      </c>
      <c r="BU4" s="6">
        <f t="shared" ref="BU4:EF4" si="5">SUMPRODUCT(BU10:BU60,$HD10:$HD60)</f>
        <v>1411.9465759016189</v>
      </c>
      <c r="BV4" s="6">
        <f t="shared" si="5"/>
        <v>848.98486743095236</v>
      </c>
      <c r="BW4" s="6">
        <f t="shared" si="5"/>
        <v>452.47013782249053</v>
      </c>
      <c r="BX4" s="6">
        <f t="shared" si="5"/>
        <v>209.59199583405831</v>
      </c>
      <c r="BY4" s="6">
        <f t="shared" si="5"/>
        <v>83.305042999199159</v>
      </c>
      <c r="BZ4" s="6">
        <f t="shared" si="5"/>
        <v>27.022516050818453</v>
      </c>
      <c r="CA4" s="6">
        <f t="shared" si="5"/>
        <v>6.5724880931722218</v>
      </c>
      <c r="CB4" s="6">
        <f t="shared" si="5"/>
        <v>1.0053349945704591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1.0162937448185342E-2</v>
      </c>
      <c r="DR4" s="7">
        <f t="shared" si="5"/>
        <v>1.9480343908025284E-2</v>
      </c>
      <c r="DS4" s="7">
        <f t="shared" si="5"/>
        <v>3.1060179142374578E-2</v>
      </c>
      <c r="DT4" s="7">
        <f t="shared" si="5"/>
        <v>4.0546604498580475E-2</v>
      </c>
      <c r="DU4" s="7">
        <f t="shared" si="5"/>
        <v>5.5156750018767596E-2</v>
      </c>
      <c r="DV4" s="7">
        <f t="shared" si="5"/>
        <v>7.8542823524236416E-2</v>
      </c>
      <c r="DW4" s="7">
        <f t="shared" si="5"/>
        <v>9.6981520138047381E-2</v>
      </c>
      <c r="DX4" s="7">
        <f t="shared" si="5"/>
        <v>0.12159894224450563</v>
      </c>
      <c r="DY4" s="7">
        <f t="shared" si="5"/>
        <v>0.14843712920003171</v>
      </c>
      <c r="DZ4" s="7">
        <f t="shared" si="5"/>
        <v>0.18031587468148333</v>
      </c>
      <c r="EA4" s="7">
        <f t="shared" si="5"/>
        <v>0.23244420271779609</v>
      </c>
      <c r="EB4" s="7">
        <f t="shared" si="5"/>
        <v>0.2919886228414475</v>
      </c>
      <c r="EC4" s="7">
        <f t="shared" si="5"/>
        <v>0.37829480470902732</v>
      </c>
      <c r="ED4" s="7">
        <f t="shared" si="5"/>
        <v>0.44516680534585695</v>
      </c>
      <c r="EE4" s="7">
        <f t="shared" si="5"/>
        <v>0.48936960470216817</v>
      </c>
      <c r="EF4" s="7">
        <f t="shared" si="5"/>
        <v>0.53246394600599256</v>
      </c>
      <c r="EG4" s="7">
        <f t="shared" ref="EG4:GR4" si="6">SUMPRODUCT(EG10:EG60,$HD10:$HD60)</f>
        <v>0.5513446631205956</v>
      </c>
      <c r="EH4" s="7">
        <f t="shared" si="6"/>
        <v>0.5676143888418268</v>
      </c>
      <c r="EI4" s="7">
        <f t="shared" si="6"/>
        <v>0.57249668662071529</v>
      </c>
      <c r="EJ4" s="7">
        <f t="shared" si="6"/>
        <v>0.57482587549047237</v>
      </c>
      <c r="EK4" s="7">
        <f t="shared" si="6"/>
        <v>0.57481119016940574</v>
      </c>
      <c r="EL4" s="7">
        <f t="shared" si="6"/>
        <v>0.5718260926964428</v>
      </c>
      <c r="EM4" s="7">
        <f t="shared" si="6"/>
        <v>0.56749529210493366</v>
      </c>
      <c r="EN4" s="7">
        <f t="shared" si="6"/>
        <v>0.56114314578085833</v>
      </c>
      <c r="EO4" s="7">
        <f t="shared" si="6"/>
        <v>0.5537656530894226</v>
      </c>
      <c r="EP4" s="7">
        <f t="shared" si="6"/>
        <v>0.54806822253610277</v>
      </c>
      <c r="EQ4" s="7">
        <f t="shared" si="6"/>
        <v>0.53756175471008572</v>
      </c>
      <c r="ER4" s="7">
        <f t="shared" si="6"/>
        <v>0.52611706495230803</v>
      </c>
      <c r="ES4" s="7">
        <f t="shared" si="6"/>
        <v>0.51371122456073259</v>
      </c>
      <c r="ET4" s="7">
        <f t="shared" si="6"/>
        <v>0.50029822448745187</v>
      </c>
      <c r="EU4" s="7">
        <f t="shared" si="6"/>
        <v>0.48577957001282601</v>
      </c>
      <c r="EV4" s="7">
        <f t="shared" si="6"/>
        <v>0.47002088076160997</v>
      </c>
      <c r="EW4" s="7">
        <f t="shared" si="6"/>
        <v>0.45288861965784938</v>
      </c>
      <c r="EX4" s="7">
        <f t="shared" si="6"/>
        <v>0.43429754182089447</v>
      </c>
      <c r="EY4" s="7">
        <f t="shared" si="6"/>
        <v>0.41416785075749607</v>
      </c>
      <c r="EZ4" s="7">
        <f t="shared" si="6"/>
        <v>0.39245303034228052</v>
      </c>
      <c r="FA4" s="7">
        <f t="shared" si="6"/>
        <v>0.36915701846116278</v>
      </c>
      <c r="FB4" s="7">
        <f t="shared" si="6"/>
        <v>0.34433859211001883</v>
      </c>
      <c r="FC4" s="7">
        <f t="shared" si="6"/>
        <v>0.31813786863636745</v>
      </c>
      <c r="FD4" s="7">
        <f t="shared" si="6"/>
        <v>0.29078119331232627</v>
      </c>
      <c r="FE4" s="7">
        <f t="shared" si="6"/>
        <v>0.26203165672953649</v>
      </c>
      <c r="FF4" s="7">
        <f t="shared" si="6"/>
        <v>0.23239587635342593</v>
      </c>
      <c r="FG4" s="7">
        <f t="shared" si="6"/>
        <v>0.20249582290179413</v>
      </c>
      <c r="FH4" s="7">
        <f t="shared" si="6"/>
        <v>0.17299825637968974</v>
      </c>
      <c r="FI4" s="7">
        <f t="shared" si="6"/>
        <v>0.14455907301343263</v>
      </c>
      <c r="FJ4" s="7">
        <f t="shared" si="6"/>
        <v>0.11783154600397908</v>
      </c>
      <c r="FK4" s="7">
        <f t="shared" si="6"/>
        <v>9.3461625659436109E-2</v>
      </c>
      <c r="FL4" s="7">
        <f t="shared" si="6"/>
        <v>7.2004705640542788E-2</v>
      </c>
      <c r="FM4" s="7">
        <f t="shared" si="6"/>
        <v>5.4184261041564818E-2</v>
      </c>
      <c r="FN4" s="7">
        <f t="shared" si="6"/>
        <v>3.9563721884719391E-2</v>
      </c>
      <c r="FO4" s="7">
        <f t="shared" si="6"/>
        <v>2.7687879486583168E-2</v>
      </c>
      <c r="FP4" s="7">
        <f t="shared" si="6"/>
        <v>1.8390012676193675E-2</v>
      </c>
      <c r="FQ4" s="7">
        <f t="shared" si="6"/>
        <v>1.1533848150255151E-2</v>
      </c>
      <c r="FR4" s="7">
        <f t="shared" si="6"/>
        <v>6.5736014147564203E-3</v>
      </c>
      <c r="FS4" s="7">
        <f t="shared" si="6"/>
        <v>3.3207862266925012E-3</v>
      </c>
      <c r="FT4" s="7">
        <f t="shared" si="6"/>
        <v>1.4580576085538766E-3</v>
      </c>
      <c r="FU4" s="7">
        <f t="shared" si="6"/>
        <v>5.4930862344658741E-4</v>
      </c>
      <c r="FV4" s="7">
        <f t="shared" si="6"/>
        <v>1.6890141553735667E-4</v>
      </c>
      <c r="FW4" s="7">
        <f t="shared" si="6"/>
        <v>3.8935154309671465E-5</v>
      </c>
      <c r="FX4" s="7">
        <f t="shared" si="6"/>
        <v>5.6459867264454565E-6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8897.3347235409728</v>
      </c>
      <c r="HC4" s="6">
        <f>IF(C4&gt;=F3,I4,HB4*C6)</f>
        <v>53384.008341245833</v>
      </c>
      <c r="HD4" s="6">
        <f>I4*HH4/HJ4</f>
        <v>7531.6657480985987</v>
      </c>
      <c r="HE4" s="6">
        <f>I4-HD4*HI4</f>
        <v>30610.478417389342</v>
      </c>
      <c r="HF4" s="7">
        <f>SUMPRODUCT(HB10:HB60,HD10:HD60)/SUM(HD10:HD60)-HB10</f>
        <v>21.134519730634896</v>
      </c>
      <c r="HH4">
        <f>VLOOKUP(C4,HH9:HO59,3)*HN9</f>
        <v>0.62966440289015124</v>
      </c>
      <c r="HI4">
        <f>SUMPRODUCT(HC10:HC60,HN10:HN60,HO10:HO60)/HN10/HO10</f>
        <v>14.836940578181819</v>
      </c>
      <c r="HJ4">
        <f>SUMPRODUCT(HJ9:HJ59,HN9:HN59,HO9:HO59)</f>
        <v>11.901399012406399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358723.20825707796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69.984477187879065</v>
      </c>
      <c r="V5" s="6">
        <f t="shared" si="8"/>
        <v>141.52448131459428</v>
      </c>
      <c r="W5" s="6">
        <f t="shared" si="8"/>
        <v>238.06273766447083</v>
      </c>
      <c r="X5" s="6">
        <f t="shared" si="8"/>
        <v>327.86448842714185</v>
      </c>
      <c r="Y5" s="6">
        <f t="shared" si="8"/>
        <v>470.53403384817312</v>
      </c>
      <c r="Z5" s="6">
        <f t="shared" si="8"/>
        <v>706.88922818991625</v>
      </c>
      <c r="AA5" s="6">
        <f t="shared" si="8"/>
        <v>920.84440089269901</v>
      </c>
      <c r="AB5" s="6">
        <f t="shared" si="8"/>
        <v>1218.0904107279084</v>
      </c>
      <c r="AC5" s="6">
        <f t="shared" si="8"/>
        <v>1568.7174424961338</v>
      </c>
      <c r="AD5" s="6">
        <f t="shared" si="8"/>
        <v>2010.4285017284087</v>
      </c>
      <c r="AE5" s="6">
        <f t="shared" si="8"/>
        <v>2734.1718828951748</v>
      </c>
      <c r="AF5" s="6">
        <f t="shared" si="8"/>
        <v>3623.4766319925261</v>
      </c>
      <c r="AG5" s="6">
        <f t="shared" si="8"/>
        <v>4952.7040871554636</v>
      </c>
      <c r="AH5" s="6">
        <f t="shared" si="8"/>
        <v>6148.755920303267</v>
      </c>
      <c r="AI5" s="6">
        <f t="shared" si="8"/>
        <v>2937.099892871649</v>
      </c>
      <c r="AJ5" s="6">
        <f t="shared" si="8"/>
        <v>3371.5095605459819</v>
      </c>
      <c r="AK5" s="6">
        <f t="shared" si="8"/>
        <v>3683.0687342690935</v>
      </c>
      <c r="AL5" s="6">
        <f t="shared" si="8"/>
        <v>4000.2993721753328</v>
      </c>
      <c r="AM5" s="6">
        <f t="shared" si="8"/>
        <v>4256.6164378628309</v>
      </c>
      <c r="AN5" s="6">
        <f t="shared" si="8"/>
        <v>4509.0013288734226</v>
      </c>
      <c r="AO5" s="6">
        <f t="shared" si="8"/>
        <v>4756.8745153021755</v>
      </c>
      <c r="AP5" s="6">
        <f t="shared" si="8"/>
        <v>4992.4405668324462</v>
      </c>
      <c r="AQ5" s="6">
        <f t="shared" si="8"/>
        <v>5227.1342924714454</v>
      </c>
      <c r="AR5" s="6">
        <f t="shared" si="8"/>
        <v>5452.8996186179029</v>
      </c>
      <c r="AS5" s="6">
        <f t="shared" si="8"/>
        <v>5677.1757727837266</v>
      </c>
      <c r="AT5" s="6">
        <f t="shared" si="8"/>
        <v>5927.7980351118149</v>
      </c>
      <c r="AU5" s="6">
        <f t="shared" si="8"/>
        <v>6133.9411743915771</v>
      </c>
      <c r="AV5" s="6">
        <f t="shared" si="8"/>
        <v>6333.5336443406595</v>
      </c>
      <c r="AW5" s="6">
        <f t="shared" si="8"/>
        <v>6524.3197482981723</v>
      </c>
      <c r="AX5" s="6">
        <f t="shared" si="8"/>
        <v>6703.4379186893239</v>
      </c>
      <c r="AY5" s="6">
        <f t="shared" si="8"/>
        <v>6866.8936883410242</v>
      </c>
      <c r="AZ5" s="6">
        <f t="shared" si="8"/>
        <v>7009.5585637870672</v>
      </c>
      <c r="BA5" s="6">
        <f t="shared" si="8"/>
        <v>7125.5340410920562</v>
      </c>
      <c r="BB5" s="6">
        <f t="shared" si="8"/>
        <v>7208.8473904576967</v>
      </c>
      <c r="BC5" s="6">
        <f t="shared" si="8"/>
        <v>7252.8269308192466</v>
      </c>
      <c r="BD5" s="6">
        <f t="shared" si="8"/>
        <v>7250.5517805242143</v>
      </c>
      <c r="BE5" s="6">
        <f t="shared" si="8"/>
        <v>7195.2680134690054</v>
      </c>
      <c r="BF5" s="6">
        <f t="shared" si="8"/>
        <v>7080.6642102930655</v>
      </c>
      <c r="BG5" s="6">
        <f t="shared" si="8"/>
        <v>6901.7011079522008</v>
      </c>
      <c r="BH5" s="6">
        <f t="shared" si="8"/>
        <v>6655.1756081762924</v>
      </c>
      <c r="BI5" s="6">
        <f t="shared" si="8"/>
        <v>6327.0234458326267</v>
      </c>
      <c r="BJ5" s="6">
        <f t="shared" si="8"/>
        <v>5920.0660035483616</v>
      </c>
      <c r="BK5" s="6">
        <f t="shared" si="8"/>
        <v>5442.1022157018087</v>
      </c>
      <c r="BL5" s="6">
        <f t="shared" si="8"/>
        <v>4905.0650600070067</v>
      </c>
      <c r="BM5" s="6">
        <f t="shared" si="8"/>
        <v>4324.1509447060744</v>
      </c>
      <c r="BN5" s="6">
        <f t="shared" si="8"/>
        <v>3718.5151085850171</v>
      </c>
      <c r="BO5" s="6">
        <f t="shared" si="8"/>
        <v>3111.6719566271536</v>
      </c>
      <c r="BP5" s="6">
        <f t="shared" si="8"/>
        <v>2529.1452150738605</v>
      </c>
      <c r="BQ5" s="6">
        <f t="shared" si="8"/>
        <v>2007.8837212828132</v>
      </c>
      <c r="BR5" s="6">
        <f t="shared" si="8"/>
        <v>1546.7316230654967</v>
      </c>
      <c r="BS5" s="6">
        <f t="shared" si="8"/>
        <v>1141.9837435831869</v>
      </c>
      <c r="BT5" s="6">
        <f t="shared" si="8"/>
        <v>800.2117111248408</v>
      </c>
      <c r="BU5" s="6">
        <f t="shared" si="8"/>
        <v>529.47996596310713</v>
      </c>
      <c r="BV5" s="6">
        <f t="shared" si="8"/>
        <v>318.36932528660714</v>
      </c>
      <c r="BW5" s="6">
        <f t="shared" ref="BW5:DE5" si="9">IF($C$6&gt;0,IF($C$4&gt;=$F$3,BW4,BW4*$C$6/($F$3-$F$4)))</f>
        <v>169.67630168343396</v>
      </c>
      <c r="BX5" s="6">
        <f t="shared" si="9"/>
        <v>78.596998437771873</v>
      </c>
      <c r="BY5" s="6">
        <f t="shared" si="9"/>
        <v>31.239391124699686</v>
      </c>
      <c r="BZ5" s="6">
        <f t="shared" si="9"/>
        <v>10.13344351905692</v>
      </c>
      <c r="CA5" s="6">
        <f t="shared" si="9"/>
        <v>2.4646830349395832</v>
      </c>
      <c r="CB5" s="6">
        <f t="shared" si="9"/>
        <v>0.37700062296392212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5950.0137643169292</v>
      </c>
      <c r="HE5" s="6">
        <f>NPV(Assumptions!$C$9+0.01, J4:DE4)*(1.01+Assumptions!$C$9)-HD5*HI5</f>
        <v>21304.640741780124</v>
      </c>
      <c r="HG5" t="s">
        <v>75</v>
      </c>
      <c r="HH5">
        <f>HH4*HQ9/HN9</f>
        <v>0.66694913961673252</v>
      </c>
      <c r="HI5">
        <f>SUMPRODUCT(HC10:HC60,HQ10:HQ60,HO10:HO60)/HQ10/HO10</f>
        <v>13.531310417533387</v>
      </c>
      <c r="HJ5">
        <f>SUMPRODUCT(HJ9:HJ59,HQ9:HQ59,HO9:HO59)</f>
        <v>11.412776335361169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6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9596.1414267625423</v>
      </c>
      <c r="HE6" s="6">
        <f>NPV(Assumptions!$C$9-0.01, J4:DE4)*(0.99+Assumptions!$C$9)-HD6*HI6</f>
        <v>44984.158572076994</v>
      </c>
      <c r="HG6" t="s">
        <v>76</v>
      </c>
      <c r="HH6">
        <f>HH4*HR9/HN9</f>
        <v>0.59413304595079053</v>
      </c>
      <c r="HI6">
        <f>SUMPRODUCT(HC10:HC60,HR10:HR60,HO10:HO60)/HR10/HO10</f>
        <v>16.361261899154151</v>
      </c>
      <c r="HJ6">
        <f>SUMPRODUCT(HJ9:HJ59,HR9:HR59,HO9:HO59)</f>
        <v>12.505904056254426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2030</v>
      </c>
      <c r="C9">
        <f>I6+1</f>
        <v>51</v>
      </c>
      <c r="D9">
        <v>1</v>
      </c>
      <c r="E9" s="3">
        <f>IF(C9&lt;65,Assumptions!$C$6,Assumptions!$C$7)*(1+Assumptions!$C$8)^(B9-$J$3)</f>
        <v>18363.32159230738</v>
      </c>
      <c r="F9" s="3">
        <f>ROUND(D9*E9, 2)</f>
        <v>18363.32</v>
      </c>
      <c r="I9" s="5">
        <f>F5</f>
        <v>358723.20825707796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18363.32</v>
      </c>
      <c r="V9" s="5">
        <f t="shared" si="14"/>
        <v>19281.09</v>
      </c>
      <c r="W9" s="5">
        <f t="shared" si="14"/>
        <v>20244.72</v>
      </c>
      <c r="X9" s="5">
        <f t="shared" si="14"/>
        <v>21258.65</v>
      </c>
      <c r="Y9" s="5">
        <f t="shared" si="14"/>
        <v>22328.97</v>
      </c>
      <c r="Z9" s="5">
        <f t="shared" si="14"/>
        <v>23459.07</v>
      </c>
      <c r="AA9" s="5">
        <f t="shared" si="14"/>
        <v>24650.07</v>
      </c>
      <c r="AB9" s="5">
        <f t="shared" si="14"/>
        <v>25902.06</v>
      </c>
      <c r="AC9" s="5">
        <f t="shared" si="14"/>
        <v>27215.46</v>
      </c>
      <c r="AD9" s="5">
        <f t="shared" si="14"/>
        <v>28591.43</v>
      </c>
      <c r="AE9" s="5">
        <f t="shared" si="14"/>
        <v>30032.44</v>
      </c>
      <c r="AF9" s="5">
        <f t="shared" si="14"/>
        <v>31541.01</v>
      </c>
      <c r="AG9" s="5">
        <f t="shared" si="14"/>
        <v>33120.699999999997</v>
      </c>
      <c r="AH9" s="5">
        <f t="shared" si="14"/>
        <v>34769.03</v>
      </c>
      <c r="AI9" s="5">
        <f t="shared" si="14"/>
        <v>15026.97</v>
      </c>
      <c r="AJ9" s="5">
        <f t="shared" si="14"/>
        <v>15760.23</v>
      </c>
      <c r="AK9" s="5">
        <f t="shared" si="14"/>
        <v>16519.3</v>
      </c>
      <c r="AL9" s="5">
        <f t="shared" si="14"/>
        <v>17302.21</v>
      </c>
      <c r="AM9" s="5">
        <f t="shared" si="14"/>
        <v>18106.89</v>
      </c>
      <c r="AN9" s="5">
        <f t="shared" si="14"/>
        <v>18931.41</v>
      </c>
      <c r="AO9" s="5">
        <f t="shared" si="14"/>
        <v>19774.310000000001</v>
      </c>
      <c r="AP9" s="5">
        <f t="shared" si="14"/>
        <v>20632</v>
      </c>
      <c r="AQ9" s="5">
        <f t="shared" si="14"/>
        <v>21499.03</v>
      </c>
      <c r="AR9" s="5">
        <f t="shared" si="14"/>
        <v>22368.93</v>
      </c>
      <c r="AS9" s="5">
        <f t="shared" si="14"/>
        <v>23235.08</v>
      </c>
      <c r="AT9" s="5">
        <f t="shared" si="14"/>
        <v>24090.9</v>
      </c>
      <c r="AU9" s="5">
        <f t="shared" si="14"/>
        <v>24928.67</v>
      </c>
      <c r="AV9" s="5">
        <f t="shared" si="14"/>
        <v>25739.83</v>
      </c>
      <c r="AW9" s="5">
        <f t="shared" si="14"/>
        <v>26515.19</v>
      </c>
      <c r="AX9" s="5">
        <f t="shared" si="14"/>
        <v>27243.14</v>
      </c>
      <c r="AY9" s="5">
        <f t="shared" si="14"/>
        <v>27907.43</v>
      </c>
      <c r="AZ9" s="5">
        <f t="shared" si="14"/>
        <v>28487.23</v>
      </c>
      <c r="BA9" s="5">
        <f t="shared" si="14"/>
        <v>28958.560000000001</v>
      </c>
      <c r="BB9" s="5">
        <f t="shared" si="14"/>
        <v>29297.15</v>
      </c>
      <c r="BC9" s="5">
        <f t="shared" si="14"/>
        <v>29475.89</v>
      </c>
      <c r="BD9" s="5">
        <f t="shared" si="14"/>
        <v>29466.639999999999</v>
      </c>
      <c r="BE9" s="5">
        <f t="shared" si="14"/>
        <v>29241.96</v>
      </c>
      <c r="BF9" s="5">
        <f t="shared" si="14"/>
        <v>28776.21</v>
      </c>
      <c r="BG9" s="5">
        <f t="shared" si="14"/>
        <v>28048.89</v>
      </c>
      <c r="BH9" s="5">
        <f t="shared" si="14"/>
        <v>27047</v>
      </c>
      <c r="BI9" s="5">
        <f t="shared" si="14"/>
        <v>25713.37</v>
      </c>
      <c r="BJ9" s="5">
        <f t="shared" si="14"/>
        <v>24059.47</v>
      </c>
      <c r="BK9" s="5">
        <f t="shared" si="14"/>
        <v>22117</v>
      </c>
      <c r="BL9" s="5">
        <f t="shared" si="14"/>
        <v>19934.45</v>
      </c>
      <c r="BM9" s="5">
        <f t="shared" si="14"/>
        <v>17573.59</v>
      </c>
      <c r="BN9" s="5">
        <f t="shared" si="14"/>
        <v>15112.25</v>
      </c>
      <c r="BO9" s="5">
        <f t="shared" si="14"/>
        <v>12646</v>
      </c>
      <c r="BP9" s="5">
        <f t="shared" si="14"/>
        <v>10278.59</v>
      </c>
      <c r="BQ9" s="5">
        <f t="shared" si="14"/>
        <v>8160.15</v>
      </c>
      <c r="BR9" s="5">
        <f t="shared" si="14"/>
        <v>6286</v>
      </c>
      <c r="BS9" s="5">
        <f t="shared" si="14"/>
        <v>4641.09</v>
      </c>
      <c r="BT9" s="5">
        <f t="shared" si="14"/>
        <v>3252.1</v>
      </c>
      <c r="BU9" s="5">
        <f t="shared" si="14"/>
        <v>2151.84</v>
      </c>
      <c r="BV9" s="5">
        <f t="shared" si="14"/>
        <v>1293.8699999999999</v>
      </c>
      <c r="BW9" s="5">
        <f t="shared" ref="BW9:DE9" si="15">IF(BW8&lt;$B9,0,VLOOKUP(BW8,$B9:$F108,5))</f>
        <v>689.57</v>
      </c>
      <c r="BX9" s="5">
        <f t="shared" si="15"/>
        <v>319.42</v>
      </c>
      <c r="BY9" s="5">
        <f t="shared" si="15"/>
        <v>126.96</v>
      </c>
      <c r="BZ9" s="5">
        <f t="shared" si="15"/>
        <v>41.18</v>
      </c>
      <c r="CA9" s="5">
        <f t="shared" si="15"/>
        <v>10.02</v>
      </c>
      <c r="CB9" s="5">
        <f t="shared" si="15"/>
        <v>1.53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1</v>
      </c>
      <c r="DR9" s="3">
        <f t="shared" si="16"/>
        <v>0.99524000000000001</v>
      </c>
      <c r="DS9" s="3">
        <f t="shared" si="16"/>
        <v>0.9905026576</v>
      </c>
      <c r="DT9" s="3">
        <f t="shared" si="16"/>
        <v>0.98588691521558403</v>
      </c>
      <c r="DU9" s="3">
        <f t="shared" si="16"/>
        <v>0.98153915391948332</v>
      </c>
      <c r="DV9" s="3">
        <f t="shared" si="16"/>
        <v>0.97745595103917826</v>
      </c>
      <c r="DW9" s="3">
        <f t="shared" si="16"/>
        <v>0.9735363526755112</v>
      </c>
      <c r="DX9" s="3">
        <f t="shared" si="16"/>
        <v>0.96965194262833587</v>
      </c>
      <c r="DY9" s="3">
        <f t="shared" si="16"/>
        <v>0.96570545922183848</v>
      </c>
      <c r="DZ9" s="3">
        <f t="shared" si="16"/>
        <v>0.96163983923851448</v>
      </c>
      <c r="EA9" s="3">
        <f t="shared" si="16"/>
        <v>0.95744708953943458</v>
      </c>
      <c r="EB9" s="3">
        <f t="shared" si="16"/>
        <v>0.95311942869471633</v>
      </c>
      <c r="EC9" s="3">
        <f t="shared" si="16"/>
        <v>0.94867789215699894</v>
      </c>
      <c r="ED9" s="3">
        <f t="shared" si="16"/>
        <v>0.9439724498119002</v>
      </c>
      <c r="EE9" s="3">
        <f t="shared" si="16"/>
        <v>0.93890331775641034</v>
      </c>
      <c r="EF9" s="3">
        <f t="shared" si="16"/>
        <v>0.93338256624800264</v>
      </c>
      <c r="EG9" s="3">
        <f t="shared" si="16"/>
        <v>0.9273342472187156</v>
      </c>
      <c r="EH9" s="3">
        <f t="shared" si="16"/>
        <v>0.92064816729626864</v>
      </c>
      <c r="EI9" s="3">
        <f t="shared" si="16"/>
        <v>0.91323694954953372</v>
      </c>
      <c r="EJ9" s="3">
        <f t="shared" si="16"/>
        <v>0.90504521411207439</v>
      </c>
      <c r="EK9" s="3">
        <f t="shared" si="16"/>
        <v>0.89605811513594147</v>
      </c>
      <c r="EL9" s="3">
        <f t="shared" si="16"/>
        <v>0.88618355470714338</v>
      </c>
      <c r="EM9" s="3">
        <f t="shared" si="16"/>
        <v>0.87528349698424557</v>
      </c>
      <c r="EN9" s="3">
        <f t="shared" si="16"/>
        <v>0.86322209039580267</v>
      </c>
      <c r="EO9" s="3">
        <f t="shared" si="16"/>
        <v>0.84990257354099541</v>
      </c>
      <c r="EP9" s="3">
        <f t="shared" si="16"/>
        <v>0.83526725122461942</v>
      </c>
      <c r="EQ9" s="3">
        <f t="shared" si="16"/>
        <v>0.81925517801864345</v>
      </c>
      <c r="ER9" s="3">
        <f t="shared" si="16"/>
        <v>0.80181323527862647</v>
      </c>
      <c r="ES9" s="3">
        <f t="shared" si="16"/>
        <v>0.7829064791907564</v>
      </c>
      <c r="ET9" s="3">
        <f t="shared" si="16"/>
        <v>0.76246479101908582</v>
      </c>
      <c r="EU9" s="3">
        <f t="shared" si="16"/>
        <v>0.74033806278371195</v>
      </c>
      <c r="EV9" s="3">
        <f t="shared" si="16"/>
        <v>0.71632149602700834</v>
      </c>
      <c r="EW9" s="3">
        <f t="shared" si="16"/>
        <v>0.69021157749682394</v>
      </c>
      <c r="EX9" s="3">
        <f t="shared" si="16"/>
        <v>0.66187839224057932</v>
      </c>
      <c r="EY9" s="3">
        <f t="shared" si="16"/>
        <v>0.63120032876022847</v>
      </c>
      <c r="EZ9" s="3">
        <f t="shared" si="16"/>
        <v>0.59810649552332973</v>
      </c>
      <c r="FA9" s="3">
        <f t="shared" si="16"/>
        <v>0.56260289394906493</v>
      </c>
      <c r="FB9" s="3">
        <f t="shared" si="16"/>
        <v>0.5247791013888693</v>
      </c>
      <c r="FC9" s="3">
        <f t="shared" si="16"/>
        <v>0.48484865956419021</v>
      </c>
      <c r="FD9" s="3">
        <f t="shared" si="16"/>
        <v>0.44315652332826549</v>
      </c>
      <c r="FE9" s="3">
        <f t="shared" si="16"/>
        <v>0.39934163786679988</v>
      </c>
      <c r="FF9" s="3">
        <f t="shared" si="16"/>
        <v>0.35417609862406485</v>
      </c>
      <c r="FG9" s="3">
        <f t="shared" si="16"/>
        <v>0.30860780177509267</v>
      </c>
      <c r="FH9" s="3">
        <f t="shared" si="16"/>
        <v>0.26365290329051494</v>
      </c>
      <c r="FI9" s="3">
        <f t="shared" si="16"/>
        <v>0.22031100251858718</v>
      </c>
      <c r="FJ9" s="3">
        <f t="shared" si="16"/>
        <v>0.1795777012629256</v>
      </c>
      <c r="FK9" s="3">
        <f t="shared" si="16"/>
        <v>0.14243744108772732</v>
      </c>
      <c r="FL9" s="3">
        <f t="shared" si="16"/>
        <v>0.10973665336280689</v>
      </c>
      <c r="FM9" s="3">
        <f t="shared" si="16"/>
        <v>8.2577929022045804E-2</v>
      </c>
      <c r="FN9" s="3">
        <f t="shared" si="16"/>
        <v>6.0295926434027182E-2</v>
      </c>
      <c r="FO9" s="3">
        <f t="shared" si="16"/>
        <v>4.2196898196325237E-2</v>
      </c>
      <c r="FP9" s="3">
        <f t="shared" si="16"/>
        <v>2.8026757813017261E-2</v>
      </c>
      <c r="FQ9" s="3">
        <f t="shared" si="16"/>
        <v>1.7577821965168168E-2</v>
      </c>
      <c r="FR9" s="3">
        <f t="shared" si="16"/>
        <v>1.0018303850827946E-2</v>
      </c>
      <c r="FS9" s="3">
        <f t="shared" ref="FS9:HA9" si="17">IF(FS8&lt;$B9,0,VLOOKUP(FS8,$B9:$F108,3))</f>
        <v>5.0609465563227537E-3</v>
      </c>
      <c r="FT9" s="3">
        <f t="shared" si="17"/>
        <v>2.2221098044846311E-3</v>
      </c>
      <c r="FU9" s="3">
        <f t="shared" si="17"/>
        <v>8.3715764774153982E-4</v>
      </c>
      <c r="FV9" s="3">
        <f t="shared" si="17"/>
        <v>2.5740923352756865E-4</v>
      </c>
      <c r="FW9" s="3">
        <f t="shared" si="17"/>
        <v>5.9337976512775113E-5</v>
      </c>
      <c r="FX9" s="3">
        <f t="shared" si="17"/>
        <v>8.6045999741175181E-6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34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0.155</v>
      </c>
      <c r="HM9">
        <f>IF(HJ9=HK9,0,HJ9*VLOOKUP(HH9,Mort!$A$2:$E$115,IF(C5="M",2,3)))</f>
        <v>3.3E-4</v>
      </c>
      <c r="HN9" s="16">
        <f>(1+Assumptions!$C$9)^HB10</f>
        <v>1.2507891954619446</v>
      </c>
      <c r="HO9" s="16">
        <f>(1+Assumptions!$C$10)^-HB10</f>
        <v>0.82539082700550481</v>
      </c>
      <c r="HP9" s="3"/>
      <c r="HQ9" s="16">
        <f>(1.01+Assumptions!$C$9)^HB10</f>
        <v>1.3248530072943991</v>
      </c>
      <c r="HR9" s="16">
        <f>(0.99+Assumptions!$C$9)^HB10</f>
        <v>1.1802083635840983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2031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19373.304279884287</v>
      </c>
      <c r="F10" s="3">
        <f t="shared" ref="F10:F73" si="19">ROUND(D10*E10, 2)</f>
        <v>19281.09</v>
      </c>
      <c r="H10">
        <f>C4</f>
        <v>40</v>
      </c>
      <c r="I10" s="5">
        <f t="dataTable" ref="I10:HA60" dt2D="0" dtr="0" r1="I6"/>
        <v>460679.27221106348</v>
      </c>
      <c r="J10" s="5">
        <v>0</v>
      </c>
      <c r="K10" s="5">
        <v>10750.45</v>
      </c>
      <c r="L10" s="5">
        <v>11329.82</v>
      </c>
      <c r="M10" s="5">
        <v>11938.25</v>
      </c>
      <c r="N10" s="5">
        <v>12576.6</v>
      </c>
      <c r="O10" s="5">
        <v>13245.75</v>
      </c>
      <c r="P10" s="5">
        <v>13946.32</v>
      </c>
      <c r="Q10" s="5">
        <v>14678.64</v>
      </c>
      <c r="R10" s="5">
        <v>15442.61</v>
      </c>
      <c r="S10" s="5">
        <v>16238.03</v>
      </c>
      <c r="T10" s="5">
        <v>17063.79</v>
      </c>
      <c r="U10" s="5">
        <v>17918.41</v>
      </c>
      <c r="V10" s="5">
        <v>18813.939999999999</v>
      </c>
      <c r="W10" s="5">
        <v>19754.23</v>
      </c>
      <c r="X10" s="5">
        <v>20743.59</v>
      </c>
      <c r="Y10" s="5">
        <v>21787.98</v>
      </c>
      <c r="Z10" s="5">
        <v>22890.69</v>
      </c>
      <c r="AA10" s="5">
        <v>24052.84</v>
      </c>
      <c r="AB10" s="5">
        <v>25274.5</v>
      </c>
      <c r="AC10" s="5">
        <v>26556.07</v>
      </c>
      <c r="AD10" s="5">
        <v>27898.7</v>
      </c>
      <c r="AE10" s="5">
        <v>29304.799999999999</v>
      </c>
      <c r="AF10" s="5">
        <v>30776.83</v>
      </c>
      <c r="AG10" s="5">
        <v>32318.240000000002</v>
      </c>
      <c r="AH10" s="5">
        <v>33926.629999999997</v>
      </c>
      <c r="AI10" s="5">
        <v>14662.89</v>
      </c>
      <c r="AJ10" s="5">
        <v>15378.39</v>
      </c>
      <c r="AK10" s="5">
        <v>16119.07</v>
      </c>
      <c r="AL10" s="5">
        <v>16883</v>
      </c>
      <c r="AM10" s="5">
        <v>17668.189999999999</v>
      </c>
      <c r="AN10" s="5">
        <v>18472.740000000002</v>
      </c>
      <c r="AO10" s="5">
        <v>19295.21</v>
      </c>
      <c r="AP10" s="5">
        <v>20132.12</v>
      </c>
      <c r="AQ10" s="5">
        <v>20978.15</v>
      </c>
      <c r="AR10" s="5">
        <v>21826.97</v>
      </c>
      <c r="AS10" s="5">
        <v>22672.13</v>
      </c>
      <c r="AT10" s="5">
        <v>23507.22</v>
      </c>
      <c r="AU10" s="5">
        <v>24324.69</v>
      </c>
      <c r="AV10" s="5">
        <v>25116.2</v>
      </c>
      <c r="AW10" s="5">
        <v>25872.77</v>
      </c>
      <c r="AX10" s="5">
        <v>26583.08</v>
      </c>
      <c r="AY10" s="5">
        <v>27231.279999999999</v>
      </c>
      <c r="AZ10" s="5">
        <v>27797.03</v>
      </c>
      <c r="BA10" s="5">
        <v>28256.94</v>
      </c>
      <c r="BB10" s="5">
        <v>28587.33</v>
      </c>
      <c r="BC10" s="5">
        <v>28761.73</v>
      </c>
      <c r="BD10" s="5">
        <v>28752.71</v>
      </c>
      <c r="BE10" s="5">
        <v>28533.48</v>
      </c>
      <c r="BF10" s="5">
        <v>28079.01</v>
      </c>
      <c r="BG10" s="5">
        <v>27369.31</v>
      </c>
      <c r="BH10" s="5">
        <v>26391.7</v>
      </c>
      <c r="BI10" s="5">
        <v>25090.38</v>
      </c>
      <c r="BJ10" s="5">
        <v>23476.55</v>
      </c>
      <c r="BK10" s="5">
        <v>21581.14</v>
      </c>
      <c r="BL10" s="5">
        <v>19451.48</v>
      </c>
      <c r="BM10" s="5">
        <v>17147.810000000001</v>
      </c>
      <c r="BN10" s="5">
        <v>14746.11</v>
      </c>
      <c r="BO10" s="5">
        <v>12339.61</v>
      </c>
      <c r="BP10" s="5">
        <v>10029.549999999999</v>
      </c>
      <c r="BQ10" s="5">
        <v>7962.44</v>
      </c>
      <c r="BR10" s="5">
        <v>6133.7</v>
      </c>
      <c r="BS10" s="5">
        <v>4528.6400000000003</v>
      </c>
      <c r="BT10" s="5">
        <v>3173.31</v>
      </c>
      <c r="BU10" s="5">
        <v>2099.6999999999998</v>
      </c>
      <c r="BV10" s="5">
        <v>1262.52</v>
      </c>
      <c r="BW10" s="5">
        <v>672.87</v>
      </c>
      <c r="BX10" s="5">
        <v>311.68</v>
      </c>
      <c r="BY10" s="5">
        <v>123.88</v>
      </c>
      <c r="BZ10" s="5">
        <v>40.19</v>
      </c>
      <c r="CA10" s="5">
        <v>9.77</v>
      </c>
      <c r="CB10" s="5">
        <v>1.5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0.99895</v>
      </c>
      <c r="DI10" s="3">
        <v>0.9977212915</v>
      </c>
      <c r="DJ10" s="3">
        <v>0.99627459562732501</v>
      </c>
      <c r="DK10" s="3">
        <v>0.99458092881475857</v>
      </c>
      <c r="DL10" s="3">
        <v>0.99259176695712903</v>
      </c>
      <c r="DM10" s="3">
        <v>0.9902492503871102</v>
      </c>
      <c r="DN10" s="3">
        <v>0.98747655248602628</v>
      </c>
      <c r="DO10" s="3">
        <v>0.98420800509729756</v>
      </c>
      <c r="DP10" s="3">
        <v>0.98034006763726522</v>
      </c>
      <c r="DQ10" s="3">
        <v>0.97577168292207561</v>
      </c>
      <c r="DR10" s="3">
        <v>0.97112700971136656</v>
      </c>
      <c r="DS10" s="3">
        <v>0.96650444514514045</v>
      </c>
      <c r="DT10" s="3">
        <v>0.96200053443076405</v>
      </c>
      <c r="DU10" s="3">
        <v>0.95775811207392436</v>
      </c>
      <c r="DV10" s="3">
        <v>0.9537738383276968</v>
      </c>
      <c r="DW10" s="3">
        <v>0.94994920523600279</v>
      </c>
      <c r="DX10" s="3">
        <v>0.9461589079071111</v>
      </c>
      <c r="DY10" s="3">
        <v>0.94230804115192912</v>
      </c>
      <c r="DZ10" s="3">
        <v>0.93834092429867944</v>
      </c>
      <c r="EA10" s="3">
        <v>0.93424975786873721</v>
      </c>
      <c r="EB10" s="3">
        <v>0.93002694896317051</v>
      </c>
      <c r="EC10" s="3">
        <v>0.92569302338100212</v>
      </c>
      <c r="ED10" s="3">
        <v>0.92110158598503233</v>
      </c>
      <c r="EE10" s="3">
        <v>0.9161552704682927</v>
      </c>
      <c r="EF10" s="3">
        <v>0.91076827747793909</v>
      </c>
      <c r="EG10" s="3">
        <v>0.90486649903988203</v>
      </c>
      <c r="EH10" s="3">
        <v>0.89834241158180439</v>
      </c>
      <c r="EI10" s="3">
        <v>0.89111075516857086</v>
      </c>
      <c r="EJ10" s="3">
        <v>0.88311749169470877</v>
      </c>
      <c r="EK10" s="3">
        <v>0.87434813500218034</v>
      </c>
      <c r="EL10" s="3">
        <v>0.86471281855445625</v>
      </c>
      <c r="EM10" s="3">
        <v>0.85407685088623642</v>
      </c>
      <c r="EN10" s="3">
        <v>0.84230767188102407</v>
      </c>
      <c r="EO10" s="3">
        <v>0.82931086450389979</v>
      </c>
      <c r="EP10" s="3">
        <v>0.81503013141714264</v>
      </c>
      <c r="EQ10" s="3">
        <v>0.79940600379787596</v>
      </c>
      <c r="ER10" s="3">
        <v>0.78238664997701912</v>
      </c>
      <c r="ES10" s="3">
        <v>0.76393797277056097</v>
      </c>
      <c r="ET10" s="3">
        <v>0.7439915523015217</v>
      </c>
      <c r="EU10" s="3">
        <v>0.72240091745373147</v>
      </c>
      <c r="EV10" s="3">
        <v>0.69896623169153238</v>
      </c>
      <c r="EW10" s="3">
        <v>0.673488912546376</v>
      </c>
      <c r="EX10" s="3">
        <v>0.64584219268634724</v>
      </c>
      <c r="EY10" s="3">
        <v>0.61590740705533509</v>
      </c>
      <c r="EZ10" s="3">
        <v>0.58361538170342386</v>
      </c>
      <c r="FA10" s="3">
        <v>0.54897197264550868</v>
      </c>
      <c r="FB10" s="3">
        <v>0.51206458692455115</v>
      </c>
      <c r="FC10" s="3">
        <v>0.47310159250546208</v>
      </c>
      <c r="FD10" s="3">
        <v>0.43241958656591739</v>
      </c>
      <c r="FE10" s="3">
        <v>0.38966626204214511</v>
      </c>
      <c r="FF10" s="3">
        <v>0.34559500780517849</v>
      </c>
      <c r="FG10" s="3">
        <v>0.30113075410096424</v>
      </c>
      <c r="FH10" s="3">
        <v>0.25726503715107679</v>
      </c>
      <c r="FI10" s="3">
        <v>0.21497323769381127</v>
      </c>
      <c r="FJ10" s="3">
        <v>0.1752268357766025</v>
      </c>
      <c r="FK10" s="3">
        <v>0.13898642160128558</v>
      </c>
      <c r="FL10" s="3">
        <v>0.10707791893006244</v>
      </c>
      <c r="FM10" s="3">
        <v>8.0577204774061287E-2</v>
      </c>
      <c r="FN10" s="3">
        <v>5.8835057609876326E-2</v>
      </c>
      <c r="FO10" s="3">
        <v>4.1174538367119748E-2</v>
      </c>
      <c r="FP10" s="3">
        <v>2.7347716638057268E-2</v>
      </c>
      <c r="FQ10" s="3">
        <v>1.715194092105676E-2</v>
      </c>
      <c r="FR10" s="3">
        <v>9.7755772085470899E-3</v>
      </c>
      <c r="FS10" s="3">
        <v>4.9383283384417335E-3</v>
      </c>
      <c r="FT10" s="3">
        <v>2.1682718235596118E-3</v>
      </c>
      <c r="FU10" s="3">
        <v>8.1687472680784805E-4</v>
      </c>
      <c r="FV10" s="3">
        <v>2.5117264099887711E-4</v>
      </c>
      <c r="FW10" s="3">
        <v>5.7900317203061138E-5</v>
      </c>
      <c r="FX10" s="3">
        <v>8.3961249976158945E-6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6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6.08E-2</v>
      </c>
      <c r="HF10">
        <f>IF(HC10=HD10,0,HC10*VLOOKUP(H10,Mort!$A$2:$E$115,IF(C5="M",2,3)))</f>
        <v>5.0000000000000001E-4</v>
      </c>
      <c r="HH10">
        <f t="shared" ref="HH10:HI25" si="20">HH9+1</f>
        <v>35</v>
      </c>
      <c r="HI10">
        <f t="shared" si="20"/>
        <v>1</v>
      </c>
      <c r="HJ10">
        <f t="shared" ref="HJ10:HJ60" si="21">HJ9-HK9-HL9-HM9</f>
        <v>0.84466999999999992</v>
      </c>
      <c r="HK10">
        <f>IF(HH10&gt;=$F$3,IF(HI10&lt;50,HJ10*VLOOKUP(HH10,Ret!$A$2:$AZ$27,HI10+2),HJ10),0)</f>
        <v>0</v>
      </c>
      <c r="HL10">
        <f>IF(HH10&lt;$F$3,HJ10*VLOOKUP(HH10,Withd!$A$2:$AZ$57,HI10+2),0)</f>
        <v>0.11428385099999999</v>
      </c>
      <c r="HM10">
        <f>IF(HJ10=HK10,0,HJ10*VLOOKUP(HH10,Mort!$A$2:$E$115,IF(HM9/HJ9=VLOOKUP(HH9,Mort!$A$2:$E$115,2),2,3)))</f>
        <v>2.9563449999999998E-4</v>
      </c>
      <c r="HN10">
        <f>HN9/(1+Assumptions!$C$9)</f>
        <v>1.2049992249151682</v>
      </c>
      <c r="HO10">
        <f>HO9*(1+Assumptions!$C$10)</f>
        <v>0.85221602888318371</v>
      </c>
      <c r="HQ10">
        <f>HQ9/(1.01+Assumptions!$C$9)</f>
        <v>1.2641727168839687</v>
      </c>
      <c r="HR10">
        <f>HR9/(0.99+Assumptions!$C$9)</f>
        <v>1.148062610490368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2032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20438.836015277921</v>
      </c>
      <c r="F11" s="3">
        <f t="shared" si="19"/>
        <v>20244.72</v>
      </c>
      <c r="H11">
        <f>H10+1</f>
        <v>41</v>
      </c>
      <c r="I11" s="5">
        <v>450795.69333934999</v>
      </c>
      <c r="J11" s="5">
        <v>0</v>
      </c>
      <c r="K11" s="5">
        <v>0</v>
      </c>
      <c r="L11" s="5">
        <v>11341.72</v>
      </c>
      <c r="M11" s="5">
        <v>11950.8</v>
      </c>
      <c r="N11" s="5">
        <v>12589.81</v>
      </c>
      <c r="O11" s="5">
        <v>13259.67</v>
      </c>
      <c r="P11" s="5">
        <v>13960.98</v>
      </c>
      <c r="Q11" s="5">
        <v>14694.07</v>
      </c>
      <c r="R11" s="5">
        <v>15458.84</v>
      </c>
      <c r="S11" s="5">
        <v>16255.09</v>
      </c>
      <c r="T11" s="5">
        <v>17081.73</v>
      </c>
      <c r="U11" s="5">
        <v>17937.240000000002</v>
      </c>
      <c r="V11" s="5">
        <v>18833.71</v>
      </c>
      <c r="W11" s="5">
        <v>19774.990000000002</v>
      </c>
      <c r="X11" s="5">
        <v>20765.39</v>
      </c>
      <c r="Y11" s="5">
        <v>21810.880000000001</v>
      </c>
      <c r="Z11" s="5">
        <v>22914.75</v>
      </c>
      <c r="AA11" s="5">
        <v>24078.12</v>
      </c>
      <c r="AB11" s="5">
        <v>25301.06</v>
      </c>
      <c r="AC11" s="5">
        <v>26583.98</v>
      </c>
      <c r="AD11" s="5">
        <v>27928.03</v>
      </c>
      <c r="AE11" s="5">
        <v>29335.61</v>
      </c>
      <c r="AF11" s="5">
        <v>30809.18</v>
      </c>
      <c r="AG11" s="5">
        <v>32352.21</v>
      </c>
      <c r="AH11" s="5">
        <v>33962.29</v>
      </c>
      <c r="AI11" s="5">
        <v>14678.3</v>
      </c>
      <c r="AJ11" s="5">
        <v>15394.55</v>
      </c>
      <c r="AK11" s="5">
        <v>16136.01</v>
      </c>
      <c r="AL11" s="5">
        <v>16900.75</v>
      </c>
      <c r="AM11" s="5">
        <v>17686.759999999998</v>
      </c>
      <c r="AN11" s="5">
        <v>18492.150000000001</v>
      </c>
      <c r="AO11" s="5">
        <v>19315.5</v>
      </c>
      <c r="AP11" s="5">
        <v>20153.28</v>
      </c>
      <c r="AQ11" s="5">
        <v>21000.2</v>
      </c>
      <c r="AR11" s="5">
        <v>21849.91</v>
      </c>
      <c r="AS11" s="5">
        <v>22695.97</v>
      </c>
      <c r="AT11" s="5">
        <v>23531.919999999998</v>
      </c>
      <c r="AU11" s="5">
        <v>24350.26</v>
      </c>
      <c r="AV11" s="5">
        <v>25142.6</v>
      </c>
      <c r="AW11" s="5">
        <v>25899.97</v>
      </c>
      <c r="AX11" s="5">
        <v>26611.03</v>
      </c>
      <c r="AY11" s="5">
        <v>27259.91</v>
      </c>
      <c r="AZ11" s="5">
        <v>27826.25</v>
      </c>
      <c r="BA11" s="5">
        <v>28286.639999999999</v>
      </c>
      <c r="BB11" s="5">
        <v>28617.38</v>
      </c>
      <c r="BC11" s="5">
        <v>28791.97</v>
      </c>
      <c r="BD11" s="5">
        <v>28782.94</v>
      </c>
      <c r="BE11" s="5">
        <v>28563.47</v>
      </c>
      <c r="BF11" s="5">
        <v>28108.52</v>
      </c>
      <c r="BG11" s="5">
        <v>27398.080000000002</v>
      </c>
      <c r="BH11" s="5">
        <v>26419.439999999999</v>
      </c>
      <c r="BI11" s="5">
        <v>25116.75</v>
      </c>
      <c r="BJ11" s="5">
        <v>23501.23</v>
      </c>
      <c r="BK11" s="5">
        <v>21603.83</v>
      </c>
      <c r="BL11" s="5">
        <v>19471.919999999998</v>
      </c>
      <c r="BM11" s="5">
        <v>17165.830000000002</v>
      </c>
      <c r="BN11" s="5">
        <v>14761.6</v>
      </c>
      <c r="BO11" s="5">
        <v>12352.58</v>
      </c>
      <c r="BP11" s="5">
        <v>10040.09</v>
      </c>
      <c r="BQ11" s="5">
        <v>7970.81</v>
      </c>
      <c r="BR11" s="5">
        <v>6140.15</v>
      </c>
      <c r="BS11" s="5">
        <v>4533.3999999999996</v>
      </c>
      <c r="BT11" s="5">
        <v>3176.65</v>
      </c>
      <c r="BU11" s="5">
        <v>2101.91</v>
      </c>
      <c r="BV11" s="5">
        <v>1263.8499999999999</v>
      </c>
      <c r="BW11" s="5">
        <v>673.57</v>
      </c>
      <c r="BX11" s="5">
        <v>312.01</v>
      </c>
      <c r="BY11" s="5">
        <v>124.01</v>
      </c>
      <c r="BZ11" s="5">
        <v>40.229999999999997</v>
      </c>
      <c r="CA11" s="5">
        <v>9.7799999999999994</v>
      </c>
      <c r="CB11" s="5">
        <v>1.5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0.99877000000000005</v>
      </c>
      <c r="DJ11" s="3">
        <v>0.99732178350000011</v>
      </c>
      <c r="DK11" s="3">
        <v>0.9956263364680501</v>
      </c>
      <c r="DL11" s="3">
        <v>0.993635083795114</v>
      </c>
      <c r="DM11" s="3">
        <v>0.99129010499735748</v>
      </c>
      <c r="DN11" s="3">
        <v>0.98851449270336489</v>
      </c>
      <c r="DO11" s="3">
        <v>0.9852425097325167</v>
      </c>
      <c r="DP11" s="3">
        <v>0.98137050666926795</v>
      </c>
      <c r="DQ11" s="3">
        <v>0.9767973201081892</v>
      </c>
      <c r="DR11" s="3">
        <v>0.97214776486447418</v>
      </c>
      <c r="DS11" s="3">
        <v>0.96752034150371935</v>
      </c>
      <c r="DT11" s="3">
        <v>0.96301169671231202</v>
      </c>
      <c r="DU11" s="3">
        <v>0.95876481512981071</v>
      </c>
      <c r="DV11" s="3">
        <v>0.95477635349887069</v>
      </c>
      <c r="DW11" s="3">
        <v>0.95094770032134024</v>
      </c>
      <c r="DX11" s="3">
        <v>0.94715341899705807</v>
      </c>
      <c r="DY11" s="3">
        <v>0.94329850458174003</v>
      </c>
      <c r="DZ11" s="3">
        <v>0.93932721787745088</v>
      </c>
      <c r="EA11" s="3">
        <v>0.93523175120750512</v>
      </c>
      <c r="EB11" s="3">
        <v>0.93100450369204724</v>
      </c>
      <c r="EC11" s="3">
        <v>0.92666602270484233</v>
      </c>
      <c r="ED11" s="3">
        <v>0.92206975923222634</v>
      </c>
      <c r="EE11" s="3">
        <v>0.91711824462514935</v>
      </c>
      <c r="EF11" s="3">
        <v>0.91172558934675352</v>
      </c>
      <c r="EG11" s="3">
        <v>0.90581760752778651</v>
      </c>
      <c r="EH11" s="3">
        <v>0.89928666257751111</v>
      </c>
      <c r="EI11" s="3">
        <v>0.89204740494376211</v>
      </c>
      <c r="EJ11" s="3">
        <v>0.88404573972141653</v>
      </c>
      <c r="EK11" s="3">
        <v>0.87526716552598283</v>
      </c>
      <c r="EL11" s="3">
        <v>0.86562172136188642</v>
      </c>
      <c r="EM11" s="3">
        <v>0.85497457418913525</v>
      </c>
      <c r="EN11" s="3">
        <v>0.843193024556809</v>
      </c>
      <c r="EO11" s="3">
        <v>0.83018255618789738</v>
      </c>
      <c r="EP11" s="3">
        <v>0.81588681257034179</v>
      </c>
      <c r="EQ11" s="3">
        <v>0.80024626237336827</v>
      </c>
      <c r="ER11" s="3">
        <v>0.78320901944743926</v>
      </c>
      <c r="ES11" s="3">
        <v>0.76474095076886861</v>
      </c>
      <c r="ET11" s="3">
        <v>0.74477356454429344</v>
      </c>
      <c r="EU11" s="3">
        <v>0.72316023570121801</v>
      </c>
      <c r="EV11" s="3">
        <v>0.69970091765507048</v>
      </c>
      <c r="EW11" s="3">
        <v>0.67419681920654317</v>
      </c>
      <c r="EX11" s="3">
        <v>0.64652103977811459</v>
      </c>
      <c r="EY11" s="3">
        <v>0.61655478958439902</v>
      </c>
      <c r="EZ11" s="3">
        <v>0.58422882196648895</v>
      </c>
      <c r="FA11" s="3">
        <v>0.54954899909455823</v>
      </c>
      <c r="FB11" s="3">
        <v>0.5126028198854311</v>
      </c>
      <c r="FC11" s="3">
        <v>0.47359887132034867</v>
      </c>
      <c r="FD11" s="3">
        <v>0.43287410437551188</v>
      </c>
      <c r="FE11" s="3">
        <v>0.39007584167590503</v>
      </c>
      <c r="FF11" s="3">
        <v>0.34595826398236018</v>
      </c>
      <c r="FG11" s="3">
        <v>0.3014472737383897</v>
      </c>
      <c r="FH11" s="3">
        <v>0.2575354493729185</v>
      </c>
      <c r="FI11" s="3">
        <v>0.21519919685050443</v>
      </c>
      <c r="FJ11" s="3">
        <v>0.17541101734481465</v>
      </c>
      <c r="FK11" s="3">
        <v>0.13913251073756008</v>
      </c>
      <c r="FL11" s="3">
        <v>0.10719046892243105</v>
      </c>
      <c r="FM11" s="3">
        <v>8.0661899768818587E-2</v>
      </c>
      <c r="FN11" s="3">
        <v>5.8896899354198264E-2</v>
      </c>
      <c r="FO11" s="3">
        <v>4.1217817075048568E-2</v>
      </c>
      <c r="FP11" s="3">
        <v>2.7376461923076512E-2</v>
      </c>
      <c r="FQ11" s="3">
        <v>1.7169969388915129E-2</v>
      </c>
      <c r="FR11" s="3">
        <v>9.7858523535182887E-3</v>
      </c>
      <c r="FS11" s="3">
        <v>4.9435190334268337E-3</v>
      </c>
      <c r="FT11" s="3">
        <v>2.1705509020067196E-3</v>
      </c>
      <c r="FU11" s="3">
        <v>8.177333468220115E-4</v>
      </c>
      <c r="FV11" s="3">
        <v>2.5143664948083208E-4</v>
      </c>
      <c r="FW11" s="3">
        <v>5.7961176438321401E-5</v>
      </c>
      <c r="FX11" s="3">
        <v>8.4049501953209847E-6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7</v>
      </c>
      <c r="HC11">
        <f>HC10-HD10-HE10-HF10</f>
        <v>0.93870000000000009</v>
      </c>
      <c r="HD11">
        <f>IF(H11&gt;=$F$3,IF(HB11&lt;50,HC11*VLOOKUP(H11,Ret!$A$2:$AZ$27,HB11+2),HC11),0)</f>
        <v>0</v>
      </c>
      <c r="HE11">
        <f>IF(H11&lt;$F$3,HC11*VLOOKUP(H11,Withd!$A$2:$AZ$57,HB11+2),0)</f>
        <v>5.331816000000001E-2</v>
      </c>
      <c r="HF11">
        <f>IF(HC11=HD11,0,HC11*VLOOKUP(H11,Mort!$A$2:$E$115,IF(HF10/HC10=VLOOKUP(H10,Mort!$A$2:$E$115,2),2,3)))</f>
        <v>5.0689800000000009E-4</v>
      </c>
      <c r="HH11">
        <f t="shared" si="20"/>
        <v>36</v>
      </c>
      <c r="HI11">
        <f t="shared" si="20"/>
        <v>2</v>
      </c>
      <c r="HJ11">
        <f t="shared" si="21"/>
        <v>0.73009051449999984</v>
      </c>
      <c r="HK11">
        <f>IF(HH11&gt;=$F$3,IF(HI11&lt;50,HJ11*VLOOKUP(HH11,Ret!$A$2:$AZ$27,HI11+2),HJ11),0)</f>
        <v>0</v>
      </c>
      <c r="HL11">
        <f>IF(HH11&lt;$F$3,HJ11*VLOOKUP(HH11,Withd!$A$2:$AZ$57,HI11+2),0)</f>
        <v>8.4398463476199975E-2</v>
      </c>
      <c r="HM11">
        <f>IF(HJ11=HK11,0,HJ11*VLOOKUP(HH11,Mort!$A$2:$E$115,IF(HM10/HJ10=VLOOKUP(HH10,Mort!$A$2:$E$115,2),2,3)))</f>
        <v>2.7743439550999998E-4</v>
      </c>
      <c r="HN11">
        <f>HN10/(1+Assumptions!$C$9)</f>
        <v>1.1608855731360002</v>
      </c>
      <c r="HO11">
        <f>HO10*(1+Assumptions!$C$10)</f>
        <v>0.87991304982188712</v>
      </c>
      <c r="HQ11">
        <f>HQ10/(1.01+Assumptions!$C$9)</f>
        <v>1.2062716764160006</v>
      </c>
      <c r="HR11">
        <f>HR10/(0.99+Assumptions!$C$9)</f>
        <v>1.116792422656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2033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21562.971996118209</v>
      </c>
      <c r="F12" s="3">
        <f t="shared" si="19"/>
        <v>21258.65</v>
      </c>
      <c r="H12">
        <f t="shared" ref="H12:H60" si="23">H11+1</f>
        <v>42</v>
      </c>
      <c r="I12" s="5">
        <v>440811.40279538149</v>
      </c>
      <c r="J12" s="5">
        <v>0</v>
      </c>
      <c r="K12" s="5">
        <v>0</v>
      </c>
      <c r="L12" s="5">
        <v>0</v>
      </c>
      <c r="M12" s="5">
        <v>11965.52</v>
      </c>
      <c r="N12" s="5">
        <v>12605.32</v>
      </c>
      <c r="O12" s="5">
        <v>13276</v>
      </c>
      <c r="P12" s="5">
        <v>13978.17</v>
      </c>
      <c r="Q12" s="5">
        <v>14712.17</v>
      </c>
      <c r="R12" s="5">
        <v>15477.88</v>
      </c>
      <c r="S12" s="5">
        <v>16275.11</v>
      </c>
      <c r="T12" s="5">
        <v>17102.759999999998</v>
      </c>
      <c r="U12" s="5">
        <v>17959.330000000002</v>
      </c>
      <c r="V12" s="5">
        <v>18856.91</v>
      </c>
      <c r="W12" s="5">
        <v>19799.34</v>
      </c>
      <c r="X12" s="5">
        <v>20790.97</v>
      </c>
      <c r="Y12" s="5">
        <v>21837.74</v>
      </c>
      <c r="Z12" s="5">
        <v>22942.97</v>
      </c>
      <c r="AA12" s="5">
        <v>24107.78</v>
      </c>
      <c r="AB12" s="5">
        <v>25332.22</v>
      </c>
      <c r="AC12" s="5">
        <v>26616.720000000001</v>
      </c>
      <c r="AD12" s="5">
        <v>27962.42</v>
      </c>
      <c r="AE12" s="5">
        <v>29371.73</v>
      </c>
      <c r="AF12" s="5">
        <v>30847.119999999999</v>
      </c>
      <c r="AG12" s="5">
        <v>32392.06</v>
      </c>
      <c r="AH12" s="5">
        <v>34004.120000000003</v>
      </c>
      <c r="AI12" s="5">
        <v>14696.38</v>
      </c>
      <c r="AJ12" s="5">
        <v>15413.51</v>
      </c>
      <c r="AK12" s="5">
        <v>16155.88</v>
      </c>
      <c r="AL12" s="5">
        <v>16921.560000000001</v>
      </c>
      <c r="AM12" s="5">
        <v>17708.54</v>
      </c>
      <c r="AN12" s="5">
        <v>18514.93</v>
      </c>
      <c r="AO12" s="5">
        <v>19339.28</v>
      </c>
      <c r="AP12" s="5">
        <v>20178.099999999999</v>
      </c>
      <c r="AQ12" s="5">
        <v>21026.06</v>
      </c>
      <c r="AR12" s="5">
        <v>21876.82</v>
      </c>
      <c r="AS12" s="5">
        <v>22723.919999999998</v>
      </c>
      <c r="AT12" s="5">
        <v>23560.9</v>
      </c>
      <c r="AU12" s="5">
        <v>24380.25</v>
      </c>
      <c r="AV12" s="5">
        <v>25173.56</v>
      </c>
      <c r="AW12" s="5">
        <v>25931.87</v>
      </c>
      <c r="AX12" s="5">
        <v>26643.8</v>
      </c>
      <c r="AY12" s="5">
        <v>27293.48</v>
      </c>
      <c r="AZ12" s="5">
        <v>27860.52</v>
      </c>
      <c r="BA12" s="5">
        <v>28321.48</v>
      </c>
      <c r="BB12" s="5">
        <v>28652.62</v>
      </c>
      <c r="BC12" s="5">
        <v>28827.42</v>
      </c>
      <c r="BD12" s="5">
        <v>28818.38</v>
      </c>
      <c r="BE12" s="5">
        <v>28598.65</v>
      </c>
      <c r="BF12" s="5">
        <v>28143.14</v>
      </c>
      <c r="BG12" s="5">
        <v>27431.82</v>
      </c>
      <c r="BH12" s="5">
        <v>26451.97</v>
      </c>
      <c r="BI12" s="5">
        <v>25147.68</v>
      </c>
      <c r="BJ12" s="5">
        <v>23530.17</v>
      </c>
      <c r="BK12" s="5">
        <v>21630.43</v>
      </c>
      <c r="BL12" s="5">
        <v>19495.900000000001</v>
      </c>
      <c r="BM12" s="5">
        <v>17186.97</v>
      </c>
      <c r="BN12" s="5">
        <v>14779.78</v>
      </c>
      <c r="BO12" s="5">
        <v>12367.8</v>
      </c>
      <c r="BP12" s="5">
        <v>10052.459999999999</v>
      </c>
      <c r="BQ12" s="5">
        <v>7980.63</v>
      </c>
      <c r="BR12" s="5">
        <v>6147.71</v>
      </c>
      <c r="BS12" s="5">
        <v>4538.9799999999996</v>
      </c>
      <c r="BT12" s="5">
        <v>3180.56</v>
      </c>
      <c r="BU12" s="5">
        <v>2104.5</v>
      </c>
      <c r="BV12" s="5">
        <v>1265.4100000000001</v>
      </c>
      <c r="BW12" s="5">
        <v>674.4</v>
      </c>
      <c r="BX12" s="5">
        <v>312.39999999999998</v>
      </c>
      <c r="BY12" s="5">
        <v>124.17</v>
      </c>
      <c r="BZ12" s="5">
        <v>40.28</v>
      </c>
      <c r="CA12" s="5">
        <v>9.8000000000000007</v>
      </c>
      <c r="CB12" s="5">
        <v>1.5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0.99855000000000005</v>
      </c>
      <c r="DK12" s="3">
        <v>0.99685246500000002</v>
      </c>
      <c r="DL12" s="3">
        <v>0.99485876007000007</v>
      </c>
      <c r="DM12" s="3">
        <v>0.99251089339623488</v>
      </c>
      <c r="DN12" s="3">
        <v>0.98973186289472537</v>
      </c>
      <c r="DO12" s="3">
        <v>0.98645585042854378</v>
      </c>
      <c r="DP12" s="3">
        <v>0.98257907893635965</v>
      </c>
      <c r="DQ12" s="3">
        <v>0.97800026042851618</v>
      </c>
      <c r="DR12" s="3">
        <v>0.97334497918887641</v>
      </c>
      <c r="DS12" s="3">
        <v>0.96871185708793739</v>
      </c>
      <c r="DT12" s="3">
        <v>0.96419765983390759</v>
      </c>
      <c r="DU12" s="3">
        <v>0.95994554815403998</v>
      </c>
      <c r="DV12" s="3">
        <v>0.95595217467371918</v>
      </c>
      <c r="DW12" s="3">
        <v>0.95211880645327762</v>
      </c>
      <c r="DX12" s="3">
        <v>0.94831985241552896</v>
      </c>
      <c r="DY12" s="3">
        <v>0.94446019061619779</v>
      </c>
      <c r="DZ12" s="3">
        <v>0.94048401321370356</v>
      </c>
      <c r="EA12" s="3">
        <v>0.93638350291609174</v>
      </c>
      <c r="EB12" s="3">
        <v>0.93215104948291105</v>
      </c>
      <c r="EC12" s="3">
        <v>0.92780722559232065</v>
      </c>
      <c r="ED12" s="3">
        <v>0.92320530175338278</v>
      </c>
      <c r="EE12" s="3">
        <v>0.91824768928296707</v>
      </c>
      <c r="EF12" s="3">
        <v>0.91284839286998321</v>
      </c>
      <c r="EG12" s="3">
        <v>0.90693313528418562</v>
      </c>
      <c r="EH12" s="3">
        <v>0.90039414737878665</v>
      </c>
      <c r="EI12" s="3">
        <v>0.89314597449238742</v>
      </c>
      <c r="EJ12" s="3">
        <v>0.88513445510119071</v>
      </c>
      <c r="EK12" s="3">
        <v>0.87634506996203587</v>
      </c>
      <c r="EL12" s="3">
        <v>0.86668774729105424</v>
      </c>
      <c r="EM12" s="3">
        <v>0.85602748799937434</v>
      </c>
      <c r="EN12" s="3">
        <v>0.84423142921474292</v>
      </c>
      <c r="EO12" s="3">
        <v>0.8312049382619594</v>
      </c>
      <c r="EP12" s="3">
        <v>0.81689158922508842</v>
      </c>
      <c r="EQ12" s="3">
        <v>0.80123177745964347</v>
      </c>
      <c r="ER12" s="3">
        <v>0.78417355291752766</v>
      </c>
      <c r="ES12" s="3">
        <v>0.76568274053973229</v>
      </c>
      <c r="ET12" s="3">
        <v>0.74569076418423985</v>
      </c>
      <c r="EU12" s="3">
        <v>0.72405081820761319</v>
      </c>
      <c r="EV12" s="3">
        <v>0.7005626096649582</v>
      </c>
      <c r="EW12" s="3">
        <v>0.67502710254267051</v>
      </c>
      <c r="EX12" s="3">
        <v>0.64731723998329382</v>
      </c>
      <c r="EY12" s="3">
        <v>0.6173140859100682</v>
      </c>
      <c r="EZ12" s="3">
        <v>0.58494830838580336</v>
      </c>
      <c r="FA12" s="3">
        <v>0.55022577680002205</v>
      </c>
      <c r="FB12" s="3">
        <v>0.51323409782575657</v>
      </c>
      <c r="FC12" s="3">
        <v>0.47418211532219479</v>
      </c>
      <c r="FD12" s="3">
        <v>0.43340719522563925</v>
      </c>
      <c r="FE12" s="3">
        <v>0.39055622583368027</v>
      </c>
      <c r="FF12" s="3">
        <v>0.34638431669189101</v>
      </c>
      <c r="FG12" s="3">
        <v>0.30181851050631231</v>
      </c>
      <c r="FH12" s="3">
        <v>0.2578526080808578</v>
      </c>
      <c r="FI12" s="3">
        <v>0.21546421783844558</v>
      </c>
      <c r="FJ12" s="3">
        <v>0.17562703860229537</v>
      </c>
      <c r="FK12" s="3">
        <v>0.13930385447856863</v>
      </c>
      <c r="FL12" s="3">
        <v>0.10732247556737885</v>
      </c>
      <c r="FM12" s="3">
        <v>8.0761236089208266E-2</v>
      </c>
      <c r="FN12" s="3">
        <v>5.89694317552572E-2</v>
      </c>
      <c r="FO12" s="3">
        <v>4.1268577425281644E-2</v>
      </c>
      <c r="FP12" s="3">
        <v>2.7410176440097817E-2</v>
      </c>
      <c r="FQ12" s="3">
        <v>1.7191114459700552E-2</v>
      </c>
      <c r="FR12" s="3">
        <v>9.7979037751617336E-3</v>
      </c>
      <c r="FS12" s="3">
        <v>4.9496070500984531E-3</v>
      </c>
      <c r="FT12" s="3">
        <v>2.1732239674867276E-3</v>
      </c>
      <c r="FU12" s="3">
        <v>8.1874039751094971E-4</v>
      </c>
      <c r="FV12" s="3">
        <v>2.517462974266668E-4</v>
      </c>
      <c r="FW12" s="3">
        <v>5.8032556482795218E-5</v>
      </c>
      <c r="FX12" s="3">
        <v>8.4153010155701325E-6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8</v>
      </c>
      <c r="HC12">
        <f t="shared" ref="HC12:HC60" si="24">HC11-HD11-HE11-HF11</f>
        <v>0.88487494200000005</v>
      </c>
      <c r="HD12">
        <f>IF(H12&gt;=$F$3,IF(HB12&lt;50,HC12*VLOOKUP(H12,Ret!$A$2:$AZ$27,HB12+2),HC12),0)</f>
        <v>0</v>
      </c>
      <c r="HE12">
        <f>IF(H12&lt;$F$3,HC12*VLOOKUP(H12,Withd!$A$2:$AZ$57,HB12+2),0)</f>
        <v>4.6455934455E-2</v>
      </c>
      <c r="HF12">
        <f>IF(HC12=HD12,0,HC12*VLOOKUP(H12,Mort!$A$2:$E$115,IF(HF11/HC11=VLOOKUP(H11,Mort!$A$2:$E$115,2),2,3)))</f>
        <v>5.1322746635999999E-4</v>
      </c>
      <c r="HH12">
        <f t="shared" si="20"/>
        <v>37</v>
      </c>
      <c r="HI12">
        <f t="shared" si="20"/>
        <v>3</v>
      </c>
      <c r="HJ12">
        <f t="shared" si="21"/>
        <v>0.64541461662828992</v>
      </c>
      <c r="HK12">
        <f>IF(HH12&gt;=$F$3,IF(HI12&lt;50,HJ12*VLOOKUP(HH12,Ret!$A$2:$AZ$27,HI12+2),HJ12),0)</f>
        <v>0</v>
      </c>
      <c r="HL12">
        <f>IF(HH12&lt;$F$3,HJ12*VLOOKUP(HH12,Withd!$A$2:$AZ$57,HI12+2),0)</f>
        <v>6.1895261734653005E-2</v>
      </c>
      <c r="HM12">
        <f>IF(HJ12=HK12,0,HJ12*VLOOKUP(HH12,Mort!$A$2:$E$115,IF(HM11/HJ11=VLOOKUP(HH11,Mort!$A$2:$E$115,2),2,3)))</f>
        <v>2.5816584665131598E-4</v>
      </c>
      <c r="HN12">
        <f>HN11/(1+Assumptions!$C$9)</f>
        <v>1.1183868720000001</v>
      </c>
      <c r="HO12">
        <f>HO11*(1+Assumptions!$C$10)</f>
        <v>0.90851022394109837</v>
      </c>
      <c r="HQ12">
        <f>HQ11/(1.01+Assumptions!$C$9)</f>
        <v>1.1510225920000006</v>
      </c>
      <c r="HR12">
        <f>HR11/(0.99+Assumptions!$C$9)</f>
        <v>1.086373952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2034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22748.935455904706</v>
      </c>
      <c r="F13" s="3">
        <f t="shared" si="19"/>
        <v>22328.97</v>
      </c>
      <c r="H13">
        <f t="shared" si="23"/>
        <v>43</v>
      </c>
      <c r="I13" s="5">
        <v>430737.05370856798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13295.28</v>
      </c>
      <c r="P13" s="5">
        <v>13998.47</v>
      </c>
      <c r="Q13" s="5">
        <v>14733.53</v>
      </c>
      <c r="R13" s="5">
        <v>15500.35</v>
      </c>
      <c r="S13" s="5">
        <v>16298.74</v>
      </c>
      <c r="T13" s="5">
        <v>17127.599999999999</v>
      </c>
      <c r="U13" s="5">
        <v>17985.41</v>
      </c>
      <c r="V13" s="5">
        <v>18884.29</v>
      </c>
      <c r="W13" s="5">
        <v>19828.09</v>
      </c>
      <c r="X13" s="5">
        <v>20821.16</v>
      </c>
      <c r="Y13" s="5">
        <v>21869.45</v>
      </c>
      <c r="Z13" s="5">
        <v>22976.29</v>
      </c>
      <c r="AA13" s="5">
        <v>24142.78</v>
      </c>
      <c r="AB13" s="5">
        <v>25369.01</v>
      </c>
      <c r="AC13" s="5">
        <v>26655.37</v>
      </c>
      <c r="AD13" s="5">
        <v>28003.03</v>
      </c>
      <c r="AE13" s="5">
        <v>29414.39</v>
      </c>
      <c r="AF13" s="5">
        <v>30891.91</v>
      </c>
      <c r="AG13" s="5">
        <v>32439.09</v>
      </c>
      <c r="AH13" s="5">
        <v>34053.49</v>
      </c>
      <c r="AI13" s="5">
        <v>14717.72</v>
      </c>
      <c r="AJ13" s="5">
        <v>15435.89</v>
      </c>
      <c r="AK13" s="5">
        <v>16179.34</v>
      </c>
      <c r="AL13" s="5">
        <v>16946.14</v>
      </c>
      <c r="AM13" s="5">
        <v>17734.25</v>
      </c>
      <c r="AN13" s="5">
        <v>18541.810000000001</v>
      </c>
      <c r="AO13" s="5">
        <v>19367.37</v>
      </c>
      <c r="AP13" s="5">
        <v>20207.400000000001</v>
      </c>
      <c r="AQ13" s="5">
        <v>21056.59</v>
      </c>
      <c r="AR13" s="5">
        <v>21908.58</v>
      </c>
      <c r="AS13" s="5">
        <v>22756.91</v>
      </c>
      <c r="AT13" s="5">
        <v>23595.119999999999</v>
      </c>
      <c r="AU13" s="5">
        <v>24415.65</v>
      </c>
      <c r="AV13" s="5">
        <v>25210.11</v>
      </c>
      <c r="AW13" s="5">
        <v>25969.52</v>
      </c>
      <c r="AX13" s="5">
        <v>26682.49</v>
      </c>
      <c r="AY13" s="5">
        <v>27333.11</v>
      </c>
      <c r="AZ13" s="5">
        <v>27900.98</v>
      </c>
      <c r="BA13" s="5">
        <v>28362.61</v>
      </c>
      <c r="BB13" s="5">
        <v>28694.23</v>
      </c>
      <c r="BC13" s="5">
        <v>28869.279999999999</v>
      </c>
      <c r="BD13" s="5">
        <v>28860.23</v>
      </c>
      <c r="BE13" s="5">
        <v>28640.18</v>
      </c>
      <c r="BF13" s="5">
        <v>28184.01</v>
      </c>
      <c r="BG13" s="5">
        <v>27471.66</v>
      </c>
      <c r="BH13" s="5">
        <v>26490.38</v>
      </c>
      <c r="BI13" s="5">
        <v>25184.2</v>
      </c>
      <c r="BJ13" s="5">
        <v>23564.34</v>
      </c>
      <c r="BK13" s="5">
        <v>21661.84</v>
      </c>
      <c r="BL13" s="5">
        <v>19524.21</v>
      </c>
      <c r="BM13" s="5">
        <v>17211.93</v>
      </c>
      <c r="BN13" s="5">
        <v>14801.25</v>
      </c>
      <c r="BO13" s="5">
        <v>12385.76</v>
      </c>
      <c r="BP13" s="5">
        <v>10067.06</v>
      </c>
      <c r="BQ13" s="5">
        <v>7992.22</v>
      </c>
      <c r="BR13" s="5">
        <v>6156.64</v>
      </c>
      <c r="BS13" s="5">
        <v>4545.57</v>
      </c>
      <c r="BT13" s="5">
        <v>3185.18</v>
      </c>
      <c r="BU13" s="5">
        <v>2107.5500000000002</v>
      </c>
      <c r="BV13" s="5">
        <v>1267.24</v>
      </c>
      <c r="BW13" s="5">
        <v>675.38</v>
      </c>
      <c r="BX13" s="5">
        <v>312.85000000000002</v>
      </c>
      <c r="BY13" s="5">
        <v>124.35</v>
      </c>
      <c r="BZ13" s="5">
        <v>40.340000000000003</v>
      </c>
      <c r="CA13" s="5">
        <v>9.81</v>
      </c>
      <c r="CB13" s="5">
        <v>1.5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0.99829999999999997</v>
      </c>
      <c r="DL13" s="3">
        <v>0.99630339999999995</v>
      </c>
      <c r="DM13" s="3">
        <v>0.99395212397599997</v>
      </c>
      <c r="DN13" s="3">
        <v>0.99116905802886712</v>
      </c>
      <c r="DO13" s="3">
        <v>0.98788828844679155</v>
      </c>
      <c r="DP13" s="3">
        <v>0.98400588747319562</v>
      </c>
      <c r="DQ13" s="3">
        <v>0.97942042003757057</v>
      </c>
      <c r="DR13" s="3">
        <v>0.97475837883819172</v>
      </c>
      <c r="DS13" s="3">
        <v>0.9701185289549219</v>
      </c>
      <c r="DT13" s="3">
        <v>0.96559777660999202</v>
      </c>
      <c r="DU13" s="3">
        <v>0.96133949041514188</v>
      </c>
      <c r="DV13" s="3">
        <v>0.95734031813501486</v>
      </c>
      <c r="DW13" s="3">
        <v>0.95350138345929347</v>
      </c>
      <c r="DX13" s="3">
        <v>0.94969691293929082</v>
      </c>
      <c r="DY13" s="3">
        <v>0.94583164650362783</v>
      </c>
      <c r="DZ13" s="3">
        <v>0.94184969527184748</v>
      </c>
      <c r="EA13" s="3">
        <v>0.93774323060046216</v>
      </c>
      <c r="EB13" s="3">
        <v>0.93350463119814808</v>
      </c>
      <c r="EC13" s="3">
        <v>0.92915449961676466</v>
      </c>
      <c r="ED13" s="3">
        <v>0.92454589329866554</v>
      </c>
      <c r="EE13" s="3">
        <v>0.91958108185165177</v>
      </c>
      <c r="EF13" s="3">
        <v>0.91417394509036409</v>
      </c>
      <c r="EG13" s="3">
        <v>0.9082500979261785</v>
      </c>
      <c r="EH13" s="3">
        <v>0.90170161472013066</v>
      </c>
      <c r="EI13" s="3">
        <v>0.89444291672163356</v>
      </c>
      <c r="EJ13" s="3">
        <v>0.88641976375864051</v>
      </c>
      <c r="EK13" s="3">
        <v>0.87761761550451722</v>
      </c>
      <c r="EL13" s="3">
        <v>0.86794626938165742</v>
      </c>
      <c r="EM13" s="3">
        <v>0.85727053026826305</v>
      </c>
      <c r="EN13" s="3">
        <v>0.84545734236116643</v>
      </c>
      <c r="EO13" s="3">
        <v>0.83241193556853355</v>
      </c>
      <c r="EP13" s="3">
        <v>0.81807780203804337</v>
      </c>
      <c r="EQ13" s="3">
        <v>0.80239525057297401</v>
      </c>
      <c r="ER13" s="3">
        <v>0.78531225568827534</v>
      </c>
      <c r="ES13" s="3">
        <v>0.76679459269914574</v>
      </c>
      <c r="ET13" s="3">
        <v>0.74677358588377107</v>
      </c>
      <c r="EU13" s="3">
        <v>0.72510221642142403</v>
      </c>
      <c r="EV13" s="3">
        <v>0.70157990052071306</v>
      </c>
      <c r="EW13" s="3">
        <v>0.67600731314673312</v>
      </c>
      <c r="EX13" s="3">
        <v>0.64825721294205974</v>
      </c>
      <c r="EY13" s="3">
        <v>0.61821049112219528</v>
      </c>
      <c r="EZ13" s="3">
        <v>0.58579771507265865</v>
      </c>
      <c r="FA13" s="3">
        <v>0.55102476270594569</v>
      </c>
      <c r="FB13" s="3">
        <v>0.51397936790922494</v>
      </c>
      <c r="FC13" s="3">
        <v>0.47487067780501202</v>
      </c>
      <c r="FD13" s="3">
        <v>0.43403654822055904</v>
      </c>
      <c r="FE13" s="3">
        <v>0.39112335469799236</v>
      </c>
      <c r="FF13" s="3">
        <v>0.34688730328164946</v>
      </c>
      <c r="FG13" s="3">
        <v>0.30225678284143243</v>
      </c>
      <c r="FH13" s="3">
        <v>0.25822703728492097</v>
      </c>
      <c r="FI13" s="3">
        <v>0.21577709462565281</v>
      </c>
      <c r="FJ13" s="3">
        <v>0.17588206760031586</v>
      </c>
      <c r="FK13" s="3">
        <v>0.13950613837921852</v>
      </c>
      <c r="FL13" s="3">
        <v>0.10747831913011753</v>
      </c>
      <c r="FM13" s="3">
        <v>8.087850992860475E-2</v>
      </c>
      <c r="FN13" s="3">
        <v>5.905506159456933E-2</v>
      </c>
      <c r="FO13" s="3">
        <v>4.1328503755727448E-2</v>
      </c>
      <c r="FP13" s="3">
        <v>2.7449978909516615E-2</v>
      </c>
      <c r="FQ13" s="3">
        <v>1.7216077772470632E-2</v>
      </c>
      <c r="FR13" s="3">
        <v>9.8121313656419126E-3</v>
      </c>
      <c r="FS13" s="3">
        <v>4.9567944019813254E-3</v>
      </c>
      <c r="FT13" s="3">
        <v>2.1763797180779404E-3</v>
      </c>
      <c r="FU13" s="3">
        <v>8.1992929498868317E-4</v>
      </c>
      <c r="FV13" s="3">
        <v>2.5211185962312026E-4</v>
      </c>
      <c r="FW13" s="3">
        <v>5.8116825880321668E-5</v>
      </c>
      <c r="FX13" s="3">
        <v>8.4275209209054434E-6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9</v>
      </c>
      <c r="HC13">
        <f t="shared" si="24"/>
        <v>0.83790578007864014</v>
      </c>
      <c r="HD13">
        <f>IF(H13&gt;=$F$3,IF(HB13&lt;50,HC13*VLOOKUP(H13,Ret!$A$2:$AZ$27,HB13+2),HC13),0)</f>
        <v>0</v>
      </c>
      <c r="HE13">
        <f>IF(H13&lt;$F$3,HC13*VLOOKUP(H13,Withd!$A$2:$AZ$57,HB13+2),0)</f>
        <v>4.0638430333814049E-2</v>
      </c>
      <c r="HF13">
        <f>IF(HC13=HD13,0,HC13*VLOOKUP(H13,Mort!$A$2:$E$115,IF(HF12/HC12=VLOOKUP(H12,Mort!$A$2:$E$115,2),2,3)))</f>
        <v>5.1950158364875683E-4</v>
      </c>
      <c r="HH13">
        <f t="shared" si="20"/>
        <v>38</v>
      </c>
      <c r="HI13">
        <f t="shared" si="20"/>
        <v>4</v>
      </c>
      <c r="HJ13">
        <f t="shared" si="21"/>
        <v>0.58326118904698565</v>
      </c>
      <c r="HK13">
        <f>IF(HH13&gt;=$F$3,IF(HI13&lt;50,HJ13*VLOOKUP(HH13,Ret!$A$2:$AZ$27,HI13+2),HJ13),0)</f>
        <v>0</v>
      </c>
      <c r="HL13">
        <f>IF(HH13&lt;$F$3,HJ13*VLOOKUP(HH13,Withd!$A$2:$AZ$57,HI13+2),0)</f>
        <v>4.4444502605380312E-2</v>
      </c>
      <c r="HM13">
        <f>IF(HJ13=HK13,0,HJ13*VLOOKUP(HH13,Mort!$A$2:$E$115,IF(HM12/HJ12=VLOOKUP(HH12,Mort!$A$2:$E$115,2),2,3)))</f>
        <v>2.5080231129020385E-4</v>
      </c>
      <c r="HN13">
        <f>HN12/(1+Assumptions!$C$9)</f>
        <v>1.0774440000000001</v>
      </c>
      <c r="HO13">
        <f>HO12*(1+Assumptions!$C$10)</f>
        <v>0.93803680621918406</v>
      </c>
      <c r="HQ13">
        <f>HQ12/(1.01+Assumptions!$C$9)</f>
        <v>1.0983040000000004</v>
      </c>
      <c r="HR13">
        <f>HR12/(0.99+Assumptions!$C$9)</f>
        <v>1.0567839999999999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2035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24000.126905979465</v>
      </c>
      <c r="F14" s="3">
        <f t="shared" si="19"/>
        <v>23459.07</v>
      </c>
      <c r="H14">
        <f t="shared" si="23"/>
        <v>44</v>
      </c>
      <c r="I14" s="5">
        <v>420577.91774663073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14022.31</v>
      </c>
      <c r="Q14" s="5">
        <v>14758.62</v>
      </c>
      <c r="R14" s="5">
        <v>15526.75</v>
      </c>
      <c r="S14" s="5">
        <v>16326.5</v>
      </c>
      <c r="T14" s="5">
        <v>17156.77</v>
      </c>
      <c r="U14" s="5">
        <v>18016.04</v>
      </c>
      <c r="V14" s="5">
        <v>18916.45</v>
      </c>
      <c r="W14" s="5">
        <v>19861.86</v>
      </c>
      <c r="X14" s="5">
        <v>20856.61</v>
      </c>
      <c r="Y14" s="5">
        <v>21906.69</v>
      </c>
      <c r="Z14" s="5">
        <v>23015.42</v>
      </c>
      <c r="AA14" s="5">
        <v>24183.9</v>
      </c>
      <c r="AB14" s="5">
        <v>25412.21</v>
      </c>
      <c r="AC14" s="5">
        <v>26700.76</v>
      </c>
      <c r="AD14" s="5">
        <v>28050.71</v>
      </c>
      <c r="AE14" s="5">
        <v>29464.47</v>
      </c>
      <c r="AF14" s="5">
        <v>30944.52</v>
      </c>
      <c r="AG14" s="5">
        <v>32494.33</v>
      </c>
      <c r="AH14" s="5">
        <v>34111.480000000003</v>
      </c>
      <c r="AI14" s="5">
        <v>14742.78</v>
      </c>
      <c r="AJ14" s="5">
        <v>15462.18</v>
      </c>
      <c r="AK14" s="5">
        <v>16206.89</v>
      </c>
      <c r="AL14" s="5">
        <v>16974.990000000002</v>
      </c>
      <c r="AM14" s="5">
        <v>17764.45</v>
      </c>
      <c r="AN14" s="5">
        <v>18573.39</v>
      </c>
      <c r="AO14" s="5">
        <v>19400.349999999999</v>
      </c>
      <c r="AP14" s="5">
        <v>20241.810000000001</v>
      </c>
      <c r="AQ14" s="5">
        <v>21092.45</v>
      </c>
      <c r="AR14" s="5">
        <v>21945.89</v>
      </c>
      <c r="AS14" s="5">
        <v>22795.67</v>
      </c>
      <c r="AT14" s="5">
        <v>23635.3</v>
      </c>
      <c r="AU14" s="5">
        <v>24457.23</v>
      </c>
      <c r="AV14" s="5">
        <v>25253.040000000001</v>
      </c>
      <c r="AW14" s="5">
        <v>26013.74</v>
      </c>
      <c r="AX14" s="5">
        <v>26727.919999999998</v>
      </c>
      <c r="AY14" s="5">
        <v>27379.66</v>
      </c>
      <c r="AZ14" s="5">
        <v>27948.49</v>
      </c>
      <c r="BA14" s="5">
        <v>28410.9</v>
      </c>
      <c r="BB14" s="5">
        <v>28743.09</v>
      </c>
      <c r="BC14" s="5">
        <v>28918.45</v>
      </c>
      <c r="BD14" s="5">
        <v>28909.38</v>
      </c>
      <c r="BE14" s="5">
        <v>28688.95</v>
      </c>
      <c r="BF14" s="5">
        <v>28232</v>
      </c>
      <c r="BG14" s="5">
        <v>27518.44</v>
      </c>
      <c r="BH14" s="5">
        <v>26535.49</v>
      </c>
      <c r="BI14" s="5">
        <v>25227.09</v>
      </c>
      <c r="BJ14" s="5">
        <v>23604.47</v>
      </c>
      <c r="BK14" s="5">
        <v>21698.73</v>
      </c>
      <c r="BL14" s="5">
        <v>19557.46</v>
      </c>
      <c r="BM14" s="5">
        <v>17241.240000000002</v>
      </c>
      <c r="BN14" s="5">
        <v>14826.45</v>
      </c>
      <c r="BO14" s="5">
        <v>12406.85</v>
      </c>
      <c r="BP14" s="5">
        <v>10084.200000000001</v>
      </c>
      <c r="BQ14" s="5">
        <v>8005.83</v>
      </c>
      <c r="BR14" s="5">
        <v>6167.12</v>
      </c>
      <c r="BS14" s="5">
        <v>4553.3100000000004</v>
      </c>
      <c r="BT14" s="5">
        <v>3190.6</v>
      </c>
      <c r="BU14" s="5">
        <v>2111.14</v>
      </c>
      <c r="BV14" s="5">
        <v>1269.4000000000001</v>
      </c>
      <c r="BW14" s="5">
        <v>676.53</v>
      </c>
      <c r="BX14" s="5">
        <v>313.38</v>
      </c>
      <c r="BY14" s="5">
        <v>124.56</v>
      </c>
      <c r="BZ14" s="5">
        <v>40.409999999999997</v>
      </c>
      <c r="CA14" s="5">
        <v>9.83</v>
      </c>
      <c r="CB14" s="5">
        <v>1.5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0.998</v>
      </c>
      <c r="DM14" s="3">
        <v>0.99564471999999993</v>
      </c>
      <c r="DN14" s="3">
        <v>0.99285691478399996</v>
      </c>
      <c r="DO14" s="3">
        <v>0.98957055839606489</v>
      </c>
      <c r="DP14" s="3">
        <v>0.98568154610156833</v>
      </c>
      <c r="DQ14" s="3">
        <v>0.98108827009673505</v>
      </c>
      <c r="DR14" s="3">
        <v>0.9764182899310746</v>
      </c>
      <c r="DS14" s="3">
        <v>0.97177053887100273</v>
      </c>
      <c r="DT14" s="3">
        <v>0.9672420881598639</v>
      </c>
      <c r="DU14" s="3">
        <v>0.96297655055107889</v>
      </c>
      <c r="DV14" s="3">
        <v>0.9589705681007864</v>
      </c>
      <c r="DW14" s="3">
        <v>0.95512509612270224</v>
      </c>
      <c r="DX14" s="3">
        <v>0.9513141469891726</v>
      </c>
      <c r="DY14" s="3">
        <v>0.94744229841092664</v>
      </c>
      <c r="DZ14" s="3">
        <v>0.94345356633461663</v>
      </c>
      <c r="EA14" s="3">
        <v>0.93934010878539764</v>
      </c>
      <c r="EB14" s="3">
        <v>0.93509429149368772</v>
      </c>
      <c r="EC14" s="3">
        <v>0.93073675209532714</v>
      </c>
      <c r="ED14" s="3">
        <v>0.92612029780493432</v>
      </c>
      <c r="EE14" s="3">
        <v>0.92114703180572188</v>
      </c>
      <c r="EF14" s="3">
        <v>0.91573068725870421</v>
      </c>
      <c r="EG14" s="3">
        <v>0.90979675240526781</v>
      </c>
      <c r="EH14" s="3">
        <v>0.90323711782042582</v>
      </c>
      <c r="EI14" s="3">
        <v>0.89596605902197135</v>
      </c>
      <c r="EJ14" s="3">
        <v>0.88792924347254421</v>
      </c>
      <c r="EK14" s="3">
        <v>0.8791121060848619</v>
      </c>
      <c r="EL14" s="3">
        <v>0.86942429067580673</v>
      </c>
      <c r="EM14" s="3">
        <v>0.85873037190049428</v>
      </c>
      <c r="EN14" s="3">
        <v>0.84689706737570547</v>
      </c>
      <c r="EO14" s="3">
        <v>0.83382944562609829</v>
      </c>
      <c r="EP14" s="3">
        <v>0.81947090257241684</v>
      </c>
      <c r="EQ14" s="3">
        <v>0.80376164537010364</v>
      </c>
      <c r="ER14" s="3">
        <v>0.78664955994017416</v>
      </c>
      <c r="ES14" s="3">
        <v>0.76810036331678477</v>
      </c>
      <c r="ET14" s="3">
        <v>0.74804526283058359</v>
      </c>
      <c r="EU14" s="3">
        <v>0.72633698930323998</v>
      </c>
      <c r="EV14" s="3">
        <v>0.70277461737024283</v>
      </c>
      <c r="EW14" s="3">
        <v>0.67715848256709754</v>
      </c>
      <c r="EX14" s="3">
        <v>0.64936112685771818</v>
      </c>
      <c r="EY14" s="3">
        <v>0.61926323862786292</v>
      </c>
      <c r="EZ14" s="3">
        <v>0.58679526702660412</v>
      </c>
      <c r="FA14" s="3">
        <v>0.55196309997590487</v>
      </c>
      <c r="FB14" s="3">
        <v>0.51485462076452482</v>
      </c>
      <c r="FC14" s="3">
        <v>0.47567933267055212</v>
      </c>
      <c r="FD14" s="3">
        <v>0.43477566685421132</v>
      </c>
      <c r="FE14" s="3">
        <v>0.39178939667233542</v>
      </c>
      <c r="FF14" s="3">
        <v>0.34747801590869432</v>
      </c>
      <c r="FG14" s="3">
        <v>0.30277149438188172</v>
      </c>
      <c r="FH14" s="3">
        <v>0.258666770795273</v>
      </c>
      <c r="FI14" s="3">
        <v>0.21614454034423808</v>
      </c>
      <c r="FJ14" s="3">
        <v>0.1761815762799919</v>
      </c>
      <c r="FK14" s="3">
        <v>0.13974370267376396</v>
      </c>
      <c r="FL14" s="3">
        <v>0.10766134341392122</v>
      </c>
      <c r="FM14" s="3">
        <v>8.1016237532409857E-2</v>
      </c>
      <c r="FN14" s="3">
        <v>5.9155626159039701E-2</v>
      </c>
      <c r="FO14" s="3">
        <v>4.1398881854880748E-2</v>
      </c>
      <c r="FP14" s="3">
        <v>2.7496723339193247E-2</v>
      </c>
      <c r="FQ14" s="3">
        <v>1.7245394943875222E-2</v>
      </c>
      <c r="FR14" s="3">
        <v>9.8288403943122445E-3</v>
      </c>
      <c r="FS14" s="3">
        <v>4.9652353019947167E-3</v>
      </c>
      <c r="FT14" s="3">
        <v>2.1800858640468202E-3</v>
      </c>
      <c r="FU14" s="3">
        <v>8.2132554842099896E-4</v>
      </c>
      <c r="FV14" s="3">
        <v>2.5254117962848874E-4</v>
      </c>
      <c r="FW14" s="3">
        <v>5.8215792727959208E-5</v>
      </c>
      <c r="FX14" s="3">
        <v>8.4418721034813626E-6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10</v>
      </c>
      <c r="HC14">
        <f t="shared" si="24"/>
        <v>0.79674784816117727</v>
      </c>
      <c r="HD14">
        <f>IF(H14&gt;=$F$3,IF(HB14&lt;50,HC14*VLOOKUP(H14,Ret!$A$2:$AZ$27,HB14+2),HC14),0)</f>
        <v>0</v>
      </c>
      <c r="HE14">
        <f>IF(H14&lt;$F$3,HC14*VLOOKUP(H14,Withd!$A$2:$AZ$57,HB14+2),0)</f>
        <v>3.5295929673540151E-2</v>
      </c>
      <c r="HF14">
        <f>IF(HC14=HD14,0,HC14*VLOOKUP(H14,Mort!$A$2:$E$115,IF(HF13/HC13=VLOOKUP(H13,Mort!$A$2:$E$115,2),2,3)))</f>
        <v>5.3382105826798882E-4</v>
      </c>
      <c r="HH14">
        <f t="shared" si="20"/>
        <v>39</v>
      </c>
      <c r="HI14">
        <f t="shared" si="20"/>
        <v>5</v>
      </c>
      <c r="HJ14">
        <f t="shared" si="21"/>
        <v>0.53856588413031514</v>
      </c>
      <c r="HK14">
        <f>IF(HH14&gt;=$F$3,IF(HI14&lt;50,HJ14*VLOOKUP(HH14,Ret!$A$2:$AZ$27,HI14+2),HJ14),0)</f>
        <v>0</v>
      </c>
      <c r="HL14">
        <f>IF(HH14&lt;$F$3,HJ14*VLOOKUP(HH14,Withd!$A$2:$AZ$57,HI14+2),0)</f>
        <v>3.4899069291644422E-2</v>
      </c>
      <c r="HM14">
        <f>IF(HJ14=HK14,0,HJ14*VLOOKUP(HH14,Mort!$A$2:$E$115,IF(HM13/HJ13=VLOOKUP(HH13,Mort!$A$2:$E$115,2),2,3)))</f>
        <v>2.5312596554124812E-4</v>
      </c>
      <c r="HN14">
        <f>HN13/(1+Assumptions!$C$9)</f>
        <v>1.038</v>
      </c>
      <c r="HO14">
        <f>HO13*(1+Assumptions!$C$10)</f>
        <v>0.96852300242130751</v>
      </c>
      <c r="HQ14">
        <f>HQ13/(1.01+Assumptions!$C$9)</f>
        <v>1.0480000000000003</v>
      </c>
      <c r="HR14">
        <f>HR13/(0.99+Assumptions!$C$9)</f>
        <v>1.028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2036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25320.133885808333</v>
      </c>
      <c r="F15" s="3">
        <f t="shared" si="19"/>
        <v>24650.07</v>
      </c>
      <c r="H15">
        <f t="shared" si="23"/>
        <v>45</v>
      </c>
      <c r="I15" s="5">
        <v>410346.37786143081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14788.2</v>
      </c>
      <c r="R15" s="5">
        <v>15557.86</v>
      </c>
      <c r="S15" s="5">
        <v>16359.22</v>
      </c>
      <c r="T15" s="5">
        <v>17191.150000000001</v>
      </c>
      <c r="U15" s="5">
        <v>18052.14</v>
      </c>
      <c r="V15" s="5">
        <v>18954.36</v>
      </c>
      <c r="W15" s="5">
        <v>19901.66</v>
      </c>
      <c r="X15" s="5">
        <v>20898.41</v>
      </c>
      <c r="Y15" s="5">
        <v>21950.59</v>
      </c>
      <c r="Z15" s="5">
        <v>23061.54</v>
      </c>
      <c r="AA15" s="5">
        <v>24232.36</v>
      </c>
      <c r="AB15" s="5">
        <v>25463.13</v>
      </c>
      <c r="AC15" s="5">
        <v>26754.27</v>
      </c>
      <c r="AD15" s="5">
        <v>28106.93</v>
      </c>
      <c r="AE15" s="5">
        <v>29523.52</v>
      </c>
      <c r="AF15" s="5">
        <v>31006.53</v>
      </c>
      <c r="AG15" s="5">
        <v>32559.45</v>
      </c>
      <c r="AH15" s="5">
        <v>34179.839999999997</v>
      </c>
      <c r="AI15" s="5">
        <v>14772.33</v>
      </c>
      <c r="AJ15" s="5">
        <v>15493.17</v>
      </c>
      <c r="AK15" s="5">
        <v>16239.37</v>
      </c>
      <c r="AL15" s="5">
        <v>17009.009999999998</v>
      </c>
      <c r="AM15" s="5">
        <v>17800.05</v>
      </c>
      <c r="AN15" s="5">
        <v>18610.61</v>
      </c>
      <c r="AO15" s="5">
        <v>19439.22</v>
      </c>
      <c r="AP15" s="5">
        <v>20282.38</v>
      </c>
      <c r="AQ15" s="5">
        <v>21134.720000000001</v>
      </c>
      <c r="AR15" s="5">
        <v>21989.87</v>
      </c>
      <c r="AS15" s="5">
        <v>22841.35</v>
      </c>
      <c r="AT15" s="5">
        <v>23682.66</v>
      </c>
      <c r="AU15" s="5">
        <v>24506.240000000002</v>
      </c>
      <c r="AV15" s="5">
        <v>25303.65</v>
      </c>
      <c r="AW15" s="5">
        <v>26065.88</v>
      </c>
      <c r="AX15" s="5">
        <v>26781.49</v>
      </c>
      <c r="AY15" s="5">
        <v>27434.52</v>
      </c>
      <c r="AZ15" s="5">
        <v>28004.5</v>
      </c>
      <c r="BA15" s="5">
        <v>28467.84</v>
      </c>
      <c r="BB15" s="5">
        <v>28800.69</v>
      </c>
      <c r="BC15" s="5">
        <v>28976.400000000001</v>
      </c>
      <c r="BD15" s="5">
        <v>28967.31</v>
      </c>
      <c r="BE15" s="5">
        <v>28746.44</v>
      </c>
      <c r="BF15" s="5">
        <v>28288.58</v>
      </c>
      <c r="BG15" s="5">
        <v>27573.58</v>
      </c>
      <c r="BH15" s="5">
        <v>26588.67</v>
      </c>
      <c r="BI15" s="5">
        <v>25277.64</v>
      </c>
      <c r="BJ15" s="5">
        <v>23651.77</v>
      </c>
      <c r="BK15" s="5">
        <v>21742.21</v>
      </c>
      <c r="BL15" s="5">
        <v>19596.650000000001</v>
      </c>
      <c r="BM15" s="5">
        <v>17275.79</v>
      </c>
      <c r="BN15" s="5">
        <v>14856.16</v>
      </c>
      <c r="BO15" s="5">
        <v>12431.71</v>
      </c>
      <c r="BP15" s="5">
        <v>10104.41</v>
      </c>
      <c r="BQ15" s="5">
        <v>8021.87</v>
      </c>
      <c r="BR15" s="5">
        <v>6179.48</v>
      </c>
      <c r="BS15" s="5">
        <v>4562.4399999999996</v>
      </c>
      <c r="BT15" s="5">
        <v>3196.99</v>
      </c>
      <c r="BU15" s="5">
        <v>2115.37</v>
      </c>
      <c r="BV15" s="5">
        <v>1271.94</v>
      </c>
      <c r="BW15" s="5">
        <v>677.89</v>
      </c>
      <c r="BX15" s="5">
        <v>314.01</v>
      </c>
      <c r="BY15" s="5">
        <v>124.81</v>
      </c>
      <c r="BZ15" s="5">
        <v>40.49</v>
      </c>
      <c r="CA15" s="5">
        <v>9.85</v>
      </c>
      <c r="CB15" s="5">
        <v>1.51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0.99763999999999997</v>
      </c>
      <c r="DN15" s="3">
        <v>0.99484660799999991</v>
      </c>
      <c r="DO15" s="3">
        <v>0.99155366572751991</v>
      </c>
      <c r="DP15" s="3">
        <v>0.98765685982121076</v>
      </c>
      <c r="DQ15" s="3">
        <v>0.98305437885444391</v>
      </c>
      <c r="DR15" s="3">
        <v>0.97837504001109676</v>
      </c>
      <c r="DS15" s="3">
        <v>0.97371797482064393</v>
      </c>
      <c r="DT15" s="3">
        <v>0.96918044905797973</v>
      </c>
      <c r="DU15" s="3">
        <v>0.96490636327763402</v>
      </c>
      <c r="DV15" s="3">
        <v>0.96089235280639895</v>
      </c>
      <c r="DW15" s="3">
        <v>0.95703917447164533</v>
      </c>
      <c r="DX15" s="3">
        <v>0.95322058816550337</v>
      </c>
      <c r="DY15" s="3">
        <v>0.94934098037166981</v>
      </c>
      <c r="DZ15" s="3">
        <v>0.94534425484430507</v>
      </c>
      <c r="EA15" s="3">
        <v>0.94122255389318388</v>
      </c>
      <c r="EB15" s="3">
        <v>0.93696822794958667</v>
      </c>
      <c r="EC15" s="3">
        <v>0.93260195600734164</v>
      </c>
      <c r="ED15" s="3">
        <v>0.9279762503055452</v>
      </c>
      <c r="EE15" s="3">
        <v>0.92299301784140442</v>
      </c>
      <c r="EF15" s="3">
        <v>0.91756581889649691</v>
      </c>
      <c r="EG15" s="3">
        <v>0.91161999239004754</v>
      </c>
      <c r="EH15" s="3">
        <v>0.90504721224491524</v>
      </c>
      <c r="EI15" s="3">
        <v>0.89776158218634372</v>
      </c>
      <c r="EJ15" s="3">
        <v>0.88970866079413213</v>
      </c>
      <c r="EK15" s="3">
        <v>0.88087385379244643</v>
      </c>
      <c r="EL15" s="3">
        <v>0.87116662392365363</v>
      </c>
      <c r="EM15" s="3">
        <v>0.86045127444939273</v>
      </c>
      <c r="EN15" s="3">
        <v>0.84859425588748005</v>
      </c>
      <c r="EO15" s="3">
        <v>0.83550044651913624</v>
      </c>
      <c r="EP15" s="3">
        <v>0.8211131288300767</v>
      </c>
      <c r="EQ15" s="3">
        <v>0.80537239015040407</v>
      </c>
      <c r="ER15" s="3">
        <v>0.78822601196410191</v>
      </c>
      <c r="ES15" s="3">
        <v>0.76963964260198836</v>
      </c>
      <c r="ET15" s="3">
        <v>0.74954435153365051</v>
      </c>
      <c r="EU15" s="3">
        <v>0.72779257445214396</v>
      </c>
      <c r="EV15" s="3">
        <v>0.70418298333691642</v>
      </c>
      <c r="EW15" s="3">
        <v>0.67851551359428586</v>
      </c>
      <c r="EX15" s="3">
        <v>0.65066245176124038</v>
      </c>
      <c r="EY15" s="3">
        <v>0.62050424712210683</v>
      </c>
      <c r="EZ15" s="3">
        <v>0.58797120944549475</v>
      </c>
      <c r="FA15" s="3">
        <v>0.5530692384528102</v>
      </c>
      <c r="FB15" s="3">
        <v>0.5158863935516278</v>
      </c>
      <c r="FC15" s="3">
        <v>0.47663259786628442</v>
      </c>
      <c r="FD15" s="3">
        <v>0.43564696077576265</v>
      </c>
      <c r="FE15" s="3">
        <v>0.39257454576386297</v>
      </c>
      <c r="FF15" s="3">
        <v>0.34817436463797008</v>
      </c>
      <c r="FG15" s="3">
        <v>0.30337825088364884</v>
      </c>
      <c r="FH15" s="3">
        <v>0.25918514107742774</v>
      </c>
      <c r="FI15" s="3">
        <v>0.2165776957357094</v>
      </c>
      <c r="FJ15" s="3">
        <v>0.17653464557113407</v>
      </c>
      <c r="FK15" s="3">
        <v>0.14002375017411212</v>
      </c>
      <c r="FL15" s="3">
        <v>0.10787709760913945</v>
      </c>
      <c r="FM15" s="3">
        <v>8.1178594721853528E-2</v>
      </c>
      <c r="FN15" s="3">
        <v>5.9274174508055791E-2</v>
      </c>
      <c r="FO15" s="3">
        <v>4.148184554597268E-2</v>
      </c>
      <c r="FP15" s="3">
        <v>2.7551826993179596E-2</v>
      </c>
      <c r="FQ15" s="3">
        <v>1.7279954853582382E-2</v>
      </c>
      <c r="FR15" s="3">
        <v>9.8485374692507434E-3</v>
      </c>
      <c r="FS15" s="3">
        <v>4.9751856733413983E-3</v>
      </c>
      <c r="FT15" s="3">
        <v>2.1844547735940076E-3</v>
      </c>
      <c r="FU15" s="3">
        <v>8.2297149140380635E-4</v>
      </c>
      <c r="FV15" s="3">
        <v>2.5304727417684237E-4</v>
      </c>
      <c r="FW15" s="3">
        <v>5.833245764324569E-5</v>
      </c>
      <c r="FX15" s="3">
        <v>8.4587896828470565E-6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11</v>
      </c>
      <c r="HC15">
        <f t="shared" si="24"/>
        <v>0.76091809742936922</v>
      </c>
      <c r="HD15">
        <f>IF(H15&gt;=$F$3,IF(HB15&lt;50,HC15*VLOOKUP(H15,Ret!$A$2:$AZ$27,HB15+2),HC15),0)</f>
        <v>0</v>
      </c>
      <c r="HE15">
        <f>IF(H15&lt;$F$3,HC15*VLOOKUP(H15,Withd!$A$2:$AZ$57,HB15+2),0)</f>
        <v>3.1578101043318825E-2</v>
      </c>
      <c r="HF15">
        <f>IF(HC15=HD15,0,HC15*VLOOKUP(H15,Mort!$A$2:$E$115,IF(HF14/HC14=VLOOKUP(H14,Mort!$A$2:$E$115,2),2,3)))</f>
        <v>5.4025184917485213E-4</v>
      </c>
      <c r="HH15">
        <f t="shared" si="20"/>
        <v>40</v>
      </c>
      <c r="HI15">
        <f t="shared" si="20"/>
        <v>6</v>
      </c>
      <c r="HJ15">
        <f t="shared" si="21"/>
        <v>0.50341368887312943</v>
      </c>
      <c r="HK15">
        <f>IF(HH15&gt;=$F$3,IF(HI15&lt;50,HJ15*VLOOKUP(HH15,Ret!$A$2:$AZ$27,HI15+2),HJ15),0)</f>
        <v>0</v>
      </c>
      <c r="HL15">
        <f>IF(HH15&lt;$F$3,HJ15*VLOOKUP(HH15,Withd!$A$2:$AZ$57,HI15+2),0)</f>
        <v>3.0607552283486269E-2</v>
      </c>
      <c r="HM15">
        <f>IF(HJ15=HK15,0,HJ15*VLOOKUP(HH15,Mort!$A$2:$E$115,IF(HM14/HJ14=VLOOKUP(HH14,Mort!$A$2:$E$115,2),2,3)))</f>
        <v>2.5170684443656471E-4</v>
      </c>
      <c r="HN15">
        <f>HN14/(1+Assumptions!$C$9)</f>
        <v>1</v>
      </c>
      <c r="HO15">
        <f>HO14*(1+Assumptions!$C$10)</f>
        <v>1</v>
      </c>
      <c r="HQ15">
        <f>HQ14/(1.01+Assumptions!$C$9)</f>
        <v>1.0000000000000002</v>
      </c>
      <c r="HR15">
        <f>HR14/(0.99+Assumptions!$C$9)</f>
        <v>1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2037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26712.741249527793</v>
      </c>
      <c r="F16" s="3">
        <f t="shared" si="19"/>
        <v>25902.06</v>
      </c>
      <c r="H16">
        <f t="shared" si="23"/>
        <v>46</v>
      </c>
      <c r="I16" s="5">
        <v>400057.28800725256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15594.67</v>
      </c>
      <c r="S16" s="5">
        <v>16397.919999999998</v>
      </c>
      <c r="T16" s="5">
        <v>17231.810000000001</v>
      </c>
      <c r="U16" s="5">
        <v>18094.849999999999</v>
      </c>
      <c r="V16" s="5">
        <v>18999.2</v>
      </c>
      <c r="W16" s="5">
        <v>19948.740000000002</v>
      </c>
      <c r="X16" s="5">
        <v>20947.849999999999</v>
      </c>
      <c r="Y16" s="5">
        <v>22002.52</v>
      </c>
      <c r="Z16" s="5">
        <v>23116.09</v>
      </c>
      <c r="AA16" s="5">
        <v>24289.68</v>
      </c>
      <c r="AB16" s="5">
        <v>25523.37</v>
      </c>
      <c r="AC16" s="5">
        <v>26817.56</v>
      </c>
      <c r="AD16" s="5">
        <v>28173.42</v>
      </c>
      <c r="AE16" s="5">
        <v>29593.360000000001</v>
      </c>
      <c r="AF16" s="5">
        <v>31079.88</v>
      </c>
      <c r="AG16" s="5">
        <v>32636.47</v>
      </c>
      <c r="AH16" s="5">
        <v>34260.699999999997</v>
      </c>
      <c r="AI16" s="5">
        <v>14807.27</v>
      </c>
      <c r="AJ16" s="5">
        <v>15529.82</v>
      </c>
      <c r="AK16" s="5">
        <v>16277.79</v>
      </c>
      <c r="AL16" s="5">
        <v>17049.25</v>
      </c>
      <c r="AM16" s="5">
        <v>17842.16</v>
      </c>
      <c r="AN16" s="5">
        <v>18654.63</v>
      </c>
      <c r="AO16" s="5">
        <v>19485.21</v>
      </c>
      <c r="AP16" s="5">
        <v>20330.36</v>
      </c>
      <c r="AQ16" s="5">
        <v>21184.71</v>
      </c>
      <c r="AR16" s="5">
        <v>22041.89</v>
      </c>
      <c r="AS16" s="5">
        <v>22895.38</v>
      </c>
      <c r="AT16" s="5">
        <v>23738.69</v>
      </c>
      <c r="AU16" s="5">
        <v>24564.21</v>
      </c>
      <c r="AV16" s="5">
        <v>25363.51</v>
      </c>
      <c r="AW16" s="5">
        <v>26127.54</v>
      </c>
      <c r="AX16" s="5">
        <v>26844.84</v>
      </c>
      <c r="AY16" s="5">
        <v>27499.42</v>
      </c>
      <c r="AZ16" s="5">
        <v>28070.75</v>
      </c>
      <c r="BA16" s="5">
        <v>28535.18</v>
      </c>
      <c r="BB16" s="5">
        <v>28868.82</v>
      </c>
      <c r="BC16" s="5">
        <v>29044.94</v>
      </c>
      <c r="BD16" s="5">
        <v>29035.83</v>
      </c>
      <c r="BE16" s="5">
        <v>28814.44</v>
      </c>
      <c r="BF16" s="5">
        <v>28355.5</v>
      </c>
      <c r="BG16" s="5">
        <v>27638.81</v>
      </c>
      <c r="BH16" s="5">
        <v>26651.57</v>
      </c>
      <c r="BI16" s="5">
        <v>25337.439999999999</v>
      </c>
      <c r="BJ16" s="5">
        <v>23707.72</v>
      </c>
      <c r="BK16" s="5">
        <v>21793.65</v>
      </c>
      <c r="BL16" s="5">
        <v>19643.009999999998</v>
      </c>
      <c r="BM16" s="5">
        <v>17316.66</v>
      </c>
      <c r="BN16" s="5">
        <v>14891.31</v>
      </c>
      <c r="BO16" s="5">
        <v>12461.12</v>
      </c>
      <c r="BP16" s="5">
        <v>10128.31</v>
      </c>
      <c r="BQ16" s="5">
        <v>8040.85</v>
      </c>
      <c r="BR16" s="5">
        <v>6194.1</v>
      </c>
      <c r="BS16" s="5">
        <v>4573.2299999999996</v>
      </c>
      <c r="BT16" s="5">
        <v>3204.56</v>
      </c>
      <c r="BU16" s="5">
        <v>2120.38</v>
      </c>
      <c r="BV16" s="5">
        <v>1274.95</v>
      </c>
      <c r="BW16" s="5">
        <v>679.49</v>
      </c>
      <c r="BX16" s="5">
        <v>314.75</v>
      </c>
      <c r="BY16" s="5">
        <v>125.1</v>
      </c>
      <c r="BZ16" s="5">
        <v>40.58</v>
      </c>
      <c r="CA16" s="5">
        <v>9.8699999999999992</v>
      </c>
      <c r="CB16" s="5">
        <v>1.51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0.99719999999999998</v>
      </c>
      <c r="DO16" s="3">
        <v>0.99389926799999995</v>
      </c>
      <c r="DP16" s="3">
        <v>0.98999324387675991</v>
      </c>
      <c r="DQ16" s="3">
        <v>0.98537987536029426</v>
      </c>
      <c r="DR16" s="3">
        <v>0.9806894671535793</v>
      </c>
      <c r="DS16" s="3">
        <v>0.97602138528992832</v>
      </c>
      <c r="DT16" s="3">
        <v>0.9714731256344773</v>
      </c>
      <c r="DU16" s="3">
        <v>0.9671889291504292</v>
      </c>
      <c r="DV16" s="3">
        <v>0.96316542320516341</v>
      </c>
      <c r="DW16" s="3">
        <v>0.95930312985811073</v>
      </c>
      <c r="DX16" s="3">
        <v>0.9554755103699768</v>
      </c>
      <c r="DY16" s="3">
        <v>0.95158672504277098</v>
      </c>
      <c r="DZ16" s="3">
        <v>0.94758054493034083</v>
      </c>
      <c r="EA16" s="3">
        <v>0.94344909375444452</v>
      </c>
      <c r="EB16" s="3">
        <v>0.93918470385067443</v>
      </c>
      <c r="EC16" s="3">
        <v>0.93480810313073026</v>
      </c>
      <c r="ED16" s="3">
        <v>0.93017145493920184</v>
      </c>
      <c r="EE16" s="3">
        <v>0.92517643422617835</v>
      </c>
      <c r="EF16" s="3">
        <v>0.9197363967929284</v>
      </c>
      <c r="EG16" s="3">
        <v>0.91377650494171014</v>
      </c>
      <c r="EH16" s="3">
        <v>0.9071881763410804</v>
      </c>
      <c r="EI16" s="3">
        <v>0.89988531152153473</v>
      </c>
      <c r="EJ16" s="3">
        <v>0.89181334027718651</v>
      </c>
      <c r="EK16" s="3">
        <v>0.882957633808234</v>
      </c>
      <c r="EL16" s="3">
        <v>0.8732274406836672</v>
      </c>
      <c r="EM16" s="3">
        <v>0.86248674316325813</v>
      </c>
      <c r="EN16" s="3">
        <v>0.85060167584246837</v>
      </c>
      <c r="EO16" s="3">
        <v>0.83747689198421904</v>
      </c>
      <c r="EP16" s="3">
        <v>0.82305553990425073</v>
      </c>
      <c r="EQ16" s="3">
        <v>0.80727756520428617</v>
      </c>
      <c r="ER16" s="3">
        <v>0.79009062584108691</v>
      </c>
      <c r="ES16" s="3">
        <v>0.77146028888375406</v>
      </c>
      <c r="ET16" s="3">
        <v>0.75131746074099925</v>
      </c>
      <c r="EU16" s="3">
        <v>0.72951422803029542</v>
      </c>
      <c r="EV16" s="3">
        <v>0.70584878647299265</v>
      </c>
      <c r="EW16" s="3">
        <v>0.68012059820605208</v>
      </c>
      <c r="EX16" s="3">
        <v>0.65220164764969357</v>
      </c>
      <c r="EY16" s="3">
        <v>0.62197210128113023</v>
      </c>
      <c r="EZ16" s="3">
        <v>0.58936210401096056</v>
      </c>
      <c r="FA16" s="3">
        <v>0.55437756951687001</v>
      </c>
      <c r="FB16" s="3">
        <v>0.51710676551825085</v>
      </c>
      <c r="FC16" s="3">
        <v>0.47776011172996713</v>
      </c>
      <c r="FD16" s="3">
        <v>0.43667751972230723</v>
      </c>
      <c r="FE16" s="3">
        <v>0.39350321334736271</v>
      </c>
      <c r="FF16" s="3">
        <v>0.34899799991777603</v>
      </c>
      <c r="FG16" s="3">
        <v>0.30409591724835494</v>
      </c>
      <c r="FH16" s="3">
        <v>0.25979826498278707</v>
      </c>
      <c r="FI16" s="3">
        <v>0.21709002820226669</v>
      </c>
      <c r="FJ16" s="3">
        <v>0.17695225288794961</v>
      </c>
      <c r="FK16" s="3">
        <v>0.14035498794566387</v>
      </c>
      <c r="FL16" s="3">
        <v>0.10813228981309836</v>
      </c>
      <c r="FM16" s="3">
        <v>8.1370629407254647E-2</v>
      </c>
      <c r="FN16" s="3">
        <v>5.9414392474295127E-2</v>
      </c>
      <c r="FO16" s="3">
        <v>4.1579974285285953E-2</v>
      </c>
      <c r="FP16" s="3">
        <v>2.7617003120544079E-2</v>
      </c>
      <c r="FQ16" s="3">
        <v>1.7320832017142837E-2</v>
      </c>
      <c r="FR16" s="3">
        <v>9.8718349998503877E-3</v>
      </c>
      <c r="FS16" s="3">
        <v>4.9869548868744203E-3</v>
      </c>
      <c r="FT16" s="3">
        <v>2.1896222821799517E-3</v>
      </c>
      <c r="FU16" s="3">
        <v>8.2491829858847491E-4</v>
      </c>
      <c r="FV16" s="3">
        <v>2.5364587844998424E-4</v>
      </c>
      <c r="FW16" s="3">
        <v>5.8470447900290351E-5</v>
      </c>
      <c r="FX16" s="3">
        <v>8.4787996500211015E-6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12</v>
      </c>
      <c r="HC16">
        <f t="shared" si="24"/>
        <v>0.72879974453687557</v>
      </c>
      <c r="HD16">
        <f>IF(H16&gt;=$F$3,IF(HB16&lt;50,HC16*VLOOKUP(H16,Ret!$A$2:$AZ$27,HB16+2),HC16),0)</f>
        <v>0</v>
      </c>
      <c r="HE16">
        <f>IF(H16&lt;$F$3,HC16*VLOOKUP(H16,Withd!$A$2:$AZ$57,HB16+2),0)</f>
        <v>2.8204550113577084E-2</v>
      </c>
      <c r="HF16">
        <f>IF(HC16=HD16,0,HC16*VLOOKUP(H16,Mort!$A$2:$E$115,IF(HF15/HC15=VLOOKUP(H15,Mort!$A$2:$E$115,2),2,3)))</f>
        <v>5.5388780584802544E-4</v>
      </c>
      <c r="HH16">
        <f t="shared" si="20"/>
        <v>41</v>
      </c>
      <c r="HI16">
        <f t="shared" si="20"/>
        <v>7</v>
      </c>
      <c r="HJ16">
        <f t="shared" si="21"/>
        <v>0.47255442974520662</v>
      </c>
      <c r="HK16">
        <f>IF(HH16&gt;=$F$3,IF(HI16&lt;50,HJ16*VLOOKUP(HH16,Ret!$A$2:$AZ$27,HI16+2),HJ16),0)</f>
        <v>0</v>
      </c>
      <c r="HL16">
        <f>IF(HH16&lt;$F$3,HJ16*VLOOKUP(HH16,Withd!$A$2:$AZ$57,HI16+2),0)</f>
        <v>2.6841091609527738E-2</v>
      </c>
      <c r="HM16">
        <f>IF(HJ16=HK16,0,HJ16*VLOOKUP(HH16,Mort!$A$2:$E$115,IF(HM15/HJ15=VLOOKUP(HH15,Mort!$A$2:$E$115,2),2,3)))</f>
        <v>2.5517939206241158E-4</v>
      </c>
      <c r="HN16">
        <f>HN15/(1+Assumptions!$C$9)</f>
        <v>0.96339113680154143</v>
      </c>
      <c r="HO16">
        <f>HO15*(1+Assumptions!$C$10)</f>
        <v>1.0325</v>
      </c>
      <c r="HQ16">
        <f>HQ15/(1.01+Assumptions!$C$9)</f>
        <v>0.95419847328244289</v>
      </c>
      <c r="HR16">
        <f>HR15/(0.99+Assumptions!$C$9)</f>
        <v>0.97276264591439687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2038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28181.942018251819</v>
      </c>
      <c r="F17" s="3">
        <f t="shared" si="19"/>
        <v>27215.46</v>
      </c>
      <c r="H17">
        <f t="shared" si="23"/>
        <v>47</v>
      </c>
      <c r="I17" s="5">
        <v>389731.333614128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16443.96</v>
      </c>
      <c r="T17" s="5">
        <v>17280.2</v>
      </c>
      <c r="U17" s="5">
        <v>18145.66</v>
      </c>
      <c r="V17" s="5">
        <v>19052.54</v>
      </c>
      <c r="W17" s="5">
        <v>20004.75</v>
      </c>
      <c r="X17" s="5">
        <v>21006.67</v>
      </c>
      <c r="Y17" s="5">
        <v>22064.3</v>
      </c>
      <c r="Z17" s="5">
        <v>23181</v>
      </c>
      <c r="AA17" s="5">
        <v>24357.89</v>
      </c>
      <c r="AB17" s="5">
        <v>25595.040000000001</v>
      </c>
      <c r="AC17" s="5">
        <v>26892.86</v>
      </c>
      <c r="AD17" s="5">
        <v>28252.52</v>
      </c>
      <c r="AE17" s="5">
        <v>29676.46</v>
      </c>
      <c r="AF17" s="5">
        <v>31167.15</v>
      </c>
      <c r="AG17" s="5">
        <v>32728.11</v>
      </c>
      <c r="AH17" s="5">
        <v>34356.9</v>
      </c>
      <c r="AI17" s="5">
        <v>14848.85</v>
      </c>
      <c r="AJ17" s="5">
        <v>15573.42</v>
      </c>
      <c r="AK17" s="5">
        <v>16323.49</v>
      </c>
      <c r="AL17" s="5">
        <v>17097.12</v>
      </c>
      <c r="AM17" s="5">
        <v>17892.259999999998</v>
      </c>
      <c r="AN17" s="5">
        <v>18707.009999999998</v>
      </c>
      <c r="AO17" s="5">
        <v>19539.919999999998</v>
      </c>
      <c r="AP17" s="5">
        <v>20387.439999999999</v>
      </c>
      <c r="AQ17" s="5">
        <v>21244.2</v>
      </c>
      <c r="AR17" s="5">
        <v>22103.78</v>
      </c>
      <c r="AS17" s="5">
        <v>22959.67</v>
      </c>
      <c r="AT17" s="5">
        <v>23805.34</v>
      </c>
      <c r="AU17" s="5">
        <v>24633.19</v>
      </c>
      <c r="AV17" s="5">
        <v>25434.73</v>
      </c>
      <c r="AW17" s="5">
        <v>26200.9</v>
      </c>
      <c r="AX17" s="5">
        <v>26920.22</v>
      </c>
      <c r="AY17" s="5">
        <v>27576.639999999999</v>
      </c>
      <c r="AZ17" s="5">
        <v>28149.56</v>
      </c>
      <c r="BA17" s="5">
        <v>28615.31</v>
      </c>
      <c r="BB17" s="5">
        <v>28949.88</v>
      </c>
      <c r="BC17" s="5">
        <v>29126.5</v>
      </c>
      <c r="BD17" s="5">
        <v>29117.360000000001</v>
      </c>
      <c r="BE17" s="5">
        <v>28895.35</v>
      </c>
      <c r="BF17" s="5">
        <v>28435.11</v>
      </c>
      <c r="BG17" s="5">
        <v>27716.42</v>
      </c>
      <c r="BH17" s="5">
        <v>26726.400000000001</v>
      </c>
      <c r="BI17" s="5">
        <v>25408.58</v>
      </c>
      <c r="BJ17" s="5">
        <v>23774.29</v>
      </c>
      <c r="BK17" s="5">
        <v>21854.84</v>
      </c>
      <c r="BL17" s="5">
        <v>19698.16</v>
      </c>
      <c r="BM17" s="5">
        <v>17365.28</v>
      </c>
      <c r="BN17" s="5">
        <v>14933.12</v>
      </c>
      <c r="BO17" s="5">
        <v>12496.11</v>
      </c>
      <c r="BP17" s="5">
        <v>10156.75</v>
      </c>
      <c r="BQ17" s="5">
        <v>8063.42</v>
      </c>
      <c r="BR17" s="5">
        <v>6211.49</v>
      </c>
      <c r="BS17" s="5">
        <v>4586.07</v>
      </c>
      <c r="BT17" s="5">
        <v>3213.56</v>
      </c>
      <c r="BU17" s="5">
        <v>2126.33</v>
      </c>
      <c r="BV17" s="5">
        <v>1278.53</v>
      </c>
      <c r="BW17" s="5">
        <v>681.4</v>
      </c>
      <c r="BX17" s="5">
        <v>315.64</v>
      </c>
      <c r="BY17" s="5">
        <v>125.45</v>
      </c>
      <c r="BZ17" s="5">
        <v>40.700000000000003</v>
      </c>
      <c r="CA17" s="5">
        <v>9.9</v>
      </c>
      <c r="CB17" s="5">
        <v>1.51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0.99668999999999996</v>
      </c>
      <c r="DP17" s="3">
        <v>0.99277300829999993</v>
      </c>
      <c r="DQ17" s="3">
        <v>0.98814668608132195</v>
      </c>
      <c r="DR17" s="3">
        <v>0.98344310785557487</v>
      </c>
      <c r="DS17" s="3">
        <v>0.97876191866218232</v>
      </c>
      <c r="DT17" s="3">
        <v>0.97420088812121652</v>
      </c>
      <c r="DU17" s="3">
        <v>0.96990466220460192</v>
      </c>
      <c r="DV17" s="3">
        <v>0.96586985880983067</v>
      </c>
      <c r="DW17" s="3">
        <v>0.96199672067600328</v>
      </c>
      <c r="DX17" s="3">
        <v>0.95815835376050595</v>
      </c>
      <c r="DY17" s="3">
        <v>0.9542586492607007</v>
      </c>
      <c r="DZ17" s="3">
        <v>0.95024122034731306</v>
      </c>
      <c r="EA17" s="3">
        <v>0.94609816862659879</v>
      </c>
      <c r="EB17" s="3">
        <v>0.94182180490440659</v>
      </c>
      <c r="EC17" s="3">
        <v>0.9374329152935521</v>
      </c>
      <c r="ED17" s="3">
        <v>0.93278324803369617</v>
      </c>
      <c r="EE17" s="3">
        <v>0.9277742019917552</v>
      </c>
      <c r="EF17" s="3">
        <v>0.92231888968404363</v>
      </c>
      <c r="EG17" s="3">
        <v>0.91634226327889101</v>
      </c>
      <c r="EH17" s="3">
        <v>0.90973543556065017</v>
      </c>
      <c r="EI17" s="3">
        <v>0.90241206530438689</v>
      </c>
      <c r="EJ17" s="3">
        <v>0.89431742907860656</v>
      </c>
      <c r="EK17" s="3">
        <v>0.88543685700785602</v>
      </c>
      <c r="EL17" s="3">
        <v>0.87567934284362936</v>
      </c>
      <c r="EM17" s="3">
        <v>0.86490848692665279</v>
      </c>
      <c r="EN17" s="3">
        <v>0.85299004797680344</v>
      </c>
      <c r="EO17" s="3">
        <v>0.83982841153652132</v>
      </c>
      <c r="EP17" s="3">
        <v>0.82536656628986238</v>
      </c>
      <c r="EQ17" s="3">
        <v>0.80954428921408572</v>
      </c>
      <c r="ER17" s="3">
        <v>0.79230909129671778</v>
      </c>
      <c r="ES17" s="3">
        <v>0.77362644292394112</v>
      </c>
      <c r="ET17" s="3">
        <v>0.75342705649919706</v>
      </c>
      <c r="EU17" s="3">
        <v>0.73156260331959033</v>
      </c>
      <c r="EV17" s="3">
        <v>0.70783071246790286</v>
      </c>
      <c r="EW17" s="3">
        <v>0.68203028299844781</v>
      </c>
      <c r="EX17" s="3">
        <v>0.65403293988136146</v>
      </c>
      <c r="EY17" s="3">
        <v>0.62371851311786031</v>
      </c>
      <c r="EZ17" s="3">
        <v>0.59101695147509092</v>
      </c>
      <c r="FA17" s="3">
        <v>0.55593418523552951</v>
      </c>
      <c r="FB17" s="3">
        <v>0.5185587299621448</v>
      </c>
      <c r="FC17" s="3">
        <v>0.47910159619932519</v>
      </c>
      <c r="FD17" s="3">
        <v>0.4379036499421452</v>
      </c>
      <c r="FE17" s="3">
        <v>0.39460811607236529</v>
      </c>
      <c r="FF17" s="3">
        <v>0.34997793814458078</v>
      </c>
      <c r="FG17" s="3">
        <v>0.30494977662289902</v>
      </c>
      <c r="FH17" s="3">
        <v>0.26052774266224132</v>
      </c>
      <c r="FI17" s="3">
        <v>0.21769958704599546</v>
      </c>
      <c r="FJ17" s="3">
        <v>0.17744911039706135</v>
      </c>
      <c r="FK17" s="3">
        <v>0.14074908538474112</v>
      </c>
      <c r="FL17" s="3">
        <v>0.10843591036211225</v>
      </c>
      <c r="FM17" s="3">
        <v>8.1599106906593097E-2</v>
      </c>
      <c r="FN17" s="3">
        <v>5.9581219889987082E-2</v>
      </c>
      <c r="FO17" s="3">
        <v>4.1696725115609658E-2</v>
      </c>
      <c r="FP17" s="3">
        <v>2.7694547854536782E-2</v>
      </c>
      <c r="FQ17" s="3">
        <v>1.7369466523408379E-2</v>
      </c>
      <c r="FR17" s="3">
        <v>9.8995537503513715E-3</v>
      </c>
      <c r="FS17" s="3">
        <v>5.0009575680650025E-3</v>
      </c>
      <c r="FT17" s="3">
        <v>2.1957704394103003E-3</v>
      </c>
      <c r="FU17" s="3">
        <v>8.2723455534343643E-4</v>
      </c>
      <c r="FV17" s="3">
        <v>2.5435808107699982E-4</v>
      </c>
      <c r="FW17" s="3">
        <v>5.8634624849869988E-5</v>
      </c>
      <c r="FX17" s="3">
        <v>8.5026069494796445E-6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13</v>
      </c>
      <c r="HC17">
        <f t="shared" si="24"/>
        <v>0.70004130661745056</v>
      </c>
      <c r="HD17">
        <f>IF(H17&gt;=$F$3,IF(HB17&lt;50,HC17*VLOOKUP(H17,Ret!$A$2:$AZ$27,HB17+2),HC17),0)</f>
        <v>0</v>
      </c>
      <c r="HE17">
        <f>IF(H17&lt;$F$3,HC17*VLOOKUP(H17,Withd!$A$2:$AZ$57,HB17+2),0)</f>
        <v>2.3521387902346338E-2</v>
      </c>
      <c r="HF17">
        <f>IF(HC17=HD17,0,HC17*VLOOKUP(H17,Mort!$A$2:$E$115,IF(HF16/HC16=VLOOKUP(H16,Mort!$A$2:$E$115,2),2,3)))</f>
        <v>5.8103428449248395E-4</v>
      </c>
      <c r="HH17">
        <f t="shared" si="20"/>
        <v>42</v>
      </c>
      <c r="HI17">
        <f t="shared" si="20"/>
        <v>8</v>
      </c>
      <c r="HJ17">
        <f t="shared" si="21"/>
        <v>0.44545815874361644</v>
      </c>
      <c r="HK17">
        <f>IF(HH17&gt;=$F$3,IF(HI17&lt;50,HJ17*VLOOKUP(HH17,Ret!$A$2:$AZ$27,HI17+2),HJ17),0)</f>
        <v>0</v>
      </c>
      <c r="HL17">
        <f>IF(HH17&lt;$F$3,HJ17*VLOOKUP(HH17,Withd!$A$2:$AZ$57,HI17+2),0)</f>
        <v>2.3386553334039863E-2</v>
      </c>
      <c r="HM17">
        <f>IF(HJ17=HK17,0,HJ17*VLOOKUP(HH17,Mort!$A$2:$E$115,IF(HM16/HJ16=VLOOKUP(HH16,Mort!$A$2:$E$115,2),2,3)))</f>
        <v>2.5836573207129755E-4</v>
      </c>
      <c r="HN17">
        <f>HN16/(1+Assumptions!$C$9)</f>
        <v>0.9281224824677663</v>
      </c>
      <c r="HO17">
        <f>HO16*(1+Assumptions!$C$10)</f>
        <v>1.0660562499999999</v>
      </c>
      <c r="HQ17">
        <f>HQ16/(1.01+Assumptions!$C$9)</f>
        <v>0.91049472641454476</v>
      </c>
      <c r="HR17">
        <f>HR16/(0.99+Assumptions!$C$9)</f>
        <v>0.94626716528637822</v>
      </c>
    </row>
    <row r="18" spans="2:226" x14ac:dyDescent="0.25">
      <c r="B18">
        <f t="shared" si="18"/>
        <v>2039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29731.948829255671</v>
      </c>
      <c r="F18" s="3">
        <f t="shared" si="19"/>
        <v>28591.43</v>
      </c>
      <c r="H18">
        <f t="shared" si="23"/>
        <v>48</v>
      </c>
      <c r="I18" s="5">
        <v>379382.89000695059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17337.59</v>
      </c>
      <c r="U18" s="5">
        <v>18205.919999999998</v>
      </c>
      <c r="V18" s="5">
        <v>19115.82</v>
      </c>
      <c r="W18" s="5">
        <v>20071.189999999999</v>
      </c>
      <c r="X18" s="5">
        <v>21076.43</v>
      </c>
      <c r="Y18" s="5">
        <v>22137.57</v>
      </c>
      <c r="Z18" s="5">
        <v>23257.98</v>
      </c>
      <c r="AA18" s="5">
        <v>24438.78</v>
      </c>
      <c r="AB18" s="5">
        <v>25680.04</v>
      </c>
      <c r="AC18" s="5">
        <v>26982.17</v>
      </c>
      <c r="AD18" s="5">
        <v>28346.35</v>
      </c>
      <c r="AE18" s="5">
        <v>29775.01</v>
      </c>
      <c r="AF18" s="5">
        <v>31270.65</v>
      </c>
      <c r="AG18" s="5">
        <v>32836.800000000003</v>
      </c>
      <c r="AH18" s="5">
        <v>34471</v>
      </c>
      <c r="AI18" s="5">
        <v>14898.16</v>
      </c>
      <c r="AJ18" s="5">
        <v>15625.14</v>
      </c>
      <c r="AK18" s="5">
        <v>16377.7</v>
      </c>
      <c r="AL18" s="5">
        <v>17153.900000000001</v>
      </c>
      <c r="AM18" s="5">
        <v>17951.68</v>
      </c>
      <c r="AN18" s="5">
        <v>18769.14</v>
      </c>
      <c r="AO18" s="5">
        <v>19604.810000000001</v>
      </c>
      <c r="AP18" s="5">
        <v>20455.150000000001</v>
      </c>
      <c r="AQ18" s="5">
        <v>21314.75</v>
      </c>
      <c r="AR18" s="5">
        <v>22177.19</v>
      </c>
      <c r="AS18" s="5">
        <v>23035.919999999998</v>
      </c>
      <c r="AT18" s="5">
        <v>23884.400000000001</v>
      </c>
      <c r="AU18" s="5">
        <v>24714.99</v>
      </c>
      <c r="AV18" s="5">
        <v>25519.200000000001</v>
      </c>
      <c r="AW18" s="5">
        <v>26287.91</v>
      </c>
      <c r="AX18" s="5">
        <v>27009.62</v>
      </c>
      <c r="AY18" s="5">
        <v>27668.22</v>
      </c>
      <c r="AZ18" s="5">
        <v>28243.05</v>
      </c>
      <c r="BA18" s="5">
        <v>28710.34</v>
      </c>
      <c r="BB18" s="5">
        <v>29046.03</v>
      </c>
      <c r="BC18" s="5">
        <v>29223.23</v>
      </c>
      <c r="BD18" s="5">
        <v>29214.06</v>
      </c>
      <c r="BE18" s="5">
        <v>28991.31</v>
      </c>
      <c r="BF18" s="5">
        <v>28529.55</v>
      </c>
      <c r="BG18" s="5">
        <v>27808.46</v>
      </c>
      <c r="BH18" s="5">
        <v>26815.16</v>
      </c>
      <c r="BI18" s="5">
        <v>25492.959999999999</v>
      </c>
      <c r="BJ18" s="5">
        <v>23853.24</v>
      </c>
      <c r="BK18" s="5">
        <v>21927.42</v>
      </c>
      <c r="BL18" s="5">
        <v>19763.580000000002</v>
      </c>
      <c r="BM18" s="5">
        <v>17422.95</v>
      </c>
      <c r="BN18" s="5">
        <v>14982.71</v>
      </c>
      <c r="BO18" s="5">
        <v>12537.61</v>
      </c>
      <c r="BP18" s="5">
        <v>10190.48</v>
      </c>
      <c r="BQ18" s="5">
        <v>8090.2</v>
      </c>
      <c r="BR18" s="5">
        <v>6232.12</v>
      </c>
      <c r="BS18" s="5">
        <v>4601.3</v>
      </c>
      <c r="BT18" s="5">
        <v>3224.23</v>
      </c>
      <c r="BU18" s="5">
        <v>2133.39</v>
      </c>
      <c r="BV18" s="5">
        <v>1282.78</v>
      </c>
      <c r="BW18" s="5">
        <v>683.66</v>
      </c>
      <c r="BX18" s="5">
        <v>316.69</v>
      </c>
      <c r="BY18" s="5">
        <v>125.87</v>
      </c>
      <c r="BZ18" s="5">
        <v>40.83</v>
      </c>
      <c r="CA18" s="5">
        <v>9.93</v>
      </c>
      <c r="CB18" s="5">
        <v>1.52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0.99607000000000001</v>
      </c>
      <c r="DQ18" s="3">
        <v>0.99142831379999996</v>
      </c>
      <c r="DR18" s="3">
        <v>0.98670911502631198</v>
      </c>
      <c r="DS18" s="3">
        <v>0.98201237963878674</v>
      </c>
      <c r="DT18" s="3">
        <v>0.97743620194966996</v>
      </c>
      <c r="DU18" s="3">
        <v>0.97312570829907186</v>
      </c>
      <c r="DV18" s="3">
        <v>0.96907750535254766</v>
      </c>
      <c r="DW18" s="3">
        <v>0.96519150455608393</v>
      </c>
      <c r="DX18" s="3">
        <v>0.96134039045290509</v>
      </c>
      <c r="DY18" s="3">
        <v>0.95742773506376178</v>
      </c>
      <c r="DZ18" s="3">
        <v>0.95339696429914333</v>
      </c>
      <c r="EA18" s="3">
        <v>0.94924015353479907</v>
      </c>
      <c r="EB18" s="3">
        <v>0.94494958804082185</v>
      </c>
      <c r="EC18" s="3">
        <v>0.94054612296055162</v>
      </c>
      <c r="ED18" s="3">
        <v>0.93588101419066727</v>
      </c>
      <c r="EE18" s="3">
        <v>0.93085533314446345</v>
      </c>
      <c r="EF18" s="3">
        <v>0.92538190378557406</v>
      </c>
      <c r="EG18" s="3">
        <v>0.91938542904904352</v>
      </c>
      <c r="EH18" s="3">
        <v>0.91275666010559986</v>
      </c>
      <c r="EI18" s="3">
        <v>0.90540896899174983</v>
      </c>
      <c r="EJ18" s="3">
        <v>0.89728745053989378</v>
      </c>
      <c r="EK18" s="3">
        <v>0.88837738615603268</v>
      </c>
      <c r="EL18" s="3">
        <v>0.87858746736059312</v>
      </c>
      <c r="EM18" s="3">
        <v>0.86778084151205781</v>
      </c>
      <c r="EN18" s="3">
        <v>0.85582282151602163</v>
      </c>
      <c r="EO18" s="3">
        <v>0.8426174753800294</v>
      </c>
      <c r="EP18" s="3">
        <v>0.82810760245398529</v>
      </c>
      <c r="EQ18" s="3">
        <v>0.81223277971494234</v>
      </c>
      <c r="ER18" s="3">
        <v>0.79494034383481116</v>
      </c>
      <c r="ES18" s="3">
        <v>0.77619565052718631</v>
      </c>
      <c r="ET18" s="3">
        <v>0.7559291820919215</v>
      </c>
      <c r="EU18" s="3">
        <v>0.73399211722761393</v>
      </c>
      <c r="EV18" s="3">
        <v>0.71018141294475012</v>
      </c>
      <c r="EW18" s="3">
        <v>0.68429530044291398</v>
      </c>
      <c r="EX18" s="3">
        <v>0.65620497835973235</v>
      </c>
      <c r="EY18" s="3">
        <v>0.62578987761275873</v>
      </c>
      <c r="EZ18" s="3">
        <v>0.59297971432952179</v>
      </c>
      <c r="FA18" s="3">
        <v>0.55778043848692138</v>
      </c>
      <c r="FB18" s="3">
        <v>0.52028085960744563</v>
      </c>
      <c r="FC18" s="3">
        <v>0.48069268899991507</v>
      </c>
      <c r="FD18" s="3">
        <v>0.43935792467281237</v>
      </c>
      <c r="FE18" s="3">
        <v>0.3959186066604114</v>
      </c>
      <c r="FF18" s="3">
        <v>0.35114021224711889</v>
      </c>
      <c r="FG18" s="3">
        <v>0.3059625125394046</v>
      </c>
      <c r="FH18" s="3">
        <v>0.26139295333778956</v>
      </c>
      <c r="FI18" s="3">
        <v>0.21842256573859031</v>
      </c>
      <c r="FJ18" s="3">
        <v>0.17803841755918234</v>
      </c>
      <c r="FK18" s="3">
        <v>0.14121651203959226</v>
      </c>
      <c r="FL18" s="3">
        <v>0.10879602520554267</v>
      </c>
      <c r="FM18" s="3">
        <v>8.187009692742292E-2</v>
      </c>
      <c r="FN18" s="3">
        <v>5.9779088673496392E-2</v>
      </c>
      <c r="FO18" s="3">
        <v>4.1835199626372978E-2</v>
      </c>
      <c r="FP18" s="3">
        <v>2.778652123984067E-2</v>
      </c>
      <c r="FQ18" s="3">
        <v>1.7427150391203274E-2</v>
      </c>
      <c r="FR18" s="3">
        <v>9.9324300939623942E-3</v>
      </c>
      <c r="FS18" s="3">
        <v>5.0175657105669827E-3</v>
      </c>
      <c r="FT18" s="3">
        <v>2.2030625765386449E-3</v>
      </c>
      <c r="FU18" s="3">
        <v>8.2998179508516896E-4</v>
      </c>
      <c r="FV18" s="3">
        <v>2.5520280235278773E-4</v>
      </c>
      <c r="FW18" s="3">
        <v>5.8829349998364616E-5</v>
      </c>
      <c r="FX18" s="3">
        <v>8.5308440432628516E-6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14</v>
      </c>
      <c r="HC18">
        <f t="shared" si="24"/>
        <v>0.67593888443061168</v>
      </c>
      <c r="HD18">
        <f>IF(H18&gt;=$F$3,IF(HB18&lt;50,HC18*VLOOKUP(H18,Ret!$A$2:$AZ$27,HB18+2),HC18),0)</f>
        <v>0</v>
      </c>
      <c r="HE18">
        <f>IF(H18&lt;$F$3,HC18*VLOOKUP(H18,Withd!$A$2:$AZ$57,HB18+2),0)</f>
        <v>2.0954105417348962E-2</v>
      </c>
      <c r="HF18">
        <f>IF(HC18=HD18,0,HC18*VLOOKUP(H18,Mort!$A$2:$E$115,IF(HF17/HC17=VLOOKUP(H17,Mort!$A$2:$E$115,2),2,3)))</f>
        <v>6.0158560714324439E-4</v>
      </c>
      <c r="HH18">
        <f t="shared" si="20"/>
        <v>43</v>
      </c>
      <c r="HI18">
        <f t="shared" si="20"/>
        <v>9</v>
      </c>
      <c r="HJ18">
        <f t="shared" si="21"/>
        <v>0.42181323967750528</v>
      </c>
      <c r="HK18">
        <f>IF(HH18&gt;=$F$3,IF(HI18&lt;50,HJ18*VLOOKUP(HH18,Ret!$A$2:$AZ$27,HI18+2),HJ18),0)</f>
        <v>0</v>
      </c>
      <c r="HL18">
        <f>IF(HH18&lt;$F$3,HJ18*VLOOKUP(HH18,Withd!$A$2:$AZ$57,HI18+2),0)</f>
        <v>2.0457942124359006E-2</v>
      </c>
      <c r="HM18">
        <f>IF(HJ18=HK18,0,HJ18*VLOOKUP(HH18,Mort!$A$2:$E$115,IF(HM17/HJ17=VLOOKUP(HH17,Mort!$A$2:$E$115,2),2,3)))</f>
        <v>2.6152420860005326E-4</v>
      </c>
      <c r="HN18">
        <f>HN17/(1+Assumptions!$C$9)</f>
        <v>0.89414497347569</v>
      </c>
      <c r="HO18">
        <f>HO17*(1+Assumptions!$C$10)</f>
        <v>1.1007030781249998</v>
      </c>
      <c r="HQ18">
        <f>HQ17/(1.01+Assumptions!$C$9)</f>
        <v>0.86879267787647396</v>
      </c>
      <c r="HR18">
        <f>HR17/(0.99+Assumptions!$C$9)</f>
        <v>0.92049335144589317</v>
      </c>
    </row>
    <row r="19" spans="2:226" x14ac:dyDescent="0.25">
      <c r="B19">
        <f t="shared" si="18"/>
        <v>2040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31367.206014864729</v>
      </c>
      <c r="F19" s="3">
        <f t="shared" si="19"/>
        <v>30032.44</v>
      </c>
      <c r="H19">
        <f t="shared" si="23"/>
        <v>49</v>
      </c>
      <c r="I19" s="5">
        <v>369038.97260524676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18277.75</v>
      </c>
      <c r="V19" s="5">
        <v>19191.240000000002</v>
      </c>
      <c r="W19" s="5">
        <v>20150.38</v>
      </c>
      <c r="X19" s="5">
        <v>21159.59</v>
      </c>
      <c r="Y19" s="5">
        <v>22224.92</v>
      </c>
      <c r="Z19" s="5">
        <v>23349.75</v>
      </c>
      <c r="AA19" s="5">
        <v>24535.200000000001</v>
      </c>
      <c r="AB19" s="5">
        <v>25781.360000000001</v>
      </c>
      <c r="AC19" s="5">
        <v>27088.63</v>
      </c>
      <c r="AD19" s="5">
        <v>28458.19</v>
      </c>
      <c r="AE19" s="5">
        <v>29892.49</v>
      </c>
      <c r="AF19" s="5">
        <v>31394.03</v>
      </c>
      <c r="AG19" s="5">
        <v>32966.36</v>
      </c>
      <c r="AH19" s="5">
        <v>34607</v>
      </c>
      <c r="AI19" s="5">
        <v>14956.94</v>
      </c>
      <c r="AJ19" s="5">
        <v>15686.79</v>
      </c>
      <c r="AK19" s="5">
        <v>16442.32</v>
      </c>
      <c r="AL19" s="5">
        <v>17221.580000000002</v>
      </c>
      <c r="AM19" s="5">
        <v>18022.509999999998</v>
      </c>
      <c r="AN19" s="5">
        <v>18843.189999999999</v>
      </c>
      <c r="AO19" s="5">
        <v>19682.16</v>
      </c>
      <c r="AP19" s="5">
        <v>20535.86</v>
      </c>
      <c r="AQ19" s="5">
        <v>21398.85</v>
      </c>
      <c r="AR19" s="5">
        <v>22264.69</v>
      </c>
      <c r="AS19" s="5">
        <v>23126.81</v>
      </c>
      <c r="AT19" s="5">
        <v>23978.63</v>
      </c>
      <c r="AU19" s="5">
        <v>24812.51</v>
      </c>
      <c r="AV19" s="5">
        <v>25619.88</v>
      </c>
      <c r="AW19" s="5">
        <v>26391.63</v>
      </c>
      <c r="AX19" s="5">
        <v>27116.19</v>
      </c>
      <c r="AY19" s="5">
        <v>27777.38</v>
      </c>
      <c r="AZ19" s="5">
        <v>28354.48</v>
      </c>
      <c r="BA19" s="5">
        <v>28823.61</v>
      </c>
      <c r="BB19" s="5">
        <v>29160.63</v>
      </c>
      <c r="BC19" s="5">
        <v>29338.53</v>
      </c>
      <c r="BD19" s="5">
        <v>29329.33</v>
      </c>
      <c r="BE19" s="5">
        <v>29105.7</v>
      </c>
      <c r="BF19" s="5">
        <v>28642.11</v>
      </c>
      <c r="BG19" s="5">
        <v>27918.18</v>
      </c>
      <c r="BH19" s="5">
        <v>26920.959999999999</v>
      </c>
      <c r="BI19" s="5">
        <v>25593.55</v>
      </c>
      <c r="BJ19" s="5">
        <v>23947.360000000001</v>
      </c>
      <c r="BK19" s="5">
        <v>22013.94</v>
      </c>
      <c r="BL19" s="5">
        <v>19841.560000000001</v>
      </c>
      <c r="BM19" s="5">
        <v>17491.689999999999</v>
      </c>
      <c r="BN19" s="5">
        <v>15041.83</v>
      </c>
      <c r="BO19" s="5">
        <v>12587.07</v>
      </c>
      <c r="BP19" s="5">
        <v>10230.69</v>
      </c>
      <c r="BQ19" s="5">
        <v>8122.12</v>
      </c>
      <c r="BR19" s="5">
        <v>6256.71</v>
      </c>
      <c r="BS19" s="5">
        <v>4619.46</v>
      </c>
      <c r="BT19" s="5">
        <v>3236.95</v>
      </c>
      <c r="BU19" s="5">
        <v>2141.81</v>
      </c>
      <c r="BV19" s="5">
        <v>1287.8399999999999</v>
      </c>
      <c r="BW19" s="5">
        <v>686.36</v>
      </c>
      <c r="BX19" s="5">
        <v>317.93</v>
      </c>
      <c r="BY19" s="5">
        <v>126.37</v>
      </c>
      <c r="BZ19" s="5">
        <v>40.99</v>
      </c>
      <c r="CA19" s="5">
        <v>9.9700000000000006</v>
      </c>
      <c r="CB19" s="5">
        <v>1.53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0.99534</v>
      </c>
      <c r="DR19" s="3">
        <v>0.99060218160000002</v>
      </c>
      <c r="DS19" s="3">
        <v>0.98588691521558403</v>
      </c>
      <c r="DT19" s="3">
        <v>0.98129268219067944</v>
      </c>
      <c r="DU19" s="3">
        <v>0.97696518146221856</v>
      </c>
      <c r="DV19" s="3">
        <v>0.97290100630733567</v>
      </c>
      <c r="DW19" s="3">
        <v>0.96899967327204328</v>
      </c>
      <c r="DX19" s="3">
        <v>0.96513336457568777</v>
      </c>
      <c r="DY19" s="3">
        <v>0.96120527178186466</v>
      </c>
      <c r="DZ19" s="3">
        <v>0.95715859758766297</v>
      </c>
      <c r="EA19" s="3">
        <v>0.95298538610218075</v>
      </c>
      <c r="EB19" s="3">
        <v>0.94867789215699894</v>
      </c>
      <c r="EC19" s="3">
        <v>0.94425705317954733</v>
      </c>
      <c r="ED19" s="3">
        <v>0.93957353819577683</v>
      </c>
      <c r="EE19" s="3">
        <v>0.9345280282956655</v>
      </c>
      <c r="EF19" s="3">
        <v>0.92903300348928697</v>
      </c>
      <c r="EG19" s="3">
        <v>0.92301286962667639</v>
      </c>
      <c r="EH19" s="3">
        <v>0.91635794683666805</v>
      </c>
      <c r="EI19" s="3">
        <v>0.90898126536463286</v>
      </c>
      <c r="EJ19" s="3">
        <v>0.90082770341431206</v>
      </c>
      <c r="EK19" s="3">
        <v>0.89188248431940798</v>
      </c>
      <c r="EL19" s="3">
        <v>0.8820539393422081</v>
      </c>
      <c r="EM19" s="3">
        <v>0.87120467588829897</v>
      </c>
      <c r="EN19" s="3">
        <v>0.85919947545455821</v>
      </c>
      <c r="EO19" s="3">
        <v>0.84594202754829428</v>
      </c>
      <c r="EP19" s="3">
        <v>0.8313749058339126</v>
      </c>
      <c r="EQ19" s="3">
        <v>0.81543744888907643</v>
      </c>
      <c r="ER19" s="3">
        <v>0.79807678560222794</v>
      </c>
      <c r="ES19" s="3">
        <v>0.77925813499772734</v>
      </c>
      <c r="ET19" s="3">
        <v>0.75891170509293671</v>
      </c>
      <c r="EU19" s="3">
        <v>0.73688808741113965</v>
      </c>
      <c r="EV19" s="3">
        <v>0.71298343785552221</v>
      </c>
      <c r="EW19" s="3">
        <v>0.68699519154568844</v>
      </c>
      <c r="EX19" s="3">
        <v>0.65879403893273791</v>
      </c>
      <c r="EY19" s="3">
        <v>0.62825893522820553</v>
      </c>
      <c r="EZ19" s="3">
        <v>0.59531931925419068</v>
      </c>
      <c r="FA19" s="3">
        <v>0.55998116446326196</v>
      </c>
      <c r="FB19" s="3">
        <v>0.52233363077639683</v>
      </c>
      <c r="FC19" s="3">
        <v>0.48258926481062081</v>
      </c>
      <c r="FD19" s="3">
        <v>0.44109141392955553</v>
      </c>
      <c r="FE19" s="3">
        <v>0.39748070583434036</v>
      </c>
      <c r="FF19" s="3">
        <v>0.3525256380044765</v>
      </c>
      <c r="FG19" s="3">
        <v>0.30716968941882056</v>
      </c>
      <c r="FH19" s="3">
        <v>0.26242428076118096</v>
      </c>
      <c r="FI19" s="3">
        <v>0.21928435324685042</v>
      </c>
      <c r="FJ19" s="3">
        <v>0.17874086917504026</v>
      </c>
      <c r="FK19" s="3">
        <v>0.14177368261225842</v>
      </c>
      <c r="FL19" s="3">
        <v>0.10922528055813613</v>
      </c>
      <c r="FM19" s="3">
        <v>8.2193115872803021E-2</v>
      </c>
      <c r="FN19" s="3">
        <v>6.0014947416844579E-2</v>
      </c>
      <c r="FO19" s="3">
        <v>4.2000260650730335E-2</v>
      </c>
      <c r="FP19" s="3">
        <v>2.7896153121608584E-2</v>
      </c>
      <c r="FQ19" s="3">
        <v>1.7495909314810473E-2</v>
      </c>
      <c r="FR19" s="3">
        <v>9.971618554883082E-3</v>
      </c>
      <c r="FS19" s="3">
        <v>5.0373625453702863E-3</v>
      </c>
      <c r="FT19" s="3">
        <v>2.2117547727957313E-3</v>
      </c>
      <c r="FU19" s="3">
        <v>8.3325649310306369E-4</v>
      </c>
      <c r="FV19" s="3">
        <v>2.5620970649932999E-4</v>
      </c>
      <c r="FW19" s="3">
        <v>5.9061461542225536E-5</v>
      </c>
      <c r="FX19" s="3">
        <v>8.5645025382381226E-6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15</v>
      </c>
      <c r="HC19">
        <f t="shared" si="24"/>
        <v>0.65438319340611939</v>
      </c>
      <c r="HD19">
        <f>IF(H19&gt;=$F$3,IF(HB19&lt;50,HC19*VLOOKUP(H19,Ret!$A$2:$AZ$27,HB19+2),HC19),0)</f>
        <v>0</v>
      </c>
      <c r="HE19">
        <f>IF(H19&lt;$F$3,HC19*VLOOKUP(H19,Withd!$A$2:$AZ$57,HB19+2),0)</f>
        <v>1.8584482692733793E-2</v>
      </c>
      <c r="HF19">
        <f>IF(HC19=HD19,0,HC19*VLOOKUP(H19,Mort!$A$2:$E$115,IF(HF18/HC18=VLOOKUP(H18,Mort!$A$2:$E$115,2),2,3)))</f>
        <v>6.1512020180175221E-4</v>
      </c>
      <c r="HH19">
        <f t="shared" si="20"/>
        <v>44</v>
      </c>
      <c r="HI19">
        <f t="shared" si="20"/>
        <v>10</v>
      </c>
      <c r="HJ19">
        <f t="shared" si="21"/>
        <v>0.40109377334454621</v>
      </c>
      <c r="HK19">
        <f>IF(HH19&gt;=$F$3,IF(HI19&lt;50,HJ19*VLOOKUP(HH19,Ret!$A$2:$AZ$27,HI19+2),HJ19),0)</f>
        <v>0</v>
      </c>
      <c r="HL19">
        <f>IF(HH19&lt;$F$3,HJ19*VLOOKUP(HH19,Withd!$A$2:$AZ$57,HI19+2),0)</f>
        <v>1.7768454159163397E-2</v>
      </c>
      <c r="HM19">
        <f>IF(HJ19=HK19,0,HJ19*VLOOKUP(HH19,Mort!$A$2:$E$115,IF(HM18/HJ18=VLOOKUP(HH18,Mort!$A$2:$E$115,2),2,3)))</f>
        <v>2.6873282814084598E-4</v>
      </c>
      <c r="HN19">
        <f>HN18/(1+Assumptions!$C$9)</f>
        <v>0.86141134246212903</v>
      </c>
      <c r="HO19">
        <f>HO18*(1+Assumptions!$C$10)</f>
        <v>1.1364759281640622</v>
      </c>
      <c r="HQ19">
        <f>HQ18/(1.01+Assumptions!$C$9)</f>
        <v>0.82900064682869645</v>
      </c>
      <c r="HR19">
        <f>HR18/(0.99+Assumptions!$C$9)</f>
        <v>0.89542154809911789</v>
      </c>
    </row>
    <row r="20" spans="2:226" x14ac:dyDescent="0.25">
      <c r="B20">
        <f t="shared" si="18"/>
        <v>2041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33092.402345682291</v>
      </c>
      <c r="F20" s="3">
        <f t="shared" si="19"/>
        <v>31541.01</v>
      </c>
      <c r="H20">
        <f t="shared" si="23"/>
        <v>50</v>
      </c>
      <c r="I20" s="5">
        <v>358723.20825707796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19281.09</v>
      </c>
      <c r="W20" s="5">
        <v>20244.72</v>
      </c>
      <c r="X20" s="5">
        <v>21258.65</v>
      </c>
      <c r="Y20" s="5">
        <v>22328.97</v>
      </c>
      <c r="Z20" s="5">
        <v>23459.07</v>
      </c>
      <c r="AA20" s="5">
        <v>24650.07</v>
      </c>
      <c r="AB20" s="5">
        <v>25902.06</v>
      </c>
      <c r="AC20" s="5">
        <v>27215.46</v>
      </c>
      <c r="AD20" s="5">
        <v>28591.43</v>
      </c>
      <c r="AE20" s="5">
        <v>30032.44</v>
      </c>
      <c r="AF20" s="5">
        <v>31541.01</v>
      </c>
      <c r="AG20" s="5">
        <v>33120.699999999997</v>
      </c>
      <c r="AH20" s="5">
        <v>34769.03</v>
      </c>
      <c r="AI20" s="5">
        <v>15026.97</v>
      </c>
      <c r="AJ20" s="5">
        <v>15760.23</v>
      </c>
      <c r="AK20" s="5">
        <v>16519.3</v>
      </c>
      <c r="AL20" s="5">
        <v>17302.21</v>
      </c>
      <c r="AM20" s="5">
        <v>18106.89</v>
      </c>
      <c r="AN20" s="5">
        <v>18931.41</v>
      </c>
      <c r="AO20" s="5">
        <v>19774.310000000001</v>
      </c>
      <c r="AP20" s="5">
        <v>20632</v>
      </c>
      <c r="AQ20" s="5">
        <v>21499.03</v>
      </c>
      <c r="AR20" s="5">
        <v>22368.93</v>
      </c>
      <c r="AS20" s="5">
        <v>23235.08</v>
      </c>
      <c r="AT20" s="5">
        <v>24090.9</v>
      </c>
      <c r="AU20" s="5">
        <v>24928.67</v>
      </c>
      <c r="AV20" s="5">
        <v>25739.83</v>
      </c>
      <c r="AW20" s="5">
        <v>26515.19</v>
      </c>
      <c r="AX20" s="5">
        <v>27243.14</v>
      </c>
      <c r="AY20" s="5">
        <v>27907.43</v>
      </c>
      <c r="AZ20" s="5">
        <v>28487.23</v>
      </c>
      <c r="BA20" s="5">
        <v>28958.560000000001</v>
      </c>
      <c r="BB20" s="5">
        <v>29297.15</v>
      </c>
      <c r="BC20" s="5">
        <v>29475.89</v>
      </c>
      <c r="BD20" s="5">
        <v>29466.639999999999</v>
      </c>
      <c r="BE20" s="5">
        <v>29241.96</v>
      </c>
      <c r="BF20" s="5">
        <v>28776.21</v>
      </c>
      <c r="BG20" s="5">
        <v>28048.89</v>
      </c>
      <c r="BH20" s="5">
        <v>27047</v>
      </c>
      <c r="BI20" s="5">
        <v>25713.37</v>
      </c>
      <c r="BJ20" s="5">
        <v>24059.47</v>
      </c>
      <c r="BK20" s="5">
        <v>22117</v>
      </c>
      <c r="BL20" s="5">
        <v>19934.45</v>
      </c>
      <c r="BM20" s="5">
        <v>17573.59</v>
      </c>
      <c r="BN20" s="5">
        <v>15112.25</v>
      </c>
      <c r="BO20" s="5">
        <v>12646</v>
      </c>
      <c r="BP20" s="5">
        <v>10278.59</v>
      </c>
      <c r="BQ20" s="5">
        <v>8160.15</v>
      </c>
      <c r="BR20" s="5">
        <v>6286</v>
      </c>
      <c r="BS20" s="5">
        <v>4641.09</v>
      </c>
      <c r="BT20" s="5">
        <v>3252.1</v>
      </c>
      <c r="BU20" s="5">
        <v>2151.84</v>
      </c>
      <c r="BV20" s="5">
        <v>1293.8699999999999</v>
      </c>
      <c r="BW20" s="5">
        <v>689.57</v>
      </c>
      <c r="BX20" s="5">
        <v>319.42</v>
      </c>
      <c r="BY20" s="5">
        <v>126.96</v>
      </c>
      <c r="BZ20" s="5">
        <v>41.18</v>
      </c>
      <c r="CA20" s="5">
        <v>10.02</v>
      </c>
      <c r="CB20" s="5">
        <v>1.53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0.99524000000000001</v>
      </c>
      <c r="DS20" s="3">
        <v>0.9905026576</v>
      </c>
      <c r="DT20" s="3">
        <v>0.98588691521558403</v>
      </c>
      <c r="DU20" s="3">
        <v>0.98153915391948332</v>
      </c>
      <c r="DV20" s="3">
        <v>0.97745595103917826</v>
      </c>
      <c r="DW20" s="3">
        <v>0.9735363526755112</v>
      </c>
      <c r="DX20" s="3">
        <v>0.96965194262833587</v>
      </c>
      <c r="DY20" s="3">
        <v>0.96570545922183848</v>
      </c>
      <c r="DZ20" s="3">
        <v>0.96163983923851448</v>
      </c>
      <c r="EA20" s="3">
        <v>0.95744708953943458</v>
      </c>
      <c r="EB20" s="3">
        <v>0.95311942869471633</v>
      </c>
      <c r="EC20" s="3">
        <v>0.94867789215699894</v>
      </c>
      <c r="ED20" s="3">
        <v>0.9439724498119002</v>
      </c>
      <c r="EE20" s="3">
        <v>0.93890331775641034</v>
      </c>
      <c r="EF20" s="3">
        <v>0.93338256624800264</v>
      </c>
      <c r="EG20" s="3">
        <v>0.9273342472187156</v>
      </c>
      <c r="EH20" s="3">
        <v>0.92064816729626864</v>
      </c>
      <c r="EI20" s="3">
        <v>0.91323694954953372</v>
      </c>
      <c r="EJ20" s="3">
        <v>0.90504521411207439</v>
      </c>
      <c r="EK20" s="3">
        <v>0.89605811513594147</v>
      </c>
      <c r="EL20" s="3">
        <v>0.88618355470714338</v>
      </c>
      <c r="EM20" s="3">
        <v>0.87528349698424557</v>
      </c>
      <c r="EN20" s="3">
        <v>0.86322209039580267</v>
      </c>
      <c r="EO20" s="3">
        <v>0.84990257354099541</v>
      </c>
      <c r="EP20" s="3">
        <v>0.83526725122461942</v>
      </c>
      <c r="EQ20" s="3">
        <v>0.81925517801864345</v>
      </c>
      <c r="ER20" s="3">
        <v>0.80181323527862647</v>
      </c>
      <c r="ES20" s="3">
        <v>0.7829064791907564</v>
      </c>
      <c r="ET20" s="3">
        <v>0.76246479101908582</v>
      </c>
      <c r="EU20" s="3">
        <v>0.74033806278371195</v>
      </c>
      <c r="EV20" s="3">
        <v>0.71632149602700834</v>
      </c>
      <c r="EW20" s="3">
        <v>0.69021157749682394</v>
      </c>
      <c r="EX20" s="3">
        <v>0.66187839224057932</v>
      </c>
      <c r="EY20" s="3">
        <v>0.63120032876022847</v>
      </c>
      <c r="EZ20" s="3">
        <v>0.59810649552332973</v>
      </c>
      <c r="FA20" s="3">
        <v>0.56260289394906493</v>
      </c>
      <c r="FB20" s="3">
        <v>0.5247791013888693</v>
      </c>
      <c r="FC20" s="3">
        <v>0.48484865956419021</v>
      </c>
      <c r="FD20" s="3">
        <v>0.44315652332826549</v>
      </c>
      <c r="FE20" s="3">
        <v>0.39934163786679988</v>
      </c>
      <c r="FF20" s="3">
        <v>0.35417609862406485</v>
      </c>
      <c r="FG20" s="3">
        <v>0.30860780177509267</v>
      </c>
      <c r="FH20" s="3">
        <v>0.26365290329051494</v>
      </c>
      <c r="FI20" s="3">
        <v>0.22031100251858718</v>
      </c>
      <c r="FJ20" s="3">
        <v>0.1795777012629256</v>
      </c>
      <c r="FK20" s="3">
        <v>0.14243744108772732</v>
      </c>
      <c r="FL20" s="3">
        <v>0.10973665336280689</v>
      </c>
      <c r="FM20" s="3">
        <v>8.2577929022045804E-2</v>
      </c>
      <c r="FN20" s="3">
        <v>6.0295926434027182E-2</v>
      </c>
      <c r="FO20" s="3">
        <v>4.2196898196325237E-2</v>
      </c>
      <c r="FP20" s="3">
        <v>2.8026757813017261E-2</v>
      </c>
      <c r="FQ20" s="3">
        <v>1.7577821965168168E-2</v>
      </c>
      <c r="FR20" s="3">
        <v>1.0018303850827946E-2</v>
      </c>
      <c r="FS20" s="3">
        <v>5.0609465563227537E-3</v>
      </c>
      <c r="FT20" s="3">
        <v>2.2221098044846311E-3</v>
      </c>
      <c r="FU20" s="3">
        <v>8.3715764774153982E-4</v>
      </c>
      <c r="FV20" s="3">
        <v>2.5740923352756865E-4</v>
      </c>
      <c r="FW20" s="3">
        <v>5.9337976512775113E-5</v>
      </c>
      <c r="FX20" s="3">
        <v>8.6045999741175181E-6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16</v>
      </c>
      <c r="HC20">
        <f t="shared" si="24"/>
        <v>0.6351835905115838</v>
      </c>
      <c r="HD20">
        <f>IF(H20&gt;=$F$3,IF(HB20&lt;50,HC20*VLOOKUP(H20,Ret!$A$2:$AZ$27,HB20+2),HC20),0)</f>
        <v>1.0162937448185342E-2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6.3518359051158385E-4</v>
      </c>
      <c r="HH20">
        <f t="shared" si="20"/>
        <v>45</v>
      </c>
      <c r="HI20">
        <f t="shared" si="20"/>
        <v>11</v>
      </c>
      <c r="HJ20">
        <f t="shared" si="21"/>
        <v>0.38305658635724199</v>
      </c>
      <c r="HK20">
        <f>IF(HH20&gt;=$F$3,IF(HI20&lt;50,HJ20*VLOOKUP(HH20,Ret!$A$2:$AZ$27,HI20+2),HJ20),0)</f>
        <v>0</v>
      </c>
      <c r="HL20">
        <f>IF(HH20&lt;$F$3,HJ20*VLOOKUP(HH20,Withd!$A$2:$AZ$57,HI20+2),0)</f>
        <v>1.5896848333825542E-2</v>
      </c>
      <c r="HM20">
        <f>IF(HJ20=HK20,0,HJ20*VLOOKUP(HH20,Mort!$A$2:$E$115,IF(HM19/HJ19=VLOOKUP(HH19,Mort!$A$2:$E$115,2),2,3)))</f>
        <v>2.7197017631364181E-4</v>
      </c>
      <c r="HN20">
        <f>HN19/(1+Assumptions!$C$9)</f>
        <v>0.8298760524683324</v>
      </c>
      <c r="HO20">
        <f>HO19*(1+Assumptions!$C$10)</f>
        <v>1.1734113958293941</v>
      </c>
      <c r="HQ20">
        <f>HQ19/(1.01+Assumptions!$C$9)</f>
        <v>0.79103115155409964</v>
      </c>
      <c r="HR20">
        <f>HR19/(0.99+Assumptions!$C$9)</f>
        <v>0.87103263433766331</v>
      </c>
    </row>
    <row r="21" spans="2:226" x14ac:dyDescent="0.25">
      <c r="B21">
        <f t="shared" si="18"/>
        <v>2042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34912.484474694815</v>
      </c>
      <c r="F21" s="3">
        <f t="shared" si="19"/>
        <v>33120.699999999997</v>
      </c>
      <c r="H21">
        <f t="shared" si="23"/>
        <v>51</v>
      </c>
      <c r="I21" s="5">
        <v>348196.90261692158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20341.55</v>
      </c>
      <c r="X21" s="5">
        <v>21360.33</v>
      </c>
      <c r="Y21" s="5">
        <v>22435.77</v>
      </c>
      <c r="Z21" s="5">
        <v>23571.27</v>
      </c>
      <c r="AA21" s="5">
        <v>24767.97</v>
      </c>
      <c r="AB21" s="5">
        <v>26025.94</v>
      </c>
      <c r="AC21" s="5">
        <v>27345.62</v>
      </c>
      <c r="AD21" s="5">
        <v>28728.17</v>
      </c>
      <c r="AE21" s="5">
        <v>30176.080000000002</v>
      </c>
      <c r="AF21" s="5">
        <v>31691.86</v>
      </c>
      <c r="AG21" s="5">
        <v>33279.11</v>
      </c>
      <c r="AH21" s="5">
        <v>34935.32</v>
      </c>
      <c r="AI21" s="5">
        <v>15098.84</v>
      </c>
      <c r="AJ21" s="5">
        <v>15835.61</v>
      </c>
      <c r="AK21" s="5">
        <v>16598.310000000001</v>
      </c>
      <c r="AL21" s="5">
        <v>17384.96</v>
      </c>
      <c r="AM21" s="5">
        <v>18193.490000000002</v>
      </c>
      <c r="AN21" s="5">
        <v>19021.96</v>
      </c>
      <c r="AO21" s="5">
        <v>19868.89</v>
      </c>
      <c r="AP21" s="5">
        <v>20730.68</v>
      </c>
      <c r="AQ21" s="5">
        <v>21601.86</v>
      </c>
      <c r="AR21" s="5">
        <v>22475.91</v>
      </c>
      <c r="AS21" s="5">
        <v>23346.21</v>
      </c>
      <c r="AT21" s="5">
        <v>24206.12</v>
      </c>
      <c r="AU21" s="5">
        <v>25047.9</v>
      </c>
      <c r="AV21" s="5">
        <v>25862.94</v>
      </c>
      <c r="AW21" s="5">
        <v>26642.01</v>
      </c>
      <c r="AX21" s="5">
        <v>27373.439999999999</v>
      </c>
      <c r="AY21" s="5">
        <v>28040.91</v>
      </c>
      <c r="AZ21" s="5">
        <v>28623.48</v>
      </c>
      <c r="BA21" s="5">
        <v>29097.06</v>
      </c>
      <c r="BB21" s="5">
        <v>29437.27</v>
      </c>
      <c r="BC21" s="5">
        <v>29616.86</v>
      </c>
      <c r="BD21" s="5">
        <v>29607.57</v>
      </c>
      <c r="BE21" s="5">
        <v>29381.82</v>
      </c>
      <c r="BF21" s="5">
        <v>28913.84</v>
      </c>
      <c r="BG21" s="5">
        <v>28183.040000000001</v>
      </c>
      <c r="BH21" s="5">
        <v>27176.36</v>
      </c>
      <c r="BI21" s="5">
        <v>25836.35</v>
      </c>
      <c r="BJ21" s="5">
        <v>24174.54</v>
      </c>
      <c r="BK21" s="5">
        <v>22222.78</v>
      </c>
      <c r="BL21" s="5">
        <v>20029.8</v>
      </c>
      <c r="BM21" s="5">
        <v>17657.64</v>
      </c>
      <c r="BN21" s="5">
        <v>15184.53</v>
      </c>
      <c r="BO21" s="5">
        <v>12706.49</v>
      </c>
      <c r="BP21" s="5">
        <v>10327.75</v>
      </c>
      <c r="BQ21" s="5">
        <v>8199.18</v>
      </c>
      <c r="BR21" s="5">
        <v>6316.07</v>
      </c>
      <c r="BS21" s="5">
        <v>4663.28</v>
      </c>
      <c r="BT21" s="5">
        <v>3267.66</v>
      </c>
      <c r="BU21" s="5">
        <v>2162.13</v>
      </c>
      <c r="BV21" s="5">
        <v>1300.06</v>
      </c>
      <c r="BW21" s="5">
        <v>692.87</v>
      </c>
      <c r="BX21" s="5">
        <v>320.95</v>
      </c>
      <c r="BY21" s="5">
        <v>127.57</v>
      </c>
      <c r="BZ21" s="5">
        <v>41.38</v>
      </c>
      <c r="CA21" s="5">
        <v>10.06</v>
      </c>
      <c r="CB21" s="5">
        <v>1.54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0.99524000000000001</v>
      </c>
      <c r="DT21" s="3">
        <v>0.99060218160000002</v>
      </c>
      <c r="DU21" s="3">
        <v>0.98623362597914399</v>
      </c>
      <c r="DV21" s="3">
        <v>0.98213089409507071</v>
      </c>
      <c r="DW21" s="3">
        <v>0.97819254920974952</v>
      </c>
      <c r="DX21" s="3">
        <v>0.97428956093840258</v>
      </c>
      <c r="DY21" s="3">
        <v>0.97032420242538331</v>
      </c>
      <c r="DZ21" s="3">
        <v>0.96623913753317237</v>
      </c>
      <c r="EA21" s="3">
        <v>0.96202633489352773</v>
      </c>
      <c r="EB21" s="3">
        <v>0.95767797585980907</v>
      </c>
      <c r="EC21" s="3">
        <v>0.95321519649230235</v>
      </c>
      <c r="ED21" s="3">
        <v>0.94848724911770055</v>
      </c>
      <c r="EE21" s="3">
        <v>0.94339387258993856</v>
      </c>
      <c r="EF21" s="3">
        <v>0.93784671661910968</v>
      </c>
      <c r="EG21" s="3">
        <v>0.93176946989541776</v>
      </c>
      <c r="EH21" s="3">
        <v>0.92505141201747176</v>
      </c>
      <c r="EI21" s="3">
        <v>0.91760474815073112</v>
      </c>
      <c r="EJ21" s="3">
        <v>0.90937383355981904</v>
      </c>
      <c r="EK21" s="3">
        <v>0.90034375139257006</v>
      </c>
      <c r="EL21" s="3">
        <v>0.89042196325222389</v>
      </c>
      <c r="EM21" s="3">
        <v>0.87946977310422159</v>
      </c>
      <c r="EN21" s="3">
        <v>0.86735067963084544</v>
      </c>
      <c r="EO21" s="3">
        <v>0.85396745864414147</v>
      </c>
      <c r="EP21" s="3">
        <v>0.83926213900628932</v>
      </c>
      <c r="EQ21" s="3">
        <v>0.82317348380153876</v>
      </c>
      <c r="ER21" s="3">
        <v>0.80564812033140398</v>
      </c>
      <c r="ES21" s="3">
        <v>0.78665093765398941</v>
      </c>
      <c r="ET21" s="3">
        <v>0.76611148167184373</v>
      </c>
      <c r="EU21" s="3">
        <v>0.74387892647372678</v>
      </c>
      <c r="EV21" s="3">
        <v>0.71974749409891903</v>
      </c>
      <c r="EW21" s="3">
        <v>0.69351269793901349</v>
      </c>
      <c r="EX21" s="3">
        <v>0.66504400168861699</v>
      </c>
      <c r="EY21" s="3">
        <v>0.6342192122103496</v>
      </c>
      <c r="EZ21" s="3">
        <v>0.600967098914161</v>
      </c>
      <c r="FA21" s="3">
        <v>0.56529369192261647</v>
      </c>
      <c r="FB21" s="3">
        <v>0.52728899701465892</v>
      </c>
      <c r="FC21" s="3">
        <v>0.48716757723181353</v>
      </c>
      <c r="FD21" s="3">
        <v>0.4452760372656499</v>
      </c>
      <c r="FE21" s="3">
        <v>0.4012515954611951</v>
      </c>
      <c r="FF21" s="3">
        <v>0.35587004001453393</v>
      </c>
      <c r="FG21" s="3">
        <v>0.31008380066626401</v>
      </c>
      <c r="FH21" s="3">
        <v>0.26491389342320937</v>
      </c>
      <c r="FI21" s="3">
        <v>0.22136469848336798</v>
      </c>
      <c r="FJ21" s="3">
        <v>0.18043657938077809</v>
      </c>
      <c r="FK21" s="3">
        <v>0.14311868603324557</v>
      </c>
      <c r="FL21" s="3">
        <v>0.11026149809373305</v>
      </c>
      <c r="FM21" s="3">
        <v>8.2972879930515053E-2</v>
      </c>
      <c r="FN21" s="3">
        <v>6.0584307738864175E-2</v>
      </c>
      <c r="FO21" s="3">
        <v>4.2398716084889314E-2</v>
      </c>
      <c r="FP21" s="3">
        <v>2.8160803236422637E-2</v>
      </c>
      <c r="FQ21" s="3">
        <v>1.7661892573819553E-2</v>
      </c>
      <c r="FR21" s="3">
        <v>1.0066219053522715E-2</v>
      </c>
      <c r="FS21" s="3">
        <v>5.0851518792680702E-3</v>
      </c>
      <c r="FT21" s="3">
        <v>2.2327376356302314E-3</v>
      </c>
      <c r="FU21" s="3">
        <v>8.4116157684733335E-4</v>
      </c>
      <c r="FV21" s="3">
        <v>2.5864036164901806E-4</v>
      </c>
      <c r="FW21" s="3">
        <v>5.962177616733163E-5</v>
      </c>
      <c r="FX21" s="3">
        <v>8.6457537620247572E-6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17</v>
      </c>
      <c r="HC21">
        <f t="shared" si="24"/>
        <v>0.62438546947288687</v>
      </c>
      <c r="HD21">
        <f>IF(H21&gt;=$F$3,IF(HB21&lt;50,HC21*VLOOKUP(H21,Ret!$A$2:$AZ$27,HB21+2),HC21),0)</f>
        <v>9.3657820420933024E-3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6.7433630703071779E-4</v>
      </c>
      <c r="HH21">
        <f t="shared" si="20"/>
        <v>46</v>
      </c>
      <c r="HI21">
        <f t="shared" si="20"/>
        <v>12</v>
      </c>
      <c r="HJ21">
        <f t="shared" si="21"/>
        <v>0.36688776784710281</v>
      </c>
      <c r="HK21">
        <f>IF(HH21&gt;=$F$3,IF(HI21&lt;50,HJ21*VLOOKUP(HH21,Ret!$A$2:$AZ$27,HI21+2),HJ21),0)</f>
        <v>0</v>
      </c>
      <c r="HL21">
        <f>IF(HH21&lt;$F$3,HJ21*VLOOKUP(HH21,Withd!$A$2:$AZ$57,HI21+2),0)</f>
        <v>1.4198556615682877E-2</v>
      </c>
      <c r="HM21">
        <f>IF(HJ21=HK21,0,HJ21*VLOOKUP(HH21,Mort!$A$2:$E$115,IF(HM20/HJ20=VLOOKUP(HH20,Mort!$A$2:$E$115,2),2,3)))</f>
        <v>2.7883470356379814E-4</v>
      </c>
      <c r="HN21">
        <f>HN20/(1+Assumptions!$C$9)</f>
        <v>0.79949523359184238</v>
      </c>
      <c r="HO21">
        <f>HO20*(1+Assumptions!$C$10)</f>
        <v>1.2115472661938493</v>
      </c>
      <c r="HQ21">
        <f>HQ20/(1.01+Assumptions!$C$9)</f>
        <v>0.75480071713177443</v>
      </c>
      <c r="HR21">
        <f>HR20/(0.99+Assumptions!$C$9)</f>
        <v>0.84730801005609269</v>
      </c>
    </row>
    <row r="22" spans="2:226" x14ac:dyDescent="0.25">
      <c r="B22">
        <f t="shared" si="18"/>
        <v>2043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36832.671120803025</v>
      </c>
      <c r="F22" s="3">
        <f t="shared" si="19"/>
        <v>34769.03</v>
      </c>
      <c r="H22">
        <f t="shared" si="23"/>
        <v>52</v>
      </c>
      <c r="I22" s="5">
        <v>337419.74910693144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21462.49</v>
      </c>
      <c r="Y22" s="5">
        <v>22543.07</v>
      </c>
      <c r="Z22" s="5">
        <v>23684</v>
      </c>
      <c r="AA22" s="5">
        <v>24886.43</v>
      </c>
      <c r="AB22" s="5">
        <v>26150.42</v>
      </c>
      <c r="AC22" s="5">
        <v>27476.41</v>
      </c>
      <c r="AD22" s="5">
        <v>28865.57</v>
      </c>
      <c r="AE22" s="5">
        <v>30320.400000000001</v>
      </c>
      <c r="AF22" s="5">
        <v>31843.439999999999</v>
      </c>
      <c r="AG22" s="5">
        <v>33438.28</v>
      </c>
      <c r="AH22" s="5">
        <v>35102.410000000003</v>
      </c>
      <c r="AI22" s="5">
        <v>15171.05</v>
      </c>
      <c r="AJ22" s="5">
        <v>15911.35</v>
      </c>
      <c r="AK22" s="5">
        <v>16677.7</v>
      </c>
      <c r="AL22" s="5">
        <v>17468.11</v>
      </c>
      <c r="AM22" s="5">
        <v>18280.5</v>
      </c>
      <c r="AN22" s="5">
        <v>19112.939999999999</v>
      </c>
      <c r="AO22" s="5">
        <v>19963.919999999998</v>
      </c>
      <c r="AP22" s="5">
        <v>20829.830000000002</v>
      </c>
      <c r="AQ22" s="5">
        <v>21705.17</v>
      </c>
      <c r="AR22" s="5">
        <v>22583.41</v>
      </c>
      <c r="AS22" s="5">
        <v>23457.87</v>
      </c>
      <c r="AT22" s="5">
        <v>24321.89</v>
      </c>
      <c r="AU22" s="5">
        <v>25167.7</v>
      </c>
      <c r="AV22" s="5">
        <v>25986.63</v>
      </c>
      <c r="AW22" s="5">
        <v>26769.43</v>
      </c>
      <c r="AX22" s="5">
        <v>27504.36</v>
      </c>
      <c r="AY22" s="5">
        <v>28175.02</v>
      </c>
      <c r="AZ22" s="5">
        <v>28760.38</v>
      </c>
      <c r="BA22" s="5">
        <v>29236.23</v>
      </c>
      <c r="BB22" s="5">
        <v>29578.06</v>
      </c>
      <c r="BC22" s="5">
        <v>29758.51</v>
      </c>
      <c r="BD22" s="5">
        <v>29749.18</v>
      </c>
      <c r="BE22" s="5">
        <v>29522.35</v>
      </c>
      <c r="BF22" s="5">
        <v>29052.13</v>
      </c>
      <c r="BG22" s="5">
        <v>28317.83</v>
      </c>
      <c r="BH22" s="5">
        <v>27306.34</v>
      </c>
      <c r="BI22" s="5">
        <v>25959.919999999998</v>
      </c>
      <c r="BJ22" s="5">
        <v>24290.17</v>
      </c>
      <c r="BK22" s="5">
        <v>22329.07</v>
      </c>
      <c r="BL22" s="5">
        <v>20125.59</v>
      </c>
      <c r="BM22" s="5">
        <v>17742.09</v>
      </c>
      <c r="BN22" s="5">
        <v>15257.15</v>
      </c>
      <c r="BO22" s="5">
        <v>12767.26</v>
      </c>
      <c r="BP22" s="5">
        <v>10377.14</v>
      </c>
      <c r="BQ22" s="5">
        <v>8238.39</v>
      </c>
      <c r="BR22" s="5">
        <v>6346.27</v>
      </c>
      <c r="BS22" s="5">
        <v>4685.59</v>
      </c>
      <c r="BT22" s="5">
        <v>3283.29</v>
      </c>
      <c r="BU22" s="5">
        <v>2172.4699999999998</v>
      </c>
      <c r="BV22" s="5">
        <v>1306.28</v>
      </c>
      <c r="BW22" s="5">
        <v>696.19</v>
      </c>
      <c r="BX22" s="5">
        <v>322.49</v>
      </c>
      <c r="BY22" s="5">
        <v>128.18</v>
      </c>
      <c r="BZ22" s="5">
        <v>41.58</v>
      </c>
      <c r="CA22" s="5">
        <v>10.11</v>
      </c>
      <c r="CB22" s="5">
        <v>1.55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0.99534</v>
      </c>
      <c r="DU22" s="3">
        <v>0.99095055059999992</v>
      </c>
      <c r="DV22" s="3">
        <v>0.98682819630950391</v>
      </c>
      <c r="DW22" s="3">
        <v>0.9828710152423028</v>
      </c>
      <c r="DX22" s="3">
        <v>0.97894935989148602</v>
      </c>
      <c r="DY22" s="3">
        <v>0.97496503599672768</v>
      </c>
      <c r="DZ22" s="3">
        <v>0.97086043319518145</v>
      </c>
      <c r="EA22" s="3">
        <v>0.96662748170645041</v>
      </c>
      <c r="EB22" s="3">
        <v>0.96225832548913726</v>
      </c>
      <c r="EC22" s="3">
        <v>0.95777420169235783</v>
      </c>
      <c r="ED22" s="3">
        <v>0.95302364165196374</v>
      </c>
      <c r="EE22" s="3">
        <v>0.94790590469629266</v>
      </c>
      <c r="EF22" s="3">
        <v>0.94233221797667843</v>
      </c>
      <c r="EG22" s="3">
        <v>0.93622590520418947</v>
      </c>
      <c r="EH22" s="3">
        <v>0.92947571642766724</v>
      </c>
      <c r="EI22" s="3">
        <v>0.92199343691042457</v>
      </c>
      <c r="EJ22" s="3">
        <v>0.913723155781338</v>
      </c>
      <c r="EK22" s="3">
        <v>0.90464988484442932</v>
      </c>
      <c r="EL22" s="3">
        <v>0.89468064311344364</v>
      </c>
      <c r="EM22" s="3">
        <v>0.88367607120314828</v>
      </c>
      <c r="EN22" s="3">
        <v>0.87149901494196891</v>
      </c>
      <c r="EO22" s="3">
        <v>0.85805178514141422</v>
      </c>
      <c r="EP22" s="3">
        <v>0.84327613340127905</v>
      </c>
      <c r="EQ22" s="3">
        <v>0.82711052992397649</v>
      </c>
      <c r="ER22" s="3">
        <v>0.809501346741895</v>
      </c>
      <c r="ES22" s="3">
        <v>0.79041330498572104</v>
      </c>
      <c r="ET22" s="3">
        <v>0.76977561359254387</v>
      </c>
      <c r="EU22" s="3">
        <v>0.74743672528608818</v>
      </c>
      <c r="EV22" s="3">
        <v>0.72318987791780742</v>
      </c>
      <c r="EW22" s="3">
        <v>0.69682960686770334</v>
      </c>
      <c r="EX22" s="3">
        <v>0.66822475150578409</v>
      </c>
      <c r="EY22" s="3">
        <v>0.63725253427349104</v>
      </c>
      <c r="EZ22" s="3">
        <v>0.60384138390153197</v>
      </c>
      <c r="FA22" s="3">
        <v>0.567997359353137</v>
      </c>
      <c r="FB22" s="3">
        <v>0.52981089688382554</v>
      </c>
      <c r="FC22" s="3">
        <v>0.48949758573993524</v>
      </c>
      <c r="FD22" s="3">
        <v>0.44740568834215821</v>
      </c>
      <c r="FE22" s="3">
        <v>0.40317068793576905</v>
      </c>
      <c r="FF22" s="3">
        <v>0.35757208313023359</v>
      </c>
      <c r="FG22" s="3">
        <v>0.31156685891469771</v>
      </c>
      <c r="FH22" s="3">
        <v>0.26618091457659371</v>
      </c>
      <c r="FI22" s="3">
        <v>0.22242343402934747</v>
      </c>
      <c r="FJ22" s="3">
        <v>0.18129956531166141</v>
      </c>
      <c r="FK22" s="3">
        <v>0.14380318921390359</v>
      </c>
      <c r="FL22" s="3">
        <v>0.1107888530341756</v>
      </c>
      <c r="FM22" s="3">
        <v>8.3369719796747482E-2</v>
      </c>
      <c r="FN22" s="3">
        <v>6.0874068303991107E-2</v>
      </c>
      <c r="FO22" s="3">
        <v>4.2601499221182094E-2</v>
      </c>
      <c r="FP22" s="3">
        <v>2.8295489767716939E-2</v>
      </c>
      <c r="FQ22" s="3">
        <v>1.7746365272516711E-2</v>
      </c>
      <c r="FR22" s="3">
        <v>1.0114363423418173E-2</v>
      </c>
      <c r="FS22" s="3">
        <v>5.1094729706081584E-3</v>
      </c>
      <c r="FT22" s="3">
        <v>2.2434162972049241E-3</v>
      </c>
      <c r="FU22" s="3">
        <v>8.4518465580898298E-4</v>
      </c>
      <c r="FV22" s="3">
        <v>2.5987737796814609E-4</v>
      </c>
      <c r="FW22" s="3">
        <v>5.9906933169217021E-5</v>
      </c>
      <c r="FX22" s="3">
        <v>8.6871043788681586E-6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18</v>
      </c>
      <c r="HC22">
        <f t="shared" si="24"/>
        <v>0.61434535112376287</v>
      </c>
      <c r="HD22">
        <f>IF(H22&gt;=$F$3,IF(HB22&lt;50,HC22*VLOOKUP(H22,Ret!$A$2:$AZ$27,HB22+2),HC22),0)</f>
        <v>1.1672561671351495E-2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7.2492751432604019E-4</v>
      </c>
      <c r="HH22">
        <f t="shared" si="20"/>
        <v>47</v>
      </c>
      <c r="HI22">
        <f t="shared" si="20"/>
        <v>13</v>
      </c>
      <c r="HJ22">
        <f t="shared" si="21"/>
        <v>0.35241037652785612</v>
      </c>
      <c r="HK22">
        <f>IF(HH22&gt;=$F$3,IF(HI22&lt;50,HJ22*VLOOKUP(HH22,Ret!$A$2:$AZ$27,HI22+2),HJ22),0)</f>
        <v>0</v>
      </c>
      <c r="HL22">
        <f>IF(HH22&lt;$F$3,HJ22*VLOOKUP(HH22,Withd!$A$2:$AZ$57,HI22+2),0)</f>
        <v>1.1840988651335965E-2</v>
      </c>
      <c r="HM22">
        <f>IF(HJ22=HK22,0,HJ22*VLOOKUP(HH22,Mort!$A$2:$E$115,IF(HM21/HJ21=VLOOKUP(HH21,Mort!$A$2:$E$115,2),2,3)))</f>
        <v>2.925006125181206E-4</v>
      </c>
      <c r="HN22">
        <f>HN21/(1+Assumptions!$C$9)</f>
        <v>0.77022662195745895</v>
      </c>
      <c r="HO22">
        <f>HO21*(1+Assumptions!$C$10)</f>
        <v>1.2509225523451495</v>
      </c>
      <c r="HQ22">
        <f>HQ21/(1.01+Assumptions!$C$9)</f>
        <v>0.72022969191963204</v>
      </c>
      <c r="HR22">
        <f>HR21/(0.99+Assumptions!$C$9)</f>
        <v>0.82422958176662708</v>
      </c>
    </row>
    <row r="23" spans="2:226" x14ac:dyDescent="0.25">
      <c r="B23">
        <f t="shared" si="18"/>
        <v>2044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16004.807687162009</v>
      </c>
      <c r="F23" s="3">
        <f t="shared" si="19"/>
        <v>15026.97</v>
      </c>
      <c r="H23">
        <f t="shared" si="23"/>
        <v>53</v>
      </c>
      <c r="I23" s="5">
        <v>326354.46703226684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22648.61</v>
      </c>
      <c r="Z23" s="5">
        <v>23794.89</v>
      </c>
      <c r="AA23" s="5">
        <v>25002.94</v>
      </c>
      <c r="AB23" s="5">
        <v>26272.85</v>
      </c>
      <c r="AC23" s="5">
        <v>27605.05</v>
      </c>
      <c r="AD23" s="5">
        <v>29000.720000000001</v>
      </c>
      <c r="AE23" s="5">
        <v>30462.36</v>
      </c>
      <c r="AF23" s="5">
        <v>31992.52</v>
      </c>
      <c r="AG23" s="5">
        <v>33594.83</v>
      </c>
      <c r="AH23" s="5">
        <v>35266.75</v>
      </c>
      <c r="AI23" s="5">
        <v>15242.08</v>
      </c>
      <c r="AJ23" s="5">
        <v>15985.84</v>
      </c>
      <c r="AK23" s="5">
        <v>16755.78</v>
      </c>
      <c r="AL23" s="5">
        <v>17549.89</v>
      </c>
      <c r="AM23" s="5">
        <v>18366.09</v>
      </c>
      <c r="AN23" s="5">
        <v>19202.419999999998</v>
      </c>
      <c r="AO23" s="5">
        <v>20057.38</v>
      </c>
      <c r="AP23" s="5">
        <v>20927.349999999999</v>
      </c>
      <c r="AQ23" s="5">
        <v>21806.79</v>
      </c>
      <c r="AR23" s="5">
        <v>22689.14</v>
      </c>
      <c r="AS23" s="5">
        <v>23567.69</v>
      </c>
      <c r="AT23" s="5">
        <v>24435.759999999998</v>
      </c>
      <c r="AU23" s="5">
        <v>25285.53</v>
      </c>
      <c r="AV23" s="5">
        <v>26108.3</v>
      </c>
      <c r="AW23" s="5">
        <v>26894.76</v>
      </c>
      <c r="AX23" s="5">
        <v>27633.13</v>
      </c>
      <c r="AY23" s="5">
        <v>28306.93</v>
      </c>
      <c r="AZ23" s="5">
        <v>28895.03</v>
      </c>
      <c r="BA23" s="5">
        <v>29373.11</v>
      </c>
      <c r="BB23" s="5">
        <v>29716.54</v>
      </c>
      <c r="BC23" s="5">
        <v>29897.84</v>
      </c>
      <c r="BD23" s="5">
        <v>29888.46</v>
      </c>
      <c r="BE23" s="5">
        <v>29660.57</v>
      </c>
      <c r="BF23" s="5">
        <v>29188.14</v>
      </c>
      <c r="BG23" s="5">
        <v>28450.41</v>
      </c>
      <c r="BH23" s="5">
        <v>27434.18</v>
      </c>
      <c r="BI23" s="5">
        <v>26081.46</v>
      </c>
      <c r="BJ23" s="5">
        <v>24403.89</v>
      </c>
      <c r="BK23" s="5">
        <v>22433.61</v>
      </c>
      <c r="BL23" s="5">
        <v>20219.82</v>
      </c>
      <c r="BM23" s="5">
        <v>17825.16</v>
      </c>
      <c r="BN23" s="5">
        <v>15328.58</v>
      </c>
      <c r="BO23" s="5">
        <v>12827.03</v>
      </c>
      <c r="BP23" s="5">
        <v>10425.719999999999</v>
      </c>
      <c r="BQ23" s="5">
        <v>8276.9599999999991</v>
      </c>
      <c r="BR23" s="5">
        <v>6375.99</v>
      </c>
      <c r="BS23" s="5">
        <v>4707.5200000000004</v>
      </c>
      <c r="BT23" s="5">
        <v>3298.66</v>
      </c>
      <c r="BU23" s="5">
        <v>2182.64</v>
      </c>
      <c r="BV23" s="5">
        <v>1312.39</v>
      </c>
      <c r="BW23" s="5">
        <v>699.44</v>
      </c>
      <c r="BX23" s="5">
        <v>324</v>
      </c>
      <c r="BY23" s="5">
        <v>128.78</v>
      </c>
      <c r="BZ23" s="5">
        <v>41.77</v>
      </c>
      <c r="CA23" s="5">
        <v>10.16</v>
      </c>
      <c r="CB23" s="5">
        <v>1.55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0.99558999999999997</v>
      </c>
      <c r="DV23" s="3">
        <v>0.99144834559999995</v>
      </c>
      <c r="DW23" s="3">
        <v>0.98747263773414395</v>
      </c>
      <c r="DX23" s="3">
        <v>0.98353262190958468</v>
      </c>
      <c r="DY23" s="3">
        <v>0.9795296441384127</v>
      </c>
      <c r="DZ23" s="3">
        <v>0.97540582433658995</v>
      </c>
      <c r="EA23" s="3">
        <v>0.97115305494248239</v>
      </c>
      <c r="EB23" s="3">
        <v>0.96676344313414242</v>
      </c>
      <c r="EC23" s="3">
        <v>0.96225832548913737</v>
      </c>
      <c r="ED23" s="3">
        <v>0.95748552419471133</v>
      </c>
      <c r="EE23" s="3">
        <v>0.9523438269297857</v>
      </c>
      <c r="EF23" s="3">
        <v>0.9467440452274386</v>
      </c>
      <c r="EG23" s="3">
        <v>0.94060914381436478</v>
      </c>
      <c r="EH23" s="3">
        <v>0.93382735188746313</v>
      </c>
      <c r="EI23" s="3">
        <v>0.92631004170476905</v>
      </c>
      <c r="EJ23" s="3">
        <v>0.91800104063067722</v>
      </c>
      <c r="EK23" s="3">
        <v>0.90888529029721465</v>
      </c>
      <c r="EL23" s="3">
        <v>0.8988693743981393</v>
      </c>
      <c r="EM23" s="3">
        <v>0.88781328109304225</v>
      </c>
      <c r="EN23" s="3">
        <v>0.87557921407958017</v>
      </c>
      <c r="EO23" s="3">
        <v>0.86206902680633224</v>
      </c>
      <c r="EP23" s="3">
        <v>0.84722419816472716</v>
      </c>
      <c r="EQ23" s="3">
        <v>0.83098291028590932</v>
      </c>
      <c r="ER23" s="3">
        <v>0.81329128412592233</v>
      </c>
      <c r="ES23" s="3">
        <v>0.79411387564623304</v>
      </c>
      <c r="ET23" s="3">
        <v>0.7733795623531099</v>
      </c>
      <c r="EU23" s="3">
        <v>0.75093608745362261</v>
      </c>
      <c r="EV23" s="3">
        <v>0.72657572077662713</v>
      </c>
      <c r="EW23" s="3">
        <v>0.70009203575431911</v>
      </c>
      <c r="EX23" s="3">
        <v>0.67135325768660425</v>
      </c>
      <c r="EY23" s="3">
        <v>0.64023603419283015</v>
      </c>
      <c r="EZ23" s="3">
        <v>0.60666845892010013</v>
      </c>
      <c r="FA23" s="3">
        <v>0.570656619198603</v>
      </c>
      <c r="FB23" s="3">
        <v>0.53229137468988086</v>
      </c>
      <c r="FC23" s="3">
        <v>0.49178932398972786</v>
      </c>
      <c r="FD23" s="3">
        <v>0.44950036001985116</v>
      </c>
      <c r="FE23" s="3">
        <v>0.40505825942468848</v>
      </c>
      <c r="FF23" s="3">
        <v>0.35924617028375622</v>
      </c>
      <c r="FG23" s="3">
        <v>0.31302555801504817</v>
      </c>
      <c r="FH23" s="3">
        <v>0.26742712497899612</v>
      </c>
      <c r="FI23" s="3">
        <v>0.22346477990369895</v>
      </c>
      <c r="FJ23" s="3">
        <v>0.18214837674730405</v>
      </c>
      <c r="FK23" s="3">
        <v>0.14447644946842664</v>
      </c>
      <c r="FL23" s="3">
        <v>0.11130754619946524</v>
      </c>
      <c r="FM23" s="3">
        <v>8.3760041590559595E-2</v>
      </c>
      <c r="FN23" s="3">
        <v>6.1159069568178896E-2</v>
      </c>
      <c r="FO23" s="3">
        <v>4.2800951655898631E-2</v>
      </c>
      <c r="FP23" s="3">
        <v>2.8427964080331315E-2</v>
      </c>
      <c r="FQ23" s="3">
        <v>1.7829450511902194E-2</v>
      </c>
      <c r="FR23" s="3">
        <v>1.0161717024753537E-2</v>
      </c>
      <c r="FS23" s="3">
        <v>5.1333945893947443E-3</v>
      </c>
      <c r="FT23" s="3">
        <v>2.25391956236555E-3</v>
      </c>
      <c r="FU23" s="3">
        <v>8.4914165592559724E-4</v>
      </c>
      <c r="FV23" s="3">
        <v>2.610940763640026E-4</v>
      </c>
      <c r="FW23" s="3">
        <v>6.0187406483429867E-5</v>
      </c>
      <c r="FX23" s="3">
        <v>8.727775814162163E-6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19</v>
      </c>
      <c r="HC23">
        <f t="shared" si="24"/>
        <v>0.60194786193808536</v>
      </c>
      <c r="HD23">
        <f>IF(H23&gt;=$F$3,IF(HB23&lt;50,HC23*VLOOKUP(H23,Ret!$A$2:$AZ$27,HB23+2),HC23),0)</f>
        <v>9.6311657910093662E-3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7.5845430604198764E-4</v>
      </c>
      <c r="HH23">
        <f t="shared" si="20"/>
        <v>48</v>
      </c>
      <c r="HI23">
        <f t="shared" si="20"/>
        <v>14</v>
      </c>
      <c r="HJ23">
        <f t="shared" si="21"/>
        <v>0.34027688726400201</v>
      </c>
      <c r="HK23">
        <f>IF(HH23&gt;=$F$3,IF(HI23&lt;50,HJ23*VLOOKUP(HH23,Ret!$A$2:$AZ$27,HI23+2),HJ23),0)</f>
        <v>0</v>
      </c>
      <c r="HL23">
        <f>IF(HH23&lt;$F$3,HJ23*VLOOKUP(HH23,Withd!$A$2:$AZ$57,HI23+2),0)</f>
        <v>1.0548583505184063E-2</v>
      </c>
      <c r="HM23">
        <f>IF(HJ23=HK23,0,HJ23*VLOOKUP(HH23,Mort!$A$2:$E$115,IF(HM22/HJ22=VLOOKUP(HH22,Mort!$A$2:$E$115,2),2,3)))</f>
        <v>3.0284642966496177E-4</v>
      </c>
      <c r="HN23">
        <f>HN22/(1+Assumptions!$C$9)</f>
        <v>0.74202950092240749</v>
      </c>
      <c r="HO23">
        <f>HO22*(1+Assumptions!$C$10)</f>
        <v>1.2915775352963668</v>
      </c>
      <c r="HQ23">
        <f>HQ22/(1.01+Assumptions!$C$9)</f>
        <v>0.68724207244239699</v>
      </c>
      <c r="HR23">
        <f>HR22/(0.99+Assumptions!$C$9)</f>
        <v>0.80177974880022085</v>
      </c>
    </row>
    <row r="24" spans="2:226" x14ac:dyDescent="0.25">
      <c r="B24">
        <f t="shared" si="18"/>
        <v>2045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16885.07210995592</v>
      </c>
      <c r="F24" s="3">
        <f t="shared" si="19"/>
        <v>15760.23</v>
      </c>
      <c r="H24">
        <f t="shared" si="23"/>
        <v>54</v>
      </c>
      <c r="I24" s="5">
        <v>314951.20441226353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23900.29</v>
      </c>
      <c r="AA24" s="5">
        <v>25113.69</v>
      </c>
      <c r="AB24" s="5">
        <v>26389.23</v>
      </c>
      <c r="AC24" s="5">
        <v>27727.33</v>
      </c>
      <c r="AD24" s="5">
        <v>29129.18</v>
      </c>
      <c r="AE24" s="5">
        <v>30597.29</v>
      </c>
      <c r="AF24" s="5">
        <v>32134.240000000002</v>
      </c>
      <c r="AG24" s="5">
        <v>33743.64</v>
      </c>
      <c r="AH24" s="5">
        <v>35422.959999999999</v>
      </c>
      <c r="AI24" s="5">
        <v>15309.6</v>
      </c>
      <c r="AJ24" s="5">
        <v>16056.65</v>
      </c>
      <c r="AK24" s="5">
        <v>16830</v>
      </c>
      <c r="AL24" s="5">
        <v>17627.63</v>
      </c>
      <c r="AM24" s="5">
        <v>18447.439999999999</v>
      </c>
      <c r="AN24" s="5">
        <v>19287.48</v>
      </c>
      <c r="AO24" s="5">
        <v>20146.23</v>
      </c>
      <c r="AP24" s="5">
        <v>21020.05</v>
      </c>
      <c r="AQ24" s="5">
        <v>21903.39</v>
      </c>
      <c r="AR24" s="5">
        <v>22789.64</v>
      </c>
      <c r="AS24" s="5">
        <v>23672.09</v>
      </c>
      <c r="AT24" s="5">
        <v>24544</v>
      </c>
      <c r="AU24" s="5">
        <v>25397.53</v>
      </c>
      <c r="AV24" s="5">
        <v>26223.95</v>
      </c>
      <c r="AW24" s="5">
        <v>27013.89</v>
      </c>
      <c r="AX24" s="5">
        <v>27755.53</v>
      </c>
      <c r="AY24" s="5">
        <v>28432.32</v>
      </c>
      <c r="AZ24" s="5">
        <v>29023.02</v>
      </c>
      <c r="BA24" s="5">
        <v>29503.22</v>
      </c>
      <c r="BB24" s="5">
        <v>29848.17</v>
      </c>
      <c r="BC24" s="5">
        <v>30030.27</v>
      </c>
      <c r="BD24" s="5">
        <v>30020.85</v>
      </c>
      <c r="BE24" s="5">
        <v>29791.95</v>
      </c>
      <c r="BF24" s="5">
        <v>29317.43</v>
      </c>
      <c r="BG24" s="5">
        <v>28576.44</v>
      </c>
      <c r="BH24" s="5">
        <v>27555.7</v>
      </c>
      <c r="BI24" s="5">
        <v>26196.99</v>
      </c>
      <c r="BJ24" s="5">
        <v>24511.99</v>
      </c>
      <c r="BK24" s="5">
        <v>22532.98</v>
      </c>
      <c r="BL24" s="5">
        <v>20309.38</v>
      </c>
      <c r="BM24" s="5">
        <v>17904.11</v>
      </c>
      <c r="BN24" s="5">
        <v>15396.48</v>
      </c>
      <c r="BO24" s="5">
        <v>12883.85</v>
      </c>
      <c r="BP24" s="5">
        <v>10471.91</v>
      </c>
      <c r="BQ24" s="5">
        <v>8313.6299999999992</v>
      </c>
      <c r="BR24" s="5">
        <v>6404.23</v>
      </c>
      <c r="BS24" s="5">
        <v>4728.37</v>
      </c>
      <c r="BT24" s="5">
        <v>3313.27</v>
      </c>
      <c r="BU24" s="5">
        <v>2192.31</v>
      </c>
      <c r="BV24" s="5">
        <v>1318.21</v>
      </c>
      <c r="BW24" s="5">
        <v>702.54</v>
      </c>
      <c r="BX24" s="5">
        <v>325.43</v>
      </c>
      <c r="BY24" s="5">
        <v>129.35</v>
      </c>
      <c r="BZ24" s="5">
        <v>41.96</v>
      </c>
      <c r="CA24" s="5">
        <v>10.199999999999999</v>
      </c>
      <c r="CB24" s="5">
        <v>1.56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0.99583999999999995</v>
      </c>
      <c r="DW24" s="3">
        <v>0.9918466816</v>
      </c>
      <c r="DX24" s="3">
        <v>0.98788921334041591</v>
      </c>
      <c r="DY24" s="3">
        <v>0.98386850424212036</v>
      </c>
      <c r="DZ24" s="3">
        <v>0.97972641783926095</v>
      </c>
      <c r="EA24" s="3">
        <v>0.97545481065748174</v>
      </c>
      <c r="EB24" s="3">
        <v>0.97104575491330991</v>
      </c>
      <c r="EC24" s="3">
        <v>0.96652068169541394</v>
      </c>
      <c r="ED24" s="3">
        <v>0.9617267391142047</v>
      </c>
      <c r="EE24" s="3">
        <v>0.95656226652516141</v>
      </c>
      <c r="EF24" s="3">
        <v>0.95093768039799342</v>
      </c>
      <c r="EG24" s="3">
        <v>0.94477560422901441</v>
      </c>
      <c r="EH24" s="3">
        <v>0.93796377212252313</v>
      </c>
      <c r="EI24" s="3">
        <v>0.93041316375693683</v>
      </c>
      <c r="EJ24" s="3">
        <v>0.92206735767803705</v>
      </c>
      <c r="EK24" s="3">
        <v>0.91291122881629416</v>
      </c>
      <c r="EL24" s="3">
        <v>0.90285094707473856</v>
      </c>
      <c r="EM24" s="3">
        <v>0.89174588042571934</v>
      </c>
      <c r="EN24" s="3">
        <v>0.87945762219345291</v>
      </c>
      <c r="EO24" s="3">
        <v>0.86588759108300783</v>
      </c>
      <c r="EP24" s="3">
        <v>0.85097700676455845</v>
      </c>
      <c r="EQ24" s="3">
        <v>0.83466377754488186</v>
      </c>
      <c r="ER24" s="3">
        <v>0.81689378572095128</v>
      </c>
      <c r="ES24" s="3">
        <v>0.79763143025365124</v>
      </c>
      <c r="ET24" s="3">
        <v>0.7768052736097284</v>
      </c>
      <c r="EU24" s="3">
        <v>0.75426238456957406</v>
      </c>
      <c r="EV24" s="3">
        <v>0.72979411281413709</v>
      </c>
      <c r="EW24" s="3">
        <v>0.70319311740206181</v>
      </c>
      <c r="EX24" s="3">
        <v>0.67432703993270715</v>
      </c>
      <c r="EY24" s="3">
        <v>0.64307198163182622</v>
      </c>
      <c r="EZ24" s="3">
        <v>0.60935571763486962</v>
      </c>
      <c r="FA24" s="3">
        <v>0.57318436223606373</v>
      </c>
      <c r="FB24" s="3">
        <v>0.53464917756293318</v>
      </c>
      <c r="FC24" s="3">
        <v>0.49396772164216962</v>
      </c>
      <c r="FD24" s="3">
        <v>0.45149143725815943</v>
      </c>
      <c r="FE24" s="3">
        <v>0.40685247885644521</v>
      </c>
      <c r="FF24" s="3">
        <v>0.36083746349778129</v>
      </c>
      <c r="FG24" s="3">
        <v>0.31441211544415676</v>
      </c>
      <c r="FH24" s="3">
        <v>0.26861170258740646</v>
      </c>
      <c r="FI24" s="3">
        <v>0.2244546247990627</v>
      </c>
      <c r="FJ24" s="3">
        <v>0.182955209219964</v>
      </c>
      <c r="FK24" s="3">
        <v>0.14511641284909105</v>
      </c>
      <c r="FL24" s="3">
        <v>0.11180058678719672</v>
      </c>
      <c r="FM24" s="3">
        <v>8.4131059563233399E-2</v>
      </c>
      <c r="FN24" s="3">
        <v>6.1429975761286129E-2</v>
      </c>
      <c r="FO24" s="3">
        <v>4.2990539937020872E-2</v>
      </c>
      <c r="FP24" s="3">
        <v>2.8553886720769896E-2</v>
      </c>
      <c r="FQ24" s="3">
        <v>1.7908426673532464E-2</v>
      </c>
      <c r="FR24" s="3">
        <v>1.0206728698313093E-2</v>
      </c>
      <c r="FS24" s="3">
        <v>5.1561331365268257E-3</v>
      </c>
      <c r="FT24" s="3">
        <v>2.2639033762548331E-3</v>
      </c>
      <c r="FU24" s="3">
        <v>8.5290295797024577E-4</v>
      </c>
      <c r="FV24" s="3">
        <v>2.6225060151669117E-4</v>
      </c>
      <c r="FW24" s="3">
        <v>6.0454008661627636E-5</v>
      </c>
      <c r="FX24" s="3">
        <v>8.7664357960226212E-6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20</v>
      </c>
      <c r="HC24">
        <f t="shared" si="24"/>
        <v>0.59155824184103412</v>
      </c>
      <c r="HD24">
        <f>IF(H24&gt;=$F$3,IF(HB24&lt;50,HC24*VLOOKUP(H24,Ret!$A$2:$AZ$27,HB24+2),HC24),0)</f>
        <v>1.4788956046025854E-2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7.8085687923016504E-4</v>
      </c>
      <c r="HH24">
        <f t="shared" si="20"/>
        <v>49</v>
      </c>
      <c r="HI24">
        <f t="shared" si="20"/>
        <v>15</v>
      </c>
      <c r="HJ24">
        <f t="shared" si="21"/>
        <v>0.32942545732915302</v>
      </c>
      <c r="HK24">
        <f>IF(HH24&gt;=$F$3,IF(HI24&lt;50,HJ24*VLOOKUP(HH24,Ret!$A$2:$AZ$27,HI24+2),HJ24),0)</f>
        <v>0</v>
      </c>
      <c r="HL24">
        <f>IF(HH24&lt;$F$3,HJ24*VLOOKUP(HH24,Withd!$A$2:$AZ$57,HI24+2),0)</f>
        <v>9.355682988147946E-3</v>
      </c>
      <c r="HM24">
        <f>IF(HJ24=HK24,0,HJ24*VLOOKUP(HH24,Mort!$A$2:$E$115,IF(HM23/HJ23=VLOOKUP(HH23,Mort!$A$2:$E$115,2),2,3)))</f>
        <v>3.0965992988940381E-4</v>
      </c>
      <c r="HN24">
        <f>HN23/(1+Assumptions!$C$9)</f>
        <v>0.71486464443391862</v>
      </c>
      <c r="HO24">
        <f>HO23*(1+Assumptions!$C$10)</f>
        <v>1.3335538051934988</v>
      </c>
      <c r="HQ24">
        <f>HQ23/(1.01+Assumptions!$C$9)</f>
        <v>0.65576533629999711</v>
      </c>
      <c r="HR24">
        <f>HR23/(0.99+Assumptions!$C$9)</f>
        <v>0.77994138988348327</v>
      </c>
    </row>
    <row r="25" spans="2:226" x14ac:dyDescent="0.25">
      <c r="B25">
        <f t="shared" si="18"/>
        <v>2046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17813.751076003493</v>
      </c>
      <c r="F25" s="3">
        <f t="shared" si="19"/>
        <v>16519.3</v>
      </c>
      <c r="H25">
        <f t="shared" si="23"/>
        <v>55</v>
      </c>
      <c r="I25" s="5">
        <v>303210.83228066482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25218.6</v>
      </c>
      <c r="AB25" s="5">
        <v>26499.47</v>
      </c>
      <c r="AC25" s="5">
        <v>27843.15</v>
      </c>
      <c r="AD25" s="5">
        <v>29250.86</v>
      </c>
      <c r="AE25" s="5">
        <v>30725.11</v>
      </c>
      <c r="AF25" s="5">
        <v>32268.47</v>
      </c>
      <c r="AG25" s="5">
        <v>33884.6</v>
      </c>
      <c r="AH25" s="5">
        <v>35570.94</v>
      </c>
      <c r="AI25" s="5">
        <v>15373.55</v>
      </c>
      <c r="AJ25" s="5">
        <v>16123.73</v>
      </c>
      <c r="AK25" s="5">
        <v>16900.3</v>
      </c>
      <c r="AL25" s="5">
        <v>17701.27</v>
      </c>
      <c r="AM25" s="5">
        <v>18524.5</v>
      </c>
      <c r="AN25" s="5">
        <v>19368.05</v>
      </c>
      <c r="AO25" s="5">
        <v>20230.39</v>
      </c>
      <c r="AP25" s="5">
        <v>21107.86</v>
      </c>
      <c r="AQ25" s="5">
        <v>21994.880000000001</v>
      </c>
      <c r="AR25" s="5">
        <v>22884.84</v>
      </c>
      <c r="AS25" s="5">
        <v>23770.98</v>
      </c>
      <c r="AT25" s="5">
        <v>24646.53</v>
      </c>
      <c r="AU25" s="5">
        <v>25503.63</v>
      </c>
      <c r="AV25" s="5">
        <v>26333.49</v>
      </c>
      <c r="AW25" s="5">
        <v>27126.74</v>
      </c>
      <c r="AX25" s="5">
        <v>27871.48</v>
      </c>
      <c r="AY25" s="5">
        <v>28551.09</v>
      </c>
      <c r="AZ25" s="5">
        <v>29144.26</v>
      </c>
      <c r="BA25" s="5">
        <v>29626.46</v>
      </c>
      <c r="BB25" s="5">
        <v>29972.86</v>
      </c>
      <c r="BC25" s="5">
        <v>30155.72</v>
      </c>
      <c r="BD25" s="5">
        <v>30146.26</v>
      </c>
      <c r="BE25" s="5">
        <v>29916.400000000001</v>
      </c>
      <c r="BF25" s="5">
        <v>29439.9</v>
      </c>
      <c r="BG25" s="5">
        <v>28695.81</v>
      </c>
      <c r="BH25" s="5">
        <v>27670.81</v>
      </c>
      <c r="BI25" s="5">
        <v>26306.42</v>
      </c>
      <c r="BJ25" s="5">
        <v>24614.38</v>
      </c>
      <c r="BK25" s="5">
        <v>22627.11</v>
      </c>
      <c r="BL25" s="5">
        <v>20394.22</v>
      </c>
      <c r="BM25" s="5">
        <v>17978.91</v>
      </c>
      <c r="BN25" s="5">
        <v>15460.8</v>
      </c>
      <c r="BO25" s="5">
        <v>12937.67</v>
      </c>
      <c r="BP25" s="5">
        <v>10515.65</v>
      </c>
      <c r="BQ25" s="5">
        <v>8348.35</v>
      </c>
      <c r="BR25" s="5">
        <v>6430.98</v>
      </c>
      <c r="BS25" s="5">
        <v>4748.13</v>
      </c>
      <c r="BT25" s="5">
        <v>3327.11</v>
      </c>
      <c r="BU25" s="5">
        <v>2201.4699999999998</v>
      </c>
      <c r="BV25" s="5">
        <v>1323.71</v>
      </c>
      <c r="BW25" s="5">
        <v>705.48</v>
      </c>
      <c r="BX25" s="5">
        <v>326.79000000000002</v>
      </c>
      <c r="BY25" s="5">
        <v>129.88999999999999</v>
      </c>
      <c r="BZ25" s="5">
        <v>42.13</v>
      </c>
      <c r="CA25" s="5">
        <v>10.25</v>
      </c>
      <c r="CB25" s="5">
        <v>1.57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0.99599000000000004</v>
      </c>
      <c r="DX25" s="3">
        <v>0.9920159999</v>
      </c>
      <c r="DY25" s="3">
        <v>0.987978494780407</v>
      </c>
      <c r="DZ25" s="3">
        <v>0.98381910531738148</v>
      </c>
      <c r="EA25" s="3">
        <v>0.97952965401819769</v>
      </c>
      <c r="EB25" s="3">
        <v>0.97510217998203552</v>
      </c>
      <c r="EC25" s="3">
        <v>0.97055820382331925</v>
      </c>
      <c r="ED25" s="3">
        <v>0.96574423513235563</v>
      </c>
      <c r="EE25" s="3">
        <v>0.96055818858969488</v>
      </c>
      <c r="EF25" s="3">
        <v>0.95491010644078744</v>
      </c>
      <c r="EG25" s="3">
        <v>0.94872228895105115</v>
      </c>
      <c r="EH25" s="3">
        <v>0.94188200124771404</v>
      </c>
      <c r="EI25" s="3">
        <v>0.93429985113766989</v>
      </c>
      <c r="EJ25" s="3">
        <v>0.92591918147296493</v>
      </c>
      <c r="EK25" s="3">
        <v>0.91672480400093836</v>
      </c>
      <c r="EL25" s="3">
        <v>0.90662249666084804</v>
      </c>
      <c r="EM25" s="3">
        <v>0.89547103995191968</v>
      </c>
      <c r="EN25" s="3">
        <v>0.88313144902138219</v>
      </c>
      <c r="EO25" s="3">
        <v>0.86950473076298218</v>
      </c>
      <c r="EP25" s="3">
        <v>0.85453185929924358</v>
      </c>
      <c r="EQ25" s="3">
        <v>0.83815048355647703</v>
      </c>
      <c r="ER25" s="3">
        <v>0.82030625976155958</v>
      </c>
      <c r="ES25" s="3">
        <v>0.80096343815638193</v>
      </c>
      <c r="ET25" s="3">
        <v>0.78005028278611888</v>
      </c>
      <c r="EU25" s="3">
        <v>0.75741322357966567</v>
      </c>
      <c r="EV25" s="3">
        <v>0.73284273860674132</v>
      </c>
      <c r="EW25" s="3">
        <v>0.7061306207845256</v>
      </c>
      <c r="EX25" s="3">
        <v>0.67714395880132083</v>
      </c>
      <c r="EY25" s="3">
        <v>0.64575833631087964</v>
      </c>
      <c r="EZ25" s="3">
        <v>0.61190122673810021</v>
      </c>
      <c r="FA25" s="3">
        <v>0.57557876991892665</v>
      </c>
      <c r="FB25" s="3">
        <v>0.53688260921727715</v>
      </c>
      <c r="FC25" s="3">
        <v>0.49603121148193452</v>
      </c>
      <c r="FD25" s="3">
        <v>0.45337748760660296</v>
      </c>
      <c r="FE25" s="3">
        <v>0.40855205540693812</v>
      </c>
      <c r="FF25" s="3">
        <v>0.3623448179404134</v>
      </c>
      <c r="FG25" s="3">
        <v>0.31572553366419981</v>
      </c>
      <c r="FH25" s="3">
        <v>0.26973379517533586</v>
      </c>
      <c r="FI25" s="3">
        <v>0.22539225658646239</v>
      </c>
      <c r="FJ25" s="3">
        <v>0.18371948226619136</v>
      </c>
      <c r="FK25" s="3">
        <v>0.14572261894389765</v>
      </c>
      <c r="FL25" s="3">
        <v>0.11226762008675763</v>
      </c>
      <c r="FM25" s="3">
        <v>8.4482506791485987E-2</v>
      </c>
      <c r="FN25" s="3">
        <v>6.1686591983939325E-2</v>
      </c>
      <c r="FO25" s="3">
        <v>4.3170127668120256E-2</v>
      </c>
      <c r="FP25" s="3">
        <v>2.8673167095888796E-2</v>
      </c>
      <c r="FQ25" s="3">
        <v>1.7983236939199537E-2</v>
      </c>
      <c r="FR25" s="3">
        <v>1.0249366061127384E-2</v>
      </c>
      <c r="FS25" s="3">
        <v>5.1776722530997204E-3</v>
      </c>
      <c r="FT25" s="3">
        <v>2.2733605561684939E-3</v>
      </c>
      <c r="FU25" s="3">
        <v>8.5646585593091831E-4</v>
      </c>
      <c r="FV25" s="3">
        <v>2.6334612138163876E-4</v>
      </c>
      <c r="FW25" s="3">
        <v>6.0706547900895353E-5</v>
      </c>
      <c r="FX25" s="3">
        <v>8.8030565111088335E-6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21</v>
      </c>
      <c r="HC25">
        <f t="shared" si="24"/>
        <v>0.57598842891577817</v>
      </c>
      <c r="HD25">
        <f>IF(H25&gt;=$F$3,IF(HB25&lt;50,HC25*VLOOKUP(H25,Ret!$A$2:$AZ$27,HB25+2),HC25),0)</f>
        <v>2.3615525585546904E-2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7.9486403190377384E-4</v>
      </c>
      <c r="HH25">
        <f t="shared" si="20"/>
        <v>50</v>
      </c>
      <c r="HI25">
        <f t="shared" si="20"/>
        <v>16</v>
      </c>
      <c r="HJ25">
        <f t="shared" si="21"/>
        <v>0.31976011441111568</v>
      </c>
      <c r="HK25">
        <f>IF(HH25&gt;=$F$3,IF(HI25&lt;50,HJ25*VLOOKUP(HH25,Ret!$A$2:$AZ$27,HI25+2),HJ25),0)</f>
        <v>5.1161618305778514E-3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3.1976011441111571E-4</v>
      </c>
      <c r="HN25">
        <f>HN24/(1+Assumptions!$C$9)</f>
        <v>0.68869426246042253</v>
      </c>
      <c r="HO25">
        <f>HO24*(1+Assumptions!$C$10)</f>
        <v>1.3768943038622874</v>
      </c>
      <c r="HQ25">
        <f>HQ24/(1.01+Assumptions!$C$9)</f>
        <v>0.62573028272900488</v>
      </c>
      <c r="HR25">
        <f>HR24/(0.99+Assumptions!$C$9)</f>
        <v>0.75869785008120938</v>
      </c>
    </row>
    <row r="26" spans="2:226" x14ac:dyDescent="0.25">
      <c r="B26">
        <f t="shared" ref="B26:C41" si="25">B25+1</f>
        <v>2047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18793.507385183686</v>
      </c>
      <c r="F26" s="3">
        <f t="shared" si="19"/>
        <v>17302.21</v>
      </c>
      <c r="H26">
        <f t="shared" si="23"/>
        <v>56</v>
      </c>
      <c r="I26" s="5">
        <v>291163.73624682467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26606.16</v>
      </c>
      <c r="AC26" s="5">
        <v>27955.25</v>
      </c>
      <c r="AD26" s="5">
        <v>29368.63</v>
      </c>
      <c r="AE26" s="5">
        <v>30848.81</v>
      </c>
      <c r="AF26" s="5">
        <v>32398.39</v>
      </c>
      <c r="AG26" s="5">
        <v>34021.019999999997</v>
      </c>
      <c r="AH26" s="5">
        <v>35714.15</v>
      </c>
      <c r="AI26" s="5">
        <v>15435.45</v>
      </c>
      <c r="AJ26" s="5">
        <v>16188.64</v>
      </c>
      <c r="AK26" s="5">
        <v>16968.349999999999</v>
      </c>
      <c r="AL26" s="5">
        <v>17772.53</v>
      </c>
      <c r="AM26" s="5">
        <v>18599.09</v>
      </c>
      <c r="AN26" s="5">
        <v>19446.03</v>
      </c>
      <c r="AO26" s="5">
        <v>20311.84</v>
      </c>
      <c r="AP26" s="5">
        <v>21192.84</v>
      </c>
      <c r="AQ26" s="5">
        <v>22083.439999999999</v>
      </c>
      <c r="AR26" s="5">
        <v>22976.98</v>
      </c>
      <c r="AS26" s="5">
        <v>23866.68</v>
      </c>
      <c r="AT26" s="5">
        <v>24745.759999999998</v>
      </c>
      <c r="AU26" s="5">
        <v>25606.31</v>
      </c>
      <c r="AV26" s="5">
        <v>26439.51</v>
      </c>
      <c r="AW26" s="5">
        <v>27235.96</v>
      </c>
      <c r="AX26" s="5">
        <v>27983.69</v>
      </c>
      <c r="AY26" s="5">
        <v>28666.04</v>
      </c>
      <c r="AZ26" s="5">
        <v>29261.599999999999</v>
      </c>
      <c r="BA26" s="5">
        <v>29745.74</v>
      </c>
      <c r="BB26" s="5">
        <v>30093.54</v>
      </c>
      <c r="BC26" s="5">
        <v>30277.13</v>
      </c>
      <c r="BD26" s="5">
        <v>30267.63</v>
      </c>
      <c r="BE26" s="5">
        <v>30036.85</v>
      </c>
      <c r="BF26" s="5">
        <v>29558.43</v>
      </c>
      <c r="BG26" s="5">
        <v>28811.34</v>
      </c>
      <c r="BH26" s="5">
        <v>27782.22</v>
      </c>
      <c r="BI26" s="5">
        <v>26412.34</v>
      </c>
      <c r="BJ26" s="5">
        <v>24713.48</v>
      </c>
      <c r="BK26" s="5">
        <v>22718.21</v>
      </c>
      <c r="BL26" s="5">
        <v>20476.330000000002</v>
      </c>
      <c r="BM26" s="5">
        <v>18051.29</v>
      </c>
      <c r="BN26" s="5">
        <v>15523.05</v>
      </c>
      <c r="BO26" s="5">
        <v>12989.76</v>
      </c>
      <c r="BP26" s="5">
        <v>10557.99</v>
      </c>
      <c r="BQ26" s="5">
        <v>8381.9699999999993</v>
      </c>
      <c r="BR26" s="5">
        <v>6456.87</v>
      </c>
      <c r="BS26" s="5">
        <v>4767.24</v>
      </c>
      <c r="BT26" s="5">
        <v>3340.51</v>
      </c>
      <c r="BU26" s="5">
        <v>2210.33</v>
      </c>
      <c r="BV26" s="5">
        <v>1329.04</v>
      </c>
      <c r="BW26" s="5">
        <v>708.32</v>
      </c>
      <c r="BX26" s="5">
        <v>328.11</v>
      </c>
      <c r="BY26" s="5">
        <v>130.41</v>
      </c>
      <c r="BZ26" s="5">
        <v>42.3</v>
      </c>
      <c r="CA26" s="5">
        <v>10.29</v>
      </c>
      <c r="CB26" s="5">
        <v>1.57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0.99600999999999995</v>
      </c>
      <c r="DY26" s="3">
        <v>0.99195623929999999</v>
      </c>
      <c r="DZ26" s="3">
        <v>0.98778010353254697</v>
      </c>
      <c r="EA26" s="3">
        <v>0.983473382281145</v>
      </c>
      <c r="EB26" s="3">
        <v>0.97902808259323426</v>
      </c>
      <c r="EC26" s="3">
        <v>0.97446581172834978</v>
      </c>
      <c r="ED26" s="3">
        <v>0.96963246130217717</v>
      </c>
      <c r="EE26" s="3">
        <v>0.96442553498498451</v>
      </c>
      <c r="EF26" s="3">
        <v>0.95875471283927283</v>
      </c>
      <c r="EG26" s="3">
        <v>0.95254198230007425</v>
      </c>
      <c r="EH26" s="3">
        <v>0.94567415460769066</v>
      </c>
      <c r="EI26" s="3">
        <v>0.93806147766309878</v>
      </c>
      <c r="EJ26" s="3">
        <v>0.92964706620846072</v>
      </c>
      <c r="EK26" s="3">
        <v>0.92041567084101072</v>
      </c>
      <c r="EL26" s="3">
        <v>0.91027269014834278</v>
      </c>
      <c r="EM26" s="3">
        <v>0.8990763360595182</v>
      </c>
      <c r="EN26" s="3">
        <v>0.88668706414861798</v>
      </c>
      <c r="EO26" s="3">
        <v>0.87300548274880474</v>
      </c>
      <c r="EP26" s="3">
        <v>0.85797232833587034</v>
      </c>
      <c r="EQ26" s="3">
        <v>0.84152499880167164</v>
      </c>
      <c r="ER26" s="3">
        <v>0.82360893157718407</v>
      </c>
      <c r="ES26" s="3">
        <v>0.80418823297059405</v>
      </c>
      <c r="ET26" s="3">
        <v>0.78319087820773192</v>
      </c>
      <c r="EU26" s="3">
        <v>0.76046267892214348</v>
      </c>
      <c r="EV26" s="3">
        <v>0.73579326961790914</v>
      </c>
      <c r="EW26" s="3">
        <v>0.70897360494033634</v>
      </c>
      <c r="EX26" s="3">
        <v>0.67987023845753547</v>
      </c>
      <c r="EY26" s="3">
        <v>0.64835825290502869</v>
      </c>
      <c r="EZ26" s="3">
        <v>0.614364829705218</v>
      </c>
      <c r="FA26" s="3">
        <v>0.57789613341391632</v>
      </c>
      <c r="FB26" s="3">
        <v>0.53904417636449875</v>
      </c>
      <c r="FC26" s="3">
        <v>0.49802830498492406</v>
      </c>
      <c r="FD26" s="3">
        <v>0.45520285103927044</v>
      </c>
      <c r="FE26" s="3">
        <v>0.41019694515701777</v>
      </c>
      <c r="FF26" s="3">
        <v>0.36380367065975905</v>
      </c>
      <c r="FG26" s="3">
        <v>0.31699669039267447</v>
      </c>
      <c r="FH26" s="3">
        <v>0.27081978250317357</v>
      </c>
      <c r="FI26" s="3">
        <v>0.22629971845747685</v>
      </c>
      <c r="FJ26" s="3">
        <v>0.18445916351187394</v>
      </c>
      <c r="FK26" s="3">
        <v>0.14630931931434818</v>
      </c>
      <c r="FL26" s="3">
        <v>0.11271962578616013</v>
      </c>
      <c r="FM26" s="3">
        <v>8.482264560034336E-2</v>
      </c>
      <c r="FN26" s="3">
        <v>6.1934951138002708E-2</v>
      </c>
      <c r="FO26" s="3">
        <v>4.3343936854908435E-2</v>
      </c>
      <c r="FP26" s="3">
        <v>2.8788609419661635E-2</v>
      </c>
      <c r="FQ26" s="3">
        <v>1.8055640055823385E-2</v>
      </c>
      <c r="FR26" s="3">
        <v>1.029063149341598E-2</v>
      </c>
      <c r="FS26" s="3">
        <v>5.1985183115289503E-3</v>
      </c>
      <c r="FT26" s="3">
        <v>2.2825134350430158E-3</v>
      </c>
      <c r="FU26" s="3">
        <v>8.5991411151810566E-4</v>
      </c>
      <c r="FV26" s="3">
        <v>2.6440639100958708E-4</v>
      </c>
      <c r="FW26" s="3">
        <v>6.0950961255529999E-5</v>
      </c>
      <c r="FX26" s="3">
        <v>8.8384988916644038E-6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22</v>
      </c>
      <c r="HC26">
        <f t="shared" si="24"/>
        <v>0.55157803929832749</v>
      </c>
      <c r="HD26">
        <f>IF(H26&gt;=$F$3,IF(HB26&lt;50,HC26*VLOOKUP(H26,Ret!$A$2:$AZ$27,HB26+2),HC26),0)</f>
        <v>1.8753653336143136E-2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8.1633549816152468E-4</v>
      </c>
      <c r="HH26">
        <f t="shared" ref="HH26:HI41" si="26">HH25+1</f>
        <v>51</v>
      </c>
      <c r="HI26">
        <f t="shared" si="26"/>
        <v>17</v>
      </c>
      <c r="HJ26">
        <f t="shared" si="21"/>
        <v>0.31432419246612675</v>
      </c>
      <c r="HK26">
        <f>IF(HH26&gt;=$F$3,IF(HI26&lt;50,HJ26*VLOOKUP(HH26,Ret!$A$2:$AZ$27,HI26+2),HJ26),0)</f>
        <v>4.7148628869919012E-3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3.3947012786341688E-4</v>
      </c>
      <c r="HN26">
        <f>HN25/(1+Assumptions!$C$9)</f>
        <v>0.66348194842044561</v>
      </c>
      <c r="HO26">
        <f>HO25*(1+Assumptions!$C$10)</f>
        <v>1.4216433687378116</v>
      </c>
      <c r="HQ26">
        <f>HQ25/(1.01+Assumptions!$C$9)</f>
        <v>0.59707088046660772</v>
      </c>
      <c r="HR26">
        <f>HR25/(0.99+Assumptions!$C$9)</f>
        <v>0.73803292809456167</v>
      </c>
    </row>
    <row r="27" spans="2:226" x14ac:dyDescent="0.25">
      <c r="B27">
        <f t="shared" si="25"/>
        <v>2048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19827.150291368784</v>
      </c>
      <c r="F27" s="3">
        <f t="shared" si="19"/>
        <v>18106.89</v>
      </c>
      <c r="H27">
        <f t="shared" si="23"/>
        <v>57</v>
      </c>
      <c r="I27" s="5">
        <v>278845.24081871775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28067.24</v>
      </c>
      <c r="AD27" s="5">
        <v>29486.28</v>
      </c>
      <c r="AE27" s="5">
        <v>30972.39</v>
      </c>
      <c r="AF27" s="5">
        <v>32528.18</v>
      </c>
      <c r="AG27" s="5">
        <v>34157.31</v>
      </c>
      <c r="AH27" s="5">
        <v>35857.22</v>
      </c>
      <c r="AI27" s="5">
        <v>15497.28</v>
      </c>
      <c r="AJ27" s="5">
        <v>16253.49</v>
      </c>
      <c r="AK27" s="5">
        <v>17036.32</v>
      </c>
      <c r="AL27" s="5">
        <v>17843.73</v>
      </c>
      <c r="AM27" s="5">
        <v>18673.59</v>
      </c>
      <c r="AN27" s="5">
        <v>19523.93</v>
      </c>
      <c r="AO27" s="5">
        <v>20393.21</v>
      </c>
      <c r="AP27" s="5">
        <v>21277.74</v>
      </c>
      <c r="AQ27" s="5">
        <v>22171.9</v>
      </c>
      <c r="AR27" s="5">
        <v>23069.03</v>
      </c>
      <c r="AS27" s="5">
        <v>23962.29</v>
      </c>
      <c r="AT27" s="5">
        <v>24844.89</v>
      </c>
      <c r="AU27" s="5">
        <v>25708.89</v>
      </c>
      <c r="AV27" s="5">
        <v>26545.43</v>
      </c>
      <c r="AW27" s="5">
        <v>27345.06</v>
      </c>
      <c r="AX27" s="5">
        <v>28095.79</v>
      </c>
      <c r="AY27" s="5">
        <v>28780.880000000001</v>
      </c>
      <c r="AZ27" s="5">
        <v>29378.82</v>
      </c>
      <c r="BA27" s="5">
        <v>29864.9</v>
      </c>
      <c r="BB27" s="5">
        <v>30214.09</v>
      </c>
      <c r="BC27" s="5">
        <v>30398.42</v>
      </c>
      <c r="BD27" s="5">
        <v>30388.880000000001</v>
      </c>
      <c r="BE27" s="5">
        <v>30157.18</v>
      </c>
      <c r="BF27" s="5">
        <v>29676.84</v>
      </c>
      <c r="BG27" s="5">
        <v>28926.76</v>
      </c>
      <c r="BH27" s="5">
        <v>27893.51</v>
      </c>
      <c r="BI27" s="5">
        <v>26518.14</v>
      </c>
      <c r="BJ27" s="5">
        <v>24812.48</v>
      </c>
      <c r="BK27" s="5">
        <v>22809.22</v>
      </c>
      <c r="BL27" s="5">
        <v>20558.36</v>
      </c>
      <c r="BM27" s="5">
        <v>18123.599999999999</v>
      </c>
      <c r="BN27" s="5">
        <v>15585.23</v>
      </c>
      <c r="BO27" s="5">
        <v>13041.8</v>
      </c>
      <c r="BP27" s="5">
        <v>10600.28</v>
      </c>
      <c r="BQ27" s="5">
        <v>8415.5400000000009</v>
      </c>
      <c r="BR27" s="5">
        <v>6482.74</v>
      </c>
      <c r="BS27" s="5">
        <v>4786.34</v>
      </c>
      <c r="BT27" s="5">
        <v>3353.89</v>
      </c>
      <c r="BU27" s="5">
        <v>2219.1799999999998</v>
      </c>
      <c r="BV27" s="5">
        <v>1334.37</v>
      </c>
      <c r="BW27" s="5">
        <v>711.16</v>
      </c>
      <c r="BX27" s="5">
        <v>329.42</v>
      </c>
      <c r="BY27" s="5">
        <v>130.93</v>
      </c>
      <c r="BZ27" s="5">
        <v>42.47</v>
      </c>
      <c r="CA27" s="5">
        <v>10.33</v>
      </c>
      <c r="CB27" s="5">
        <v>1.58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0.99592999999999998</v>
      </c>
      <c r="DZ27" s="3">
        <v>0.99173713469999991</v>
      </c>
      <c r="EA27" s="3">
        <v>0.98741316079270791</v>
      </c>
      <c r="EB27" s="3">
        <v>0.98295005330592489</v>
      </c>
      <c r="EC27" s="3">
        <v>0.97836950605751927</v>
      </c>
      <c r="ED27" s="3">
        <v>0.97351679330747398</v>
      </c>
      <c r="EE27" s="3">
        <v>0.96828900812741281</v>
      </c>
      <c r="EF27" s="3">
        <v>0.96259546875962365</v>
      </c>
      <c r="EG27" s="3">
        <v>0.9563578501220612</v>
      </c>
      <c r="EH27" s="3">
        <v>0.94946251002268112</v>
      </c>
      <c r="EI27" s="3">
        <v>0.94181933681699859</v>
      </c>
      <c r="EJ27" s="3">
        <v>0.93337121736575013</v>
      </c>
      <c r="EK27" s="3">
        <v>0.92410284117730823</v>
      </c>
      <c r="EL27" s="3">
        <v>0.91391922786753432</v>
      </c>
      <c r="EM27" s="3">
        <v>0.90267802136476372</v>
      </c>
      <c r="EN27" s="3">
        <v>0.89023911823035728</v>
      </c>
      <c r="EO27" s="3">
        <v>0.87650272863606282</v>
      </c>
      <c r="EP27" s="3">
        <v>0.86140935164894983</v>
      </c>
      <c r="EQ27" s="3">
        <v>0.84489613437783939</v>
      </c>
      <c r="ER27" s="3">
        <v>0.82690829567693513</v>
      </c>
      <c r="ES27" s="3">
        <v>0.80740979806487301</v>
      </c>
      <c r="ET27" s="3">
        <v>0.78632832823739918</v>
      </c>
      <c r="EU27" s="3">
        <v>0.76350908015194985</v>
      </c>
      <c r="EV27" s="3">
        <v>0.73874084559182063</v>
      </c>
      <c r="EW27" s="3">
        <v>0.71181374176999879</v>
      </c>
      <c r="EX27" s="3">
        <v>0.68259378767034029</v>
      </c>
      <c r="EY27" s="3">
        <v>0.65095556561182</v>
      </c>
      <c r="EZ27" s="3">
        <v>0.61682596530679235</v>
      </c>
      <c r="FA27" s="3">
        <v>0.58021117600618122</v>
      </c>
      <c r="FB27" s="3">
        <v>0.54120357864328561</v>
      </c>
      <c r="FC27" s="3">
        <v>0.50002339834431797</v>
      </c>
      <c r="FD27" s="3">
        <v>0.45702638632069004</v>
      </c>
      <c r="FE27" s="3">
        <v>0.41184018750516338</v>
      </c>
      <c r="FF27" s="3">
        <v>0.36526106229832939</v>
      </c>
      <c r="FG27" s="3">
        <v>0.31826657402302633</v>
      </c>
      <c r="FH27" s="3">
        <v>0.27190468218509212</v>
      </c>
      <c r="FI27" s="3">
        <v>0.22720627148068481</v>
      </c>
      <c r="FJ27" s="3">
        <v>0.18519810394662101</v>
      </c>
      <c r="FK27" s="3">
        <v>0.14689543208838085</v>
      </c>
      <c r="FL27" s="3">
        <v>0.11317117878953037</v>
      </c>
      <c r="FM27" s="3">
        <v>8.5162443750909506E-2</v>
      </c>
      <c r="FN27" s="3">
        <v>6.2183061553601593E-2</v>
      </c>
      <c r="FO27" s="3">
        <v>4.3517571967057002E-2</v>
      </c>
      <c r="FP27" s="3">
        <v>2.8903936124799592E-2</v>
      </c>
      <c r="FQ27" s="3">
        <v>1.812797065875181E-2</v>
      </c>
      <c r="FR27" s="3">
        <v>1.0331855597249006E-2</v>
      </c>
      <c r="FS27" s="3">
        <v>5.2193434920622802E-3</v>
      </c>
      <c r="FT27" s="3">
        <v>2.2916571470597853E-3</v>
      </c>
      <c r="FU27" s="3">
        <v>8.6335891358330346E-4</v>
      </c>
      <c r="FV27" s="3">
        <v>2.654655987485941E-4</v>
      </c>
      <c r="FW27" s="3">
        <v>6.1195129823525898E-5</v>
      </c>
      <c r="FX27" s="3">
        <v>8.8739057757094885E-6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23</v>
      </c>
      <c r="HC27">
        <f t="shared" si="24"/>
        <v>0.53200805046402289</v>
      </c>
      <c r="HD27">
        <f>IF(H27&gt;=$F$3,IF(HB27&lt;50,HC27*VLOOKUP(H27,Ret!$A$2:$AZ$27,HB27+2),HC27),0)</f>
        <v>2.5004378371809077E-2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8.3525263922851591E-4</v>
      </c>
      <c r="HH27">
        <f t="shared" si="26"/>
        <v>52</v>
      </c>
      <c r="HI27">
        <f t="shared" si="26"/>
        <v>18</v>
      </c>
      <c r="HJ27">
        <f t="shared" si="21"/>
        <v>0.30926985945127144</v>
      </c>
      <c r="HK27">
        <f>IF(HH27&gt;=$F$3,IF(HI27&lt;50,HJ27*VLOOKUP(HH27,Ret!$A$2:$AZ$27,HI27+2),HJ27),0)</f>
        <v>5.8761273295741571E-3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3.6493843415250034E-4</v>
      </c>
      <c r="HN27">
        <f>HN26/(1+Assumptions!$C$9)</f>
        <v>0.63919262853607473</v>
      </c>
      <c r="HO27">
        <f>HO26*(1+Assumptions!$C$10)</f>
        <v>1.4678467782217905</v>
      </c>
      <c r="HQ27">
        <f>HQ26/(1.01+Assumptions!$C$9)</f>
        <v>0.56972412258264093</v>
      </c>
      <c r="HR27">
        <f>HR26/(0.99+Assumptions!$C$9)</f>
        <v>0.71793086390521565</v>
      </c>
    </row>
    <row r="28" spans="2:226" x14ac:dyDescent="0.25">
      <c r="B28">
        <f t="shared" si="25"/>
        <v>2049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20917.643557394069</v>
      </c>
      <c r="F28" s="3">
        <f t="shared" si="19"/>
        <v>18931.41</v>
      </c>
      <c r="H28">
        <f t="shared" si="23"/>
        <v>58</v>
      </c>
      <c r="I28" s="5">
        <v>266277.94128214655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29606.78</v>
      </c>
      <c r="AE28" s="5">
        <v>31098.959999999999</v>
      </c>
      <c r="AF28" s="5">
        <v>32661.11</v>
      </c>
      <c r="AG28" s="5">
        <v>34296.9</v>
      </c>
      <c r="AH28" s="5">
        <v>36003.760000000002</v>
      </c>
      <c r="AI28" s="5">
        <v>15560.61</v>
      </c>
      <c r="AJ28" s="5">
        <v>16319.92</v>
      </c>
      <c r="AK28" s="5">
        <v>17105.939999999999</v>
      </c>
      <c r="AL28" s="5">
        <v>17916.650000000001</v>
      </c>
      <c r="AM28" s="5">
        <v>18749.91</v>
      </c>
      <c r="AN28" s="5">
        <v>19603.71</v>
      </c>
      <c r="AO28" s="5">
        <v>20476.55</v>
      </c>
      <c r="AP28" s="5">
        <v>21364.69</v>
      </c>
      <c r="AQ28" s="5">
        <v>22262.51</v>
      </c>
      <c r="AR28" s="5">
        <v>23163.3</v>
      </c>
      <c r="AS28" s="5">
        <v>24060.22</v>
      </c>
      <c r="AT28" s="5">
        <v>24946.42</v>
      </c>
      <c r="AU28" s="5">
        <v>25813.95</v>
      </c>
      <c r="AV28" s="5">
        <v>26653.91</v>
      </c>
      <c r="AW28" s="5">
        <v>27456.81</v>
      </c>
      <c r="AX28" s="5">
        <v>28210.61</v>
      </c>
      <c r="AY28" s="5">
        <v>28898.49</v>
      </c>
      <c r="AZ28" s="5">
        <v>29498.880000000001</v>
      </c>
      <c r="BA28" s="5">
        <v>29986.95</v>
      </c>
      <c r="BB28" s="5">
        <v>30337.56</v>
      </c>
      <c r="BC28" s="5">
        <v>30522.65</v>
      </c>
      <c r="BD28" s="5">
        <v>30513.07</v>
      </c>
      <c r="BE28" s="5">
        <v>30280.42</v>
      </c>
      <c r="BF28" s="5">
        <v>29798.12</v>
      </c>
      <c r="BG28" s="5">
        <v>29044.97</v>
      </c>
      <c r="BH28" s="5">
        <v>28007.5</v>
      </c>
      <c r="BI28" s="5">
        <v>26626.51</v>
      </c>
      <c r="BJ28" s="5">
        <v>24913.88</v>
      </c>
      <c r="BK28" s="5">
        <v>22902.43</v>
      </c>
      <c r="BL28" s="5">
        <v>20642.37</v>
      </c>
      <c r="BM28" s="5">
        <v>18197.669999999998</v>
      </c>
      <c r="BN28" s="5">
        <v>15648.92</v>
      </c>
      <c r="BO28" s="5">
        <v>13095.09</v>
      </c>
      <c r="BP28" s="5">
        <v>10643.6</v>
      </c>
      <c r="BQ28" s="5">
        <v>8449.94</v>
      </c>
      <c r="BR28" s="5">
        <v>6509.23</v>
      </c>
      <c r="BS28" s="5">
        <v>4805.8999999999996</v>
      </c>
      <c r="BT28" s="5">
        <v>3367.59</v>
      </c>
      <c r="BU28" s="5">
        <v>2228.25</v>
      </c>
      <c r="BV28" s="5">
        <v>1339.82</v>
      </c>
      <c r="BW28" s="5">
        <v>714.06</v>
      </c>
      <c r="BX28" s="5">
        <v>330.77</v>
      </c>
      <c r="BY28" s="5">
        <v>131.47</v>
      </c>
      <c r="BZ28" s="5">
        <v>42.65</v>
      </c>
      <c r="CA28" s="5">
        <v>10.37</v>
      </c>
      <c r="CB28" s="5">
        <v>1.59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0.99578999999999995</v>
      </c>
      <c r="EA28" s="3">
        <v>0.99144835559999989</v>
      </c>
      <c r="EB28" s="3">
        <v>0.98696700903268797</v>
      </c>
      <c r="EC28" s="3">
        <v>0.98236774277059569</v>
      </c>
      <c r="ED28" s="3">
        <v>0.97749519876645352</v>
      </c>
      <c r="EE28" s="3">
        <v>0.97224604954907767</v>
      </c>
      <c r="EF28" s="3">
        <v>0.96652924277772911</v>
      </c>
      <c r="EG28" s="3">
        <v>0.96026613328452937</v>
      </c>
      <c r="EH28" s="3">
        <v>0.95334261446354784</v>
      </c>
      <c r="EI28" s="3">
        <v>0.94566820641711624</v>
      </c>
      <c r="EJ28" s="3">
        <v>0.93718556260555463</v>
      </c>
      <c r="EK28" s="3">
        <v>0.92787930996888146</v>
      </c>
      <c r="EL28" s="3">
        <v>0.91765407997302439</v>
      </c>
      <c r="EM28" s="3">
        <v>0.90636693478935626</v>
      </c>
      <c r="EN28" s="3">
        <v>0.89387719842795887</v>
      </c>
      <c r="EO28" s="3">
        <v>0.88008467325621542</v>
      </c>
      <c r="EP28" s="3">
        <v>0.86492961518274336</v>
      </c>
      <c r="EQ28" s="3">
        <v>0.84834891445969018</v>
      </c>
      <c r="ER28" s="3">
        <v>0.83028756607084331</v>
      </c>
      <c r="ES28" s="3">
        <v>0.81070938526289282</v>
      </c>
      <c r="ET28" s="3">
        <v>0.78954176321367875</v>
      </c>
      <c r="EU28" s="3">
        <v>0.7666292612452178</v>
      </c>
      <c r="EV28" s="3">
        <v>0.74175980801042296</v>
      </c>
      <c r="EW28" s="3">
        <v>0.714722663008443</v>
      </c>
      <c r="EX28" s="3">
        <v>0.68538329769194639</v>
      </c>
      <c r="EY28" s="3">
        <v>0.65361578184392466</v>
      </c>
      <c r="EZ28" s="3">
        <v>0.61934670640184775</v>
      </c>
      <c r="FA28" s="3">
        <v>0.58258228590983407</v>
      </c>
      <c r="FB28" s="3">
        <v>0.54341527882811591</v>
      </c>
      <c r="FC28" s="3">
        <v>0.50206681026208455</v>
      </c>
      <c r="FD28" s="3">
        <v>0.45889408524764791</v>
      </c>
      <c r="FE28" s="3">
        <v>0.41352322703921296</v>
      </c>
      <c r="FF28" s="3">
        <v>0.36675375006107797</v>
      </c>
      <c r="FG28" s="3">
        <v>0.31956721257821968</v>
      </c>
      <c r="FH28" s="3">
        <v>0.27301585672195045</v>
      </c>
      <c r="FI28" s="3">
        <v>0.228134780035429</v>
      </c>
      <c r="FJ28" s="3">
        <v>0.18595494055467854</v>
      </c>
      <c r="FK28" s="3">
        <v>0.14749573974915992</v>
      </c>
      <c r="FL28" s="3">
        <v>0.11363366781754779</v>
      </c>
      <c r="FM28" s="3">
        <v>8.551047136938289E-2</v>
      </c>
      <c r="FN28" s="3">
        <v>6.2437180879782304E-2</v>
      </c>
      <c r="FO28" s="3">
        <v>4.3695412295098046E-2</v>
      </c>
      <c r="FP28" s="3">
        <v>2.9022055892281174E-2</v>
      </c>
      <c r="FQ28" s="3">
        <v>1.8202053014520908E-2</v>
      </c>
      <c r="FR28" s="3">
        <v>1.0374078095096046E-2</v>
      </c>
      <c r="FS28" s="3">
        <v>5.2406730312996698E-3</v>
      </c>
      <c r="FT28" s="3">
        <v>2.3010223078527457E-3</v>
      </c>
      <c r="FU28" s="3">
        <v>8.6688714426044332E-4</v>
      </c>
      <c r="FV28" s="3">
        <v>2.6655045911720107E-4</v>
      </c>
      <c r="FW28" s="3">
        <v>6.1445211835697182E-5</v>
      </c>
      <c r="FX28" s="3">
        <v>8.9101701682944465E-6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24</v>
      </c>
      <c r="HC28">
        <f t="shared" si="24"/>
        <v>0.50616841945298519</v>
      </c>
      <c r="HD28">
        <f>IF(H28&gt;=$F$3,IF(HB28&lt;50,HC28*VLOOKUP(H28,Ret!$A$2:$AZ$27,HB28+2),HC28),0)</f>
        <v>2.7333094650461201E-2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8.4023957629195546E-4</v>
      </c>
      <c r="HH28">
        <f t="shared" si="26"/>
        <v>53</v>
      </c>
      <c r="HI28">
        <f t="shared" si="26"/>
        <v>19</v>
      </c>
      <c r="HJ28">
        <f t="shared" si="21"/>
        <v>0.30302879368754482</v>
      </c>
      <c r="HK28">
        <f>IF(HH28&gt;=$F$3,IF(HI28&lt;50,HJ28*VLOOKUP(HH28,Ret!$A$2:$AZ$27,HI28+2),HJ28),0)</f>
        <v>4.8484606990007173E-3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3.818162800463065E-4</v>
      </c>
      <c r="HN28">
        <f>HN27/(1+Assumptions!$C$9)</f>
        <v>0.61579251304053439</v>
      </c>
      <c r="HO28">
        <f>HO27*(1+Assumptions!$C$10)</f>
        <v>1.5155517985139988</v>
      </c>
      <c r="HQ28">
        <f>HQ27/(1.01+Assumptions!$C$9)</f>
        <v>0.54362988796053524</v>
      </c>
      <c r="HR28">
        <f>HR27/(0.99+Assumptions!$C$9)</f>
        <v>0.69837632675604633</v>
      </c>
    </row>
    <row r="29" spans="2:226" x14ac:dyDescent="0.25">
      <c r="B29">
        <f t="shared" si="25"/>
        <v>2050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22068.113953050739</v>
      </c>
      <c r="F29" s="3">
        <f t="shared" si="19"/>
        <v>19774.310000000001</v>
      </c>
      <c r="H29">
        <f t="shared" si="23"/>
        <v>59</v>
      </c>
      <c r="I29" s="5">
        <v>253470.43500035597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31230.44</v>
      </c>
      <c r="AF29" s="5">
        <v>32799.19</v>
      </c>
      <c r="AG29" s="5">
        <v>34441.9</v>
      </c>
      <c r="AH29" s="5">
        <v>36155.980000000003</v>
      </c>
      <c r="AI29" s="5">
        <v>15626.4</v>
      </c>
      <c r="AJ29" s="5">
        <v>16388.91</v>
      </c>
      <c r="AK29" s="5">
        <v>17178.259999999998</v>
      </c>
      <c r="AL29" s="5">
        <v>17992.400000000001</v>
      </c>
      <c r="AM29" s="5">
        <v>18829.18</v>
      </c>
      <c r="AN29" s="5">
        <v>19686.59</v>
      </c>
      <c r="AO29" s="5">
        <v>20563.12</v>
      </c>
      <c r="AP29" s="5">
        <v>21455.02</v>
      </c>
      <c r="AQ29" s="5">
        <v>22356.63</v>
      </c>
      <c r="AR29" s="5">
        <v>23261.23</v>
      </c>
      <c r="AS29" s="5">
        <v>24161.94</v>
      </c>
      <c r="AT29" s="5">
        <v>25051.89</v>
      </c>
      <c r="AU29" s="5">
        <v>25923.09</v>
      </c>
      <c r="AV29" s="5">
        <v>26766.6</v>
      </c>
      <c r="AW29" s="5">
        <v>27572.89</v>
      </c>
      <c r="AX29" s="5">
        <v>28329.88</v>
      </c>
      <c r="AY29" s="5">
        <v>29020.67</v>
      </c>
      <c r="AZ29" s="5">
        <v>29623.599999999999</v>
      </c>
      <c r="BA29" s="5">
        <v>30113.73</v>
      </c>
      <c r="BB29" s="5">
        <v>30465.83</v>
      </c>
      <c r="BC29" s="5">
        <v>30651.69</v>
      </c>
      <c r="BD29" s="5">
        <v>30642.080000000002</v>
      </c>
      <c r="BE29" s="5">
        <v>30408.44</v>
      </c>
      <c r="BF29" s="5">
        <v>29924.1</v>
      </c>
      <c r="BG29" s="5">
        <v>29167.77</v>
      </c>
      <c r="BH29" s="5">
        <v>28125.91</v>
      </c>
      <c r="BI29" s="5">
        <v>26739.09</v>
      </c>
      <c r="BJ29" s="5">
        <v>25019.21</v>
      </c>
      <c r="BK29" s="5">
        <v>22999.26</v>
      </c>
      <c r="BL29" s="5">
        <v>20729.650000000001</v>
      </c>
      <c r="BM29" s="5">
        <v>18274.599999999999</v>
      </c>
      <c r="BN29" s="5">
        <v>15715.08</v>
      </c>
      <c r="BO29" s="5">
        <v>13150.46</v>
      </c>
      <c r="BP29" s="5">
        <v>10688.6</v>
      </c>
      <c r="BQ29" s="5">
        <v>8485.66</v>
      </c>
      <c r="BR29" s="5">
        <v>6536.75</v>
      </c>
      <c r="BS29" s="5">
        <v>4826.22</v>
      </c>
      <c r="BT29" s="5">
        <v>3381.83</v>
      </c>
      <c r="BU29" s="5">
        <v>2237.67</v>
      </c>
      <c r="BV29" s="5">
        <v>1345.48</v>
      </c>
      <c r="BW29" s="5">
        <v>717.08</v>
      </c>
      <c r="BX29" s="5">
        <v>332.17</v>
      </c>
      <c r="BY29" s="5">
        <v>132.02000000000001</v>
      </c>
      <c r="BZ29" s="5">
        <v>42.83</v>
      </c>
      <c r="CA29" s="5">
        <v>10.42</v>
      </c>
      <c r="CB29" s="5">
        <v>1.59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0.99563999999999997</v>
      </c>
      <c r="EB29" s="3">
        <v>0.9911397072</v>
      </c>
      <c r="EC29" s="3">
        <v>0.98652099616444799</v>
      </c>
      <c r="ED29" s="3">
        <v>0.98162785202347236</v>
      </c>
      <c r="EE29" s="3">
        <v>0.97635651045810634</v>
      </c>
      <c r="EF29" s="3">
        <v>0.97061553417661273</v>
      </c>
      <c r="EG29" s="3">
        <v>0.96432594551514828</v>
      </c>
      <c r="EH29" s="3">
        <v>0.95737315544798396</v>
      </c>
      <c r="EI29" s="3">
        <v>0.94966630154662768</v>
      </c>
      <c r="EJ29" s="3">
        <v>0.94114779482175437</v>
      </c>
      <c r="EK29" s="3">
        <v>0.93180219721917434</v>
      </c>
      <c r="EL29" s="3">
        <v>0.92153373700581898</v>
      </c>
      <c r="EM29" s="3">
        <v>0.91019887204064742</v>
      </c>
      <c r="EN29" s="3">
        <v>0.89765633158392732</v>
      </c>
      <c r="EO29" s="3">
        <v>0.88380549438758726</v>
      </c>
      <c r="EP29" s="3">
        <v>0.86858636377423304</v>
      </c>
      <c r="EQ29" s="3">
        <v>0.85193556318068098</v>
      </c>
      <c r="ER29" s="3">
        <v>0.83379785504056425</v>
      </c>
      <c r="ES29" s="3">
        <v>0.81413690161870766</v>
      </c>
      <c r="ET29" s="3">
        <v>0.79287978711744322</v>
      </c>
      <c r="EU29" s="3">
        <v>0.76987041569529502</v>
      </c>
      <c r="EV29" s="3">
        <v>0.7448958194101396</v>
      </c>
      <c r="EW29" s="3">
        <v>0.71774436679263998</v>
      </c>
      <c r="EX29" s="3">
        <v>0.68828096053580212</v>
      </c>
      <c r="EY29" s="3">
        <v>0.65637913801496772</v>
      </c>
      <c r="EZ29" s="3">
        <v>0.62196517980884303</v>
      </c>
      <c r="FA29" s="3">
        <v>0.58504532673539011</v>
      </c>
      <c r="FB29" s="3">
        <v>0.54571272941896987</v>
      </c>
      <c r="FC29" s="3">
        <v>0.50418944783748043</v>
      </c>
      <c r="FD29" s="3">
        <v>0.4608341972179355</v>
      </c>
      <c r="FE29" s="3">
        <v>0.41527152013899821</v>
      </c>
      <c r="FF29" s="3">
        <v>0.36830431121127755</v>
      </c>
      <c r="FG29" s="3">
        <v>0.3209182785308346</v>
      </c>
      <c r="FH29" s="3">
        <v>0.27417011289724791</v>
      </c>
      <c r="FI29" s="3">
        <v>0.22909928803806931</v>
      </c>
      <c r="FJ29" s="3">
        <v>0.18674112067271068</v>
      </c>
      <c r="FK29" s="3">
        <v>0.14811932209518067</v>
      </c>
      <c r="FL29" s="3">
        <v>0.11411408812856909</v>
      </c>
      <c r="FM29" s="3">
        <v>8.5871992457629526E-2</v>
      </c>
      <c r="FN29" s="3">
        <v>6.2701152732787355E-2</v>
      </c>
      <c r="FO29" s="3">
        <v>4.3880147716986569E-2</v>
      </c>
      <c r="FP29" s="3">
        <v>2.9144755312145311E-2</v>
      </c>
      <c r="FQ29" s="3">
        <v>1.8279007636671299E-2</v>
      </c>
      <c r="FR29" s="3">
        <v>1.0417937612444439E-2</v>
      </c>
      <c r="FS29" s="3">
        <v>5.2628295436785572E-3</v>
      </c>
      <c r="FT29" s="3">
        <v>2.3107505677429437E-3</v>
      </c>
      <c r="FU29" s="3">
        <v>8.7055216889147656E-4</v>
      </c>
      <c r="FV29" s="3">
        <v>2.676773808907512E-4</v>
      </c>
      <c r="FW29" s="3">
        <v>6.1704989842935947E-5</v>
      </c>
      <c r="FX29" s="3">
        <v>8.9478405771241405E-6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25</v>
      </c>
      <c r="HC29">
        <f t="shared" si="24"/>
        <v>0.47799508522623202</v>
      </c>
      <c r="HD29">
        <f>IF(H29&gt;=$F$3,IF(HB29&lt;50,HC29*VLOOKUP(H29,Ret!$A$2:$AZ$27,HB29+2),HC29),0)</f>
        <v>3.2503665795383781E-2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8.317114482936437E-4</v>
      </c>
      <c r="HH29">
        <f t="shared" si="26"/>
        <v>54</v>
      </c>
      <c r="HI29">
        <f t="shared" si="26"/>
        <v>20</v>
      </c>
      <c r="HJ29">
        <f t="shared" si="21"/>
        <v>0.29779851670849777</v>
      </c>
      <c r="HK29">
        <f>IF(HH29&gt;=$F$3,IF(HI29&lt;50,HJ29*VLOOKUP(HH29,Ret!$A$2:$AZ$27,HI29+2),HJ29),0)</f>
        <v>7.4449629177124445E-3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3.9309404205521708E-4</v>
      </c>
      <c r="HN29">
        <f>HN28/(1+Assumptions!$C$9)</f>
        <v>0.59324904917199839</v>
      </c>
      <c r="HO29">
        <f>HO28*(1+Assumptions!$C$10)</f>
        <v>1.5648072319657038</v>
      </c>
      <c r="HQ29">
        <f>HQ28/(1.01+Assumptions!$C$9)</f>
        <v>0.51873080912264813</v>
      </c>
      <c r="HR29">
        <f>HR28/(0.99+Assumptions!$C$9)</f>
        <v>0.67935440345918907</v>
      </c>
    </row>
    <row r="30" spans="2:226" x14ac:dyDescent="0.25">
      <c r="B30">
        <f t="shared" si="25"/>
        <v>2051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23281.86022046853</v>
      </c>
      <c r="F30" s="3">
        <f t="shared" si="19"/>
        <v>20632</v>
      </c>
      <c r="H30">
        <f t="shared" si="23"/>
        <v>60</v>
      </c>
      <c r="I30" s="5">
        <v>240416.79317383625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32942.82</v>
      </c>
      <c r="AG30" s="5">
        <v>34592.720000000001</v>
      </c>
      <c r="AH30" s="5">
        <v>36314.31</v>
      </c>
      <c r="AI30" s="5">
        <v>15694.83</v>
      </c>
      <c r="AJ30" s="5">
        <v>16460.68</v>
      </c>
      <c r="AK30" s="5">
        <v>17253.490000000002</v>
      </c>
      <c r="AL30" s="5">
        <v>18071.189999999999</v>
      </c>
      <c r="AM30" s="5">
        <v>18911.63</v>
      </c>
      <c r="AN30" s="5">
        <v>19772.8</v>
      </c>
      <c r="AO30" s="5">
        <v>20653.16</v>
      </c>
      <c r="AP30" s="5">
        <v>21548.97</v>
      </c>
      <c r="AQ30" s="5">
        <v>22454.54</v>
      </c>
      <c r="AR30" s="5">
        <v>23363.09</v>
      </c>
      <c r="AS30" s="5">
        <v>24267.74</v>
      </c>
      <c r="AT30" s="5">
        <v>25161.599999999999</v>
      </c>
      <c r="AU30" s="5">
        <v>26036.61</v>
      </c>
      <c r="AV30" s="5">
        <v>26883.81</v>
      </c>
      <c r="AW30" s="5">
        <v>27693.64</v>
      </c>
      <c r="AX30" s="5">
        <v>28453.94</v>
      </c>
      <c r="AY30" s="5">
        <v>29147.75</v>
      </c>
      <c r="AZ30" s="5">
        <v>29753.32</v>
      </c>
      <c r="BA30" s="5">
        <v>30245.599999999999</v>
      </c>
      <c r="BB30" s="5">
        <v>30599.24</v>
      </c>
      <c r="BC30" s="5">
        <v>30785.919999999998</v>
      </c>
      <c r="BD30" s="5">
        <v>30776.26</v>
      </c>
      <c r="BE30" s="5">
        <v>30541.599999999999</v>
      </c>
      <c r="BF30" s="5">
        <v>30055.14</v>
      </c>
      <c r="BG30" s="5">
        <v>29295.5</v>
      </c>
      <c r="BH30" s="5">
        <v>28249.08</v>
      </c>
      <c r="BI30" s="5">
        <v>26856.18</v>
      </c>
      <c r="BJ30" s="5">
        <v>25128.78</v>
      </c>
      <c r="BK30" s="5">
        <v>23099.97</v>
      </c>
      <c r="BL30" s="5">
        <v>20820.419999999998</v>
      </c>
      <c r="BM30" s="5">
        <v>18354.63</v>
      </c>
      <c r="BN30" s="5">
        <v>15783.9</v>
      </c>
      <c r="BO30" s="5">
        <v>13208.05</v>
      </c>
      <c r="BP30" s="5">
        <v>10735.41</v>
      </c>
      <c r="BQ30" s="5">
        <v>8522.82</v>
      </c>
      <c r="BR30" s="5">
        <v>6565.38</v>
      </c>
      <c r="BS30" s="5">
        <v>4847.3500000000004</v>
      </c>
      <c r="BT30" s="5">
        <v>3396.64</v>
      </c>
      <c r="BU30" s="5">
        <v>2247.4699999999998</v>
      </c>
      <c r="BV30" s="5">
        <v>1351.37</v>
      </c>
      <c r="BW30" s="5">
        <v>720.22</v>
      </c>
      <c r="BX30" s="5">
        <v>333.62</v>
      </c>
      <c r="BY30" s="5">
        <v>132.6</v>
      </c>
      <c r="BZ30" s="5">
        <v>43.01</v>
      </c>
      <c r="CA30" s="5">
        <v>10.46</v>
      </c>
      <c r="CB30" s="5">
        <v>1.6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0.99548000000000003</v>
      </c>
      <c r="EC30" s="3">
        <v>0.99084106319999998</v>
      </c>
      <c r="ED30" s="3">
        <v>0.985926491526528</v>
      </c>
      <c r="EE30" s="3">
        <v>0.98063206626703059</v>
      </c>
      <c r="EF30" s="3">
        <v>0.9748659497173805</v>
      </c>
      <c r="EG30" s="3">
        <v>0.96854881836321183</v>
      </c>
      <c r="EH30" s="3">
        <v>0.96156558138281301</v>
      </c>
      <c r="EI30" s="3">
        <v>0.95382497845268133</v>
      </c>
      <c r="EJ30" s="3">
        <v>0.94526916839596076</v>
      </c>
      <c r="EK30" s="3">
        <v>0.93588264555378886</v>
      </c>
      <c r="EL30" s="3">
        <v>0.92556921879978604</v>
      </c>
      <c r="EM30" s="3">
        <v>0.91418471740854867</v>
      </c>
      <c r="EN30" s="3">
        <v>0.90158725200265888</v>
      </c>
      <c r="EO30" s="3">
        <v>0.8876757607042578</v>
      </c>
      <c r="EP30" s="3">
        <v>0.87238998410493052</v>
      </c>
      <c r="EQ30" s="3">
        <v>0.85566626810963897</v>
      </c>
      <c r="ER30" s="3">
        <v>0.83744913326158477</v>
      </c>
      <c r="ES30" s="3">
        <v>0.81770208269927658</v>
      </c>
      <c r="ET30" s="3">
        <v>0.79635188131999846</v>
      </c>
      <c r="EU30" s="3">
        <v>0.7732417497240921</v>
      </c>
      <c r="EV30" s="3">
        <v>0.7481577873630425</v>
      </c>
      <c r="EW30" s="3">
        <v>0.72088743601365957</v>
      </c>
      <c r="EX30" s="3">
        <v>0.69129500676529887</v>
      </c>
      <c r="EY30" s="3">
        <v>0.65925348320172728</v>
      </c>
      <c r="EZ30" s="3">
        <v>0.62468882307746076</v>
      </c>
      <c r="FA30" s="3">
        <v>0.58760729453958271</v>
      </c>
      <c r="FB30" s="3">
        <v>0.5481024561276866</v>
      </c>
      <c r="FC30" s="3">
        <v>0.50639734024093097</v>
      </c>
      <c r="FD30" s="3">
        <v>0.46285223295361333</v>
      </c>
      <c r="FE30" s="3">
        <v>0.41709003268148959</v>
      </c>
      <c r="FF30" s="3">
        <v>0.36991714998521313</v>
      </c>
      <c r="FG30" s="3">
        <v>0.32232360946811561</v>
      </c>
      <c r="FH30" s="3">
        <v>0.27537072927689521</v>
      </c>
      <c r="FI30" s="3">
        <v>0.2301025350910664</v>
      </c>
      <c r="FJ30" s="3">
        <v>0.18755887737807914</v>
      </c>
      <c r="FK30" s="3">
        <v>0.14876795035874482</v>
      </c>
      <c r="FL30" s="3">
        <v>0.11461380431538419</v>
      </c>
      <c r="FM30" s="3">
        <v>8.6248033885369765E-2</v>
      </c>
      <c r="FN30" s="3">
        <v>6.2975726902080434E-2</v>
      </c>
      <c r="FO30" s="3">
        <v>4.4072302957882947E-2</v>
      </c>
      <c r="FP30" s="3">
        <v>2.9272382901596276E-2</v>
      </c>
      <c r="FQ30" s="3">
        <v>1.8359053108223156E-2</v>
      </c>
      <c r="FR30" s="3">
        <v>1.0463558728500705E-2</v>
      </c>
      <c r="FS30" s="3">
        <v>5.2858759628767018E-3</v>
      </c>
      <c r="FT30" s="3">
        <v>2.3208695590202734E-3</v>
      </c>
      <c r="FU30" s="3">
        <v>8.743643976652977E-4</v>
      </c>
      <c r="FV30" s="3">
        <v>2.6884956499412569E-4</v>
      </c>
      <c r="FW30" s="3">
        <v>6.1975201722445838E-5</v>
      </c>
      <c r="FX30" s="3">
        <v>8.9870240017718687E-6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26</v>
      </c>
      <c r="HC30">
        <f t="shared" si="24"/>
        <v>0.44465970798255461</v>
      </c>
      <c r="HD30">
        <f>IF(H30&gt;=$F$3,IF(HB30&lt;50,HC30*VLOOKUP(H30,Ret!$A$2:$AZ$27,HB30+2),HC30),0)</f>
        <v>5.2914505249923999E-2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8.0928066852824936E-4</v>
      </c>
      <c r="HH30">
        <f t="shared" si="26"/>
        <v>55</v>
      </c>
      <c r="HI30">
        <f t="shared" si="26"/>
        <v>21</v>
      </c>
      <c r="HJ30">
        <f t="shared" si="21"/>
        <v>0.28996045974873008</v>
      </c>
      <c r="HK30">
        <f>IF(HH30&gt;=$F$3,IF(HI30&lt;50,HJ30*VLOOKUP(HH30,Ret!$A$2:$AZ$27,HI30+2),HJ30),0)</f>
        <v>1.1888378849697933E-2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4.0014543445324749E-4</v>
      </c>
      <c r="HN30">
        <f>HN29/(1+Assumptions!$C$9)</f>
        <v>0.57153087588824503</v>
      </c>
      <c r="HO30">
        <f>HO29*(1+Assumptions!$C$10)</f>
        <v>1.6156634670045891</v>
      </c>
      <c r="HQ30">
        <f>HQ29/(1.01+Assumptions!$C$9)</f>
        <v>0.49497214610939705</v>
      </c>
      <c r="HR30">
        <f>HR29/(0.99+Assumptions!$C$9)</f>
        <v>0.6608505870225575</v>
      </c>
    </row>
    <row r="31" spans="2:226" x14ac:dyDescent="0.25">
      <c r="B31">
        <f t="shared" si="25"/>
        <v>2052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24562.362532594299</v>
      </c>
      <c r="F31" s="3">
        <f t="shared" si="19"/>
        <v>21499.03</v>
      </c>
      <c r="H31">
        <f t="shared" si="23"/>
        <v>61</v>
      </c>
      <c r="I31" s="5">
        <v>227110.51638951324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34749.79</v>
      </c>
      <c r="AH31" s="5">
        <v>36479.19</v>
      </c>
      <c r="AI31" s="5">
        <v>15766.09</v>
      </c>
      <c r="AJ31" s="5">
        <v>16535.419999999998</v>
      </c>
      <c r="AK31" s="5">
        <v>17331.830000000002</v>
      </c>
      <c r="AL31" s="5">
        <v>18153.240000000002</v>
      </c>
      <c r="AM31" s="5">
        <v>18997.5</v>
      </c>
      <c r="AN31" s="5">
        <v>19862.580000000002</v>
      </c>
      <c r="AO31" s="5">
        <v>20746.939999999999</v>
      </c>
      <c r="AP31" s="5">
        <v>21646.82</v>
      </c>
      <c r="AQ31" s="5">
        <v>22556.49</v>
      </c>
      <c r="AR31" s="5">
        <v>23469.17</v>
      </c>
      <c r="AS31" s="5">
        <v>24377.93</v>
      </c>
      <c r="AT31" s="5">
        <v>25275.84</v>
      </c>
      <c r="AU31" s="5">
        <v>26154.83</v>
      </c>
      <c r="AV31" s="5">
        <v>27005.88</v>
      </c>
      <c r="AW31" s="5">
        <v>27819.38</v>
      </c>
      <c r="AX31" s="5">
        <v>28583.13</v>
      </c>
      <c r="AY31" s="5">
        <v>29280.1</v>
      </c>
      <c r="AZ31" s="5">
        <v>29888.42</v>
      </c>
      <c r="BA31" s="5">
        <v>30382.93</v>
      </c>
      <c r="BB31" s="5">
        <v>30738.17</v>
      </c>
      <c r="BC31" s="5">
        <v>30925.7</v>
      </c>
      <c r="BD31" s="5">
        <v>30916</v>
      </c>
      <c r="BE31" s="5">
        <v>30680.27</v>
      </c>
      <c r="BF31" s="5">
        <v>30191.61</v>
      </c>
      <c r="BG31" s="5">
        <v>29428.52</v>
      </c>
      <c r="BH31" s="5">
        <v>28377.35</v>
      </c>
      <c r="BI31" s="5">
        <v>26978.12</v>
      </c>
      <c r="BJ31" s="5">
        <v>25242.87</v>
      </c>
      <c r="BK31" s="5">
        <v>23204.86</v>
      </c>
      <c r="BL31" s="5">
        <v>20914.96</v>
      </c>
      <c r="BM31" s="5">
        <v>18437.97</v>
      </c>
      <c r="BN31" s="5">
        <v>15855.57</v>
      </c>
      <c r="BO31" s="5">
        <v>13268.02</v>
      </c>
      <c r="BP31" s="5">
        <v>10784.15</v>
      </c>
      <c r="BQ31" s="5">
        <v>8561.52</v>
      </c>
      <c r="BR31" s="5">
        <v>6595.19</v>
      </c>
      <c r="BS31" s="5">
        <v>4869.3599999999997</v>
      </c>
      <c r="BT31" s="5">
        <v>3412.06</v>
      </c>
      <c r="BU31" s="5">
        <v>2257.6799999999998</v>
      </c>
      <c r="BV31" s="5">
        <v>1357.51</v>
      </c>
      <c r="BW31" s="5">
        <v>723.49</v>
      </c>
      <c r="BX31" s="5">
        <v>335.13</v>
      </c>
      <c r="BY31" s="5">
        <v>133.19999999999999</v>
      </c>
      <c r="BZ31" s="5">
        <v>43.21</v>
      </c>
      <c r="CA31" s="5">
        <v>10.51</v>
      </c>
      <c r="CB31" s="5">
        <v>1.61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0.99534</v>
      </c>
      <c r="ED31" s="3">
        <v>0.9904031136</v>
      </c>
      <c r="EE31" s="3">
        <v>0.98508464887996805</v>
      </c>
      <c r="EF31" s="3">
        <v>0.97929235114455382</v>
      </c>
      <c r="EG31" s="3">
        <v>0.97294653670913711</v>
      </c>
      <c r="EH31" s="3">
        <v>0.96593159217946423</v>
      </c>
      <c r="EI31" s="3">
        <v>0.9581558428624195</v>
      </c>
      <c r="EJ31" s="3">
        <v>0.94956118495194353</v>
      </c>
      <c r="EK31" s="3">
        <v>0.94013204238537074</v>
      </c>
      <c r="EL31" s="3">
        <v>0.92977178727828391</v>
      </c>
      <c r="EM31" s="3">
        <v>0.91833559429476108</v>
      </c>
      <c r="EN31" s="3">
        <v>0.90568092980537929</v>
      </c>
      <c r="EO31" s="3">
        <v>0.89170627305848227</v>
      </c>
      <c r="EP31" s="3">
        <v>0.87635109103641518</v>
      </c>
      <c r="EQ31" s="3">
        <v>0.85955144062124711</v>
      </c>
      <c r="ER31" s="3">
        <v>0.84125159045042075</v>
      </c>
      <c r="ES31" s="3">
        <v>0.82141487794759982</v>
      </c>
      <c r="ET31" s="3">
        <v>0.79996773548438804</v>
      </c>
      <c r="EU31" s="3">
        <v>0.77675267180063101</v>
      </c>
      <c r="EV31" s="3">
        <v>0.75155481512741851</v>
      </c>
      <c r="EW31" s="3">
        <v>0.72416064211602416</v>
      </c>
      <c r="EX31" s="3">
        <v>0.69443384775716133</v>
      </c>
      <c r="EY31" s="3">
        <v>0.66224683891361691</v>
      </c>
      <c r="EZ31" s="3">
        <v>0.62752523714937603</v>
      </c>
      <c r="FA31" s="3">
        <v>0.5902753390721891</v>
      </c>
      <c r="FB31" s="3">
        <v>0.55059112802636578</v>
      </c>
      <c r="FC31" s="3">
        <v>0.50869664909483958</v>
      </c>
      <c r="FD31" s="3">
        <v>0.46495382423917431</v>
      </c>
      <c r="FE31" s="3">
        <v>0.41898383963664715</v>
      </c>
      <c r="FF31" s="3">
        <v>0.37159676737374236</v>
      </c>
      <c r="FG31" s="3">
        <v>0.32378712728343667</v>
      </c>
      <c r="FH31" s="3">
        <v>0.27662105645205848</v>
      </c>
      <c r="FI31" s="3">
        <v>0.23114732098190457</v>
      </c>
      <c r="FJ31" s="3">
        <v>0.18841049280556024</v>
      </c>
      <c r="FK31" s="3">
        <v>0.14944343468351426</v>
      </c>
      <c r="FL31" s="3">
        <v>0.11513421094887305</v>
      </c>
      <c r="FM31" s="3">
        <v>8.663964508113646E-2</v>
      </c>
      <c r="FN31" s="3">
        <v>6.3261669648893404E-2</v>
      </c>
      <c r="FO31" s="3">
        <v>4.4272414270385065E-2</v>
      </c>
      <c r="FP31" s="3">
        <v>2.9405294834247059E-2</v>
      </c>
      <c r="FQ31" s="3">
        <v>1.8442412814143071E-2</v>
      </c>
      <c r="FR31" s="3">
        <v>1.0511068759292702E-2</v>
      </c>
      <c r="FS31" s="3">
        <v>5.3098766051318941E-3</v>
      </c>
      <c r="FT31" s="3">
        <v>2.3314075210152606E-3</v>
      </c>
      <c r="FU31" s="3">
        <v>8.7833446946728919E-4</v>
      </c>
      <c r="FV31" s="3">
        <v>2.7007028267180206E-4</v>
      </c>
      <c r="FW31" s="3">
        <v>6.2256601561503798E-5</v>
      </c>
      <c r="FX31" s="3">
        <v>9.0278297924336638E-6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27</v>
      </c>
      <c r="HC31">
        <f t="shared" si="24"/>
        <v>0.39093592206410233</v>
      </c>
      <c r="HD31">
        <f>IF(H31&gt;=$F$3,IF(HB31&lt;50,HC31*VLOOKUP(H31,Ret!$A$2:$AZ$27,HB31+2),HC31),0)</f>
        <v>6.0595067919935859E-2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7.662344072456405E-4</v>
      </c>
      <c r="HH31">
        <f t="shared" si="26"/>
        <v>56</v>
      </c>
      <c r="HI31">
        <f t="shared" si="26"/>
        <v>22</v>
      </c>
      <c r="HJ31">
        <f t="shared" si="21"/>
        <v>0.27767193546457886</v>
      </c>
      <c r="HK31">
        <f>IF(HH31&gt;=$F$3,IF(HI31&lt;50,HJ31*VLOOKUP(HH31,Ret!$A$2:$AZ$27,HI31+2),HJ31),0)</f>
        <v>9.4408458057956817E-3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4.1095446448757671E-4</v>
      </c>
      <c r="HN31">
        <f>HN30/(1+Assumptions!$C$9)</f>
        <v>0.55060778023915702</v>
      </c>
      <c r="HO31">
        <f>HO30*(1+Assumptions!$C$10)</f>
        <v>1.6681725296822383</v>
      </c>
      <c r="HQ31">
        <f>HQ30/(1.01+Assumptions!$C$9)</f>
        <v>0.47230166613492081</v>
      </c>
      <c r="HR31">
        <f>HR30/(0.99+Assumptions!$C$9)</f>
        <v>0.6428507655861454</v>
      </c>
    </row>
    <row r="32" spans="2:226" x14ac:dyDescent="0.25">
      <c r="B32">
        <f t="shared" si="25"/>
        <v>2053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25913.292471886984</v>
      </c>
      <c r="F32" s="3">
        <f t="shared" si="19"/>
        <v>22368.93</v>
      </c>
      <c r="H32">
        <f t="shared" si="23"/>
        <v>62</v>
      </c>
      <c r="I32" s="5">
        <v>213538.06131483964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36649.980000000003</v>
      </c>
      <c r="AI32" s="5">
        <v>15839.9</v>
      </c>
      <c r="AJ32" s="5">
        <v>16612.84</v>
      </c>
      <c r="AK32" s="5">
        <v>17412.97</v>
      </c>
      <c r="AL32" s="5">
        <v>18238.23</v>
      </c>
      <c r="AM32" s="5">
        <v>19086.439999999999</v>
      </c>
      <c r="AN32" s="5">
        <v>19955.580000000002</v>
      </c>
      <c r="AO32" s="5">
        <v>20844.07</v>
      </c>
      <c r="AP32" s="5">
        <v>21748.16</v>
      </c>
      <c r="AQ32" s="5">
        <v>22662.1</v>
      </c>
      <c r="AR32" s="5">
        <v>23579.05</v>
      </c>
      <c r="AS32" s="5">
        <v>24492.07</v>
      </c>
      <c r="AT32" s="5">
        <v>25394.18</v>
      </c>
      <c r="AU32" s="5">
        <v>26277.279999999999</v>
      </c>
      <c r="AV32" s="5">
        <v>27132.32</v>
      </c>
      <c r="AW32" s="5">
        <v>27949.63</v>
      </c>
      <c r="AX32" s="5">
        <v>28716.95</v>
      </c>
      <c r="AY32" s="5">
        <v>29417.19</v>
      </c>
      <c r="AZ32" s="5">
        <v>30028.35</v>
      </c>
      <c r="BA32" s="5">
        <v>30525.18</v>
      </c>
      <c r="BB32" s="5">
        <v>30882.09</v>
      </c>
      <c r="BC32" s="5">
        <v>31070.49</v>
      </c>
      <c r="BD32" s="5">
        <v>31060.74</v>
      </c>
      <c r="BE32" s="5">
        <v>30823.91</v>
      </c>
      <c r="BF32" s="5">
        <v>30332.959999999999</v>
      </c>
      <c r="BG32" s="5">
        <v>29566.3</v>
      </c>
      <c r="BH32" s="5">
        <v>28510.2</v>
      </c>
      <c r="BI32" s="5">
        <v>27104.43</v>
      </c>
      <c r="BJ32" s="5">
        <v>25361.06</v>
      </c>
      <c r="BK32" s="5">
        <v>23313.5</v>
      </c>
      <c r="BL32" s="5">
        <v>21012.880000000001</v>
      </c>
      <c r="BM32" s="5">
        <v>18524.29</v>
      </c>
      <c r="BN32" s="5">
        <v>15929.8</v>
      </c>
      <c r="BO32" s="5">
        <v>13330.14</v>
      </c>
      <c r="BP32" s="5">
        <v>10834.64</v>
      </c>
      <c r="BQ32" s="5">
        <v>8601.6</v>
      </c>
      <c r="BR32" s="5">
        <v>6626.07</v>
      </c>
      <c r="BS32" s="5">
        <v>4892.16</v>
      </c>
      <c r="BT32" s="5">
        <v>3428.04</v>
      </c>
      <c r="BU32" s="5">
        <v>2268.25</v>
      </c>
      <c r="BV32" s="5">
        <v>1363.87</v>
      </c>
      <c r="BW32" s="5">
        <v>726.88</v>
      </c>
      <c r="BX32" s="5">
        <v>336.7</v>
      </c>
      <c r="BY32" s="5">
        <v>133.83000000000001</v>
      </c>
      <c r="BZ32" s="5">
        <v>43.41</v>
      </c>
      <c r="CA32" s="5">
        <v>10.56</v>
      </c>
      <c r="CB32" s="5">
        <v>1.62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0.99504000000000004</v>
      </c>
      <c r="EE32" s="3">
        <v>0.98969663520000006</v>
      </c>
      <c r="EF32" s="3">
        <v>0.98387721898502412</v>
      </c>
      <c r="EG32" s="3">
        <v>0.97750169460600111</v>
      </c>
      <c r="EH32" s="3">
        <v>0.97045390738789183</v>
      </c>
      <c r="EI32" s="3">
        <v>0.96264175343341929</v>
      </c>
      <c r="EJ32" s="3">
        <v>0.95400685690512144</v>
      </c>
      <c r="EK32" s="3">
        <v>0.94453356881605355</v>
      </c>
      <c r="EL32" s="3">
        <v>0.93412480888770066</v>
      </c>
      <c r="EM32" s="3">
        <v>0.92263507373838194</v>
      </c>
      <c r="EN32" s="3">
        <v>0.90992116242226706</v>
      </c>
      <c r="EO32" s="3">
        <v>0.89588107888609148</v>
      </c>
      <c r="EP32" s="3">
        <v>0.88045400670767293</v>
      </c>
      <c r="EQ32" s="3">
        <v>0.86357570339908685</v>
      </c>
      <c r="ER32" s="3">
        <v>0.84519017667372021</v>
      </c>
      <c r="ES32" s="3">
        <v>0.82526059230775384</v>
      </c>
      <c r="ET32" s="3">
        <v>0.80371303824259843</v>
      </c>
      <c r="EU32" s="3">
        <v>0.78038928587279821</v>
      </c>
      <c r="EV32" s="3">
        <v>0.75507345743908461</v>
      </c>
      <c r="EW32" s="3">
        <v>0.72755102991542997</v>
      </c>
      <c r="EX32" s="3">
        <v>0.6976850601374015</v>
      </c>
      <c r="EY32" s="3">
        <v>0.66534735760003294</v>
      </c>
      <c r="EZ32" s="3">
        <v>0.63046319564106323</v>
      </c>
      <c r="FA32" s="3">
        <v>0.59303890034780971</v>
      </c>
      <c r="FB32" s="3">
        <v>0.5531688950774265</v>
      </c>
      <c r="FC32" s="3">
        <v>0.51107827385098514</v>
      </c>
      <c r="FD32" s="3">
        <v>0.46713065308253893</v>
      </c>
      <c r="FE32" s="3">
        <v>0.4209454454122683</v>
      </c>
      <c r="FF32" s="3">
        <v>0.37333651553614078</v>
      </c>
      <c r="FG32" s="3">
        <v>0.32530303944726091</v>
      </c>
      <c r="FH32" s="3">
        <v>0.27791614569097844</v>
      </c>
      <c r="FI32" s="3">
        <v>0.23222951050083848</v>
      </c>
      <c r="FJ32" s="3">
        <v>0.18929259630433845</v>
      </c>
      <c r="FK32" s="3">
        <v>0.15014310153667518</v>
      </c>
      <c r="FL32" s="3">
        <v>0.11567324828588529</v>
      </c>
      <c r="FM32" s="3">
        <v>8.7045276067611546E-2</v>
      </c>
      <c r="FN32" s="3">
        <v>6.3557849226287919E-2</v>
      </c>
      <c r="FO32" s="3">
        <v>4.4479689624033071E-2</v>
      </c>
      <c r="FP32" s="3">
        <v>2.9542965051386528E-2</v>
      </c>
      <c r="FQ32" s="3">
        <v>1.8528756820928603E-2</v>
      </c>
      <c r="FR32" s="3">
        <v>1.0560279662520048E-2</v>
      </c>
      <c r="FS32" s="3">
        <v>5.3347364771152523E-3</v>
      </c>
      <c r="FT32" s="3">
        <v>2.3423227450069936E-3</v>
      </c>
      <c r="FU32" s="3">
        <v>8.8244667095393472E-4</v>
      </c>
      <c r="FV32" s="3">
        <v>2.7133470238491583E-4</v>
      </c>
      <c r="FW32" s="3">
        <v>6.2548075593770784E-5</v>
      </c>
      <c r="FX32" s="3">
        <v>9.0700964418526995E-6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28</v>
      </c>
      <c r="HC32">
        <f t="shared" si="24"/>
        <v>0.32957461973692082</v>
      </c>
      <c r="HD32">
        <f>IF(H32&gt;=$F$3,IF(HB32&lt;50,HC32*VLOOKUP(H32,Ret!$A$2:$AZ$27,HB32+2),HC32),0)</f>
        <v>8.7666848850020948E-2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6.8551520905279519E-4</v>
      </c>
      <c r="HH32">
        <f t="shared" si="26"/>
        <v>57</v>
      </c>
      <c r="HI32">
        <f t="shared" si="26"/>
        <v>23</v>
      </c>
      <c r="HJ32">
        <f t="shared" si="21"/>
        <v>0.26782013519429559</v>
      </c>
      <c r="HK32">
        <f>IF(HH32&gt;=$F$3,IF(HI32&lt;50,HJ32*VLOOKUP(HH32,Ret!$A$2:$AZ$27,HI32+2),HJ32),0)</f>
        <v>1.2587546354131894E-2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4.2047761225504407E-4</v>
      </c>
      <c r="HN32">
        <f>HN31/(1+Assumptions!$C$9)</f>
        <v>0.53045065533637481</v>
      </c>
      <c r="HO32">
        <f>HO31*(1+Assumptions!$C$10)</f>
        <v>1.7223881368969109</v>
      </c>
      <c r="HQ32">
        <f>HQ31/(1.01+Assumptions!$C$9)</f>
        <v>0.4506695287546954</v>
      </c>
      <c r="HR32">
        <f>HR31/(0.99+Assumptions!$C$9)</f>
        <v>0.62534121165967449</v>
      </c>
    </row>
    <row r="33" spans="2:226" x14ac:dyDescent="0.25">
      <c r="B33">
        <f t="shared" si="25"/>
        <v>2054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27338.523557840763</v>
      </c>
      <c r="F33" s="3">
        <f t="shared" si="19"/>
        <v>23235.08</v>
      </c>
      <c r="H33">
        <f t="shared" si="23"/>
        <v>63</v>
      </c>
      <c r="I33" s="5">
        <v>199722.54779463322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15918.86</v>
      </c>
      <c r="AJ33" s="5">
        <v>16695.650000000001</v>
      </c>
      <c r="AK33" s="5">
        <v>17499.77</v>
      </c>
      <c r="AL33" s="5">
        <v>18329.150000000001</v>
      </c>
      <c r="AM33" s="5">
        <v>19181.580000000002</v>
      </c>
      <c r="AN33" s="5">
        <v>20055.05</v>
      </c>
      <c r="AO33" s="5">
        <v>20947.98</v>
      </c>
      <c r="AP33" s="5">
        <v>21856.57</v>
      </c>
      <c r="AQ33" s="5">
        <v>22775.06</v>
      </c>
      <c r="AR33" s="5">
        <v>23696.59</v>
      </c>
      <c r="AS33" s="5">
        <v>24614.15</v>
      </c>
      <c r="AT33" s="5">
        <v>25520.76</v>
      </c>
      <c r="AU33" s="5">
        <v>26408.26</v>
      </c>
      <c r="AV33" s="5">
        <v>27267.56</v>
      </c>
      <c r="AW33" s="5">
        <v>28088.95</v>
      </c>
      <c r="AX33" s="5">
        <v>28860.1</v>
      </c>
      <c r="AY33" s="5">
        <v>29563.82</v>
      </c>
      <c r="AZ33" s="5">
        <v>30178.03</v>
      </c>
      <c r="BA33" s="5">
        <v>30677.34</v>
      </c>
      <c r="BB33" s="5">
        <v>31036.02</v>
      </c>
      <c r="BC33" s="5">
        <v>31225.37</v>
      </c>
      <c r="BD33" s="5">
        <v>31215.57</v>
      </c>
      <c r="BE33" s="5">
        <v>30977.56</v>
      </c>
      <c r="BF33" s="5">
        <v>30484.16</v>
      </c>
      <c r="BG33" s="5">
        <v>29713.68</v>
      </c>
      <c r="BH33" s="5">
        <v>28652.32</v>
      </c>
      <c r="BI33" s="5">
        <v>27239.53</v>
      </c>
      <c r="BJ33" s="5">
        <v>25487.47</v>
      </c>
      <c r="BK33" s="5">
        <v>23429.71</v>
      </c>
      <c r="BL33" s="5">
        <v>21117.62</v>
      </c>
      <c r="BM33" s="5">
        <v>18616.63</v>
      </c>
      <c r="BN33" s="5">
        <v>16009.21</v>
      </c>
      <c r="BO33" s="5">
        <v>13396.58</v>
      </c>
      <c r="BP33" s="5">
        <v>10888.65</v>
      </c>
      <c r="BQ33" s="5">
        <v>8644.48</v>
      </c>
      <c r="BR33" s="5">
        <v>6659.09</v>
      </c>
      <c r="BS33" s="5">
        <v>4916.55</v>
      </c>
      <c r="BT33" s="5">
        <v>3445.13</v>
      </c>
      <c r="BU33" s="5">
        <v>2279.5500000000002</v>
      </c>
      <c r="BV33" s="5">
        <v>1370.66</v>
      </c>
      <c r="BW33" s="5">
        <v>730.5</v>
      </c>
      <c r="BX33" s="5">
        <v>338.38</v>
      </c>
      <c r="BY33" s="5">
        <v>134.49</v>
      </c>
      <c r="BZ33" s="5">
        <v>43.63</v>
      </c>
      <c r="CA33" s="5">
        <v>10.61</v>
      </c>
      <c r="CB33" s="5">
        <v>1.62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0.99463000000000001</v>
      </c>
      <c r="EF33" s="3">
        <v>0.98878157560000002</v>
      </c>
      <c r="EG33" s="3">
        <v>0.98237427099011199</v>
      </c>
      <c r="EH33" s="3">
        <v>0.97529135249627319</v>
      </c>
      <c r="EI33" s="3">
        <v>0.9674402571086782</v>
      </c>
      <c r="EJ33" s="3">
        <v>0.95876231800241329</v>
      </c>
      <c r="EK33" s="3">
        <v>0.94924180818464932</v>
      </c>
      <c r="EL33" s="3">
        <v>0.93878116345845442</v>
      </c>
      <c r="EM33" s="3">
        <v>0.92723415514791541</v>
      </c>
      <c r="EN33" s="3">
        <v>0.91445686848997709</v>
      </c>
      <c r="EO33" s="3">
        <v>0.90034679900917669</v>
      </c>
      <c r="EP33" s="3">
        <v>0.88484282713023865</v>
      </c>
      <c r="EQ33" s="3">
        <v>0.86788039013415197</v>
      </c>
      <c r="ER33" s="3">
        <v>0.84940321662819585</v>
      </c>
      <c r="ES33" s="3">
        <v>0.829374288780103</v>
      </c>
      <c r="ET33" s="3">
        <v>0.80771932610005459</v>
      </c>
      <c r="EU33" s="3">
        <v>0.78427931125663097</v>
      </c>
      <c r="EV33" s="3">
        <v>0.75883729039946579</v>
      </c>
      <c r="EW33" s="3">
        <v>0.73117767116440524</v>
      </c>
      <c r="EX33" s="3">
        <v>0.70116282776310634</v>
      </c>
      <c r="EY33" s="3">
        <v>0.66866393069628638</v>
      </c>
      <c r="EZ33" s="3">
        <v>0.63360588080988012</v>
      </c>
      <c r="FA33" s="3">
        <v>0.59599503572500567</v>
      </c>
      <c r="FB33" s="3">
        <v>0.55592628947321354</v>
      </c>
      <c r="FC33" s="3">
        <v>0.51362585810719674</v>
      </c>
      <c r="FD33" s="3">
        <v>0.4694591705685589</v>
      </c>
      <c r="FE33" s="3">
        <v>0.42304374237444548</v>
      </c>
      <c r="FF33" s="3">
        <v>0.37519749511189571</v>
      </c>
      <c r="FG33" s="3">
        <v>0.32692458539079922</v>
      </c>
      <c r="FH33" s="3">
        <v>0.27930148103692148</v>
      </c>
      <c r="FI33" s="3">
        <v>0.23338711056926195</v>
      </c>
      <c r="FJ33" s="3">
        <v>0.1902361676961111</v>
      </c>
      <c r="FK33" s="3">
        <v>0.1508915234932014</v>
      </c>
      <c r="FL33" s="3">
        <v>0.11624984752963222</v>
      </c>
      <c r="FM33" s="3">
        <v>8.7479172764523536E-2</v>
      </c>
      <c r="FN33" s="3">
        <v>6.387466757747215E-2</v>
      </c>
      <c r="FO33" s="3">
        <v>4.470140861074233E-2</v>
      </c>
      <c r="FP33" s="3">
        <v>2.9690228585168951E-2</v>
      </c>
      <c r="FQ33" s="3">
        <v>1.8621117564046264E-2</v>
      </c>
      <c r="FR33" s="3">
        <v>1.0612919744452528E-2</v>
      </c>
      <c r="FS33" s="3">
        <v>5.3613286673050839E-3</v>
      </c>
      <c r="FT33" s="3">
        <v>2.3539985779536428E-3</v>
      </c>
      <c r="FU33" s="3">
        <v>8.868454242582553E-4</v>
      </c>
      <c r="FV33" s="3">
        <v>2.7268723105092831E-4</v>
      </c>
      <c r="FW33" s="3">
        <v>6.2859860501859982E-5</v>
      </c>
      <c r="FX33" s="3">
        <v>9.1153083713747136E-6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29</v>
      </c>
      <c r="HC33">
        <f t="shared" si="24"/>
        <v>0.24122225567784705</v>
      </c>
      <c r="HD33">
        <f>IF(H33&gt;=$F$3,IF(HB33&lt;50,HC33*VLOOKUP(H33,Ret!$A$2:$AZ$27,HB33+2),HC33),0)</f>
        <v>6.8748342868186402E-2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5.4275007527515584E-4</v>
      </c>
      <c r="HH33">
        <f t="shared" si="26"/>
        <v>58</v>
      </c>
      <c r="HI33">
        <f t="shared" si="26"/>
        <v>24</v>
      </c>
      <c r="HJ33">
        <f t="shared" si="21"/>
        <v>0.25481211122790864</v>
      </c>
      <c r="HK33">
        <f>IF(HH33&gt;=$F$3,IF(HI33&lt;50,HJ33*VLOOKUP(HH33,Ret!$A$2:$AZ$27,HI33+2),HJ33),0)</f>
        <v>1.3759854006307066E-2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4.2298810463832834E-4</v>
      </c>
      <c r="HN33">
        <f>HN32/(1+Assumptions!$C$9)</f>
        <v>0.51103145986163279</v>
      </c>
      <c r="HO33">
        <f>HO32*(1+Assumptions!$C$10)</f>
        <v>1.7783657513460605</v>
      </c>
      <c r="HQ33">
        <f>HQ32/(1.01+Assumptions!$C$9)</f>
        <v>0.43002817629264828</v>
      </c>
      <c r="HR33">
        <f>HR32/(0.99+Assumptions!$C$9)</f>
        <v>0.60830857165337981</v>
      </c>
    </row>
    <row r="34" spans="2:226" x14ac:dyDescent="0.25">
      <c r="B34">
        <f t="shared" si="25"/>
        <v>2055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28842.142353522009</v>
      </c>
      <c r="F34" s="3">
        <f t="shared" si="19"/>
        <v>24090.9</v>
      </c>
      <c r="H34">
        <f t="shared" si="23"/>
        <v>64</v>
      </c>
      <c r="I34" s="5">
        <v>185670.98417094303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16785.79</v>
      </c>
      <c r="AK34" s="5">
        <v>17594.25</v>
      </c>
      <c r="AL34" s="5">
        <v>18428.099999999999</v>
      </c>
      <c r="AM34" s="5">
        <v>19285.14</v>
      </c>
      <c r="AN34" s="5">
        <v>20163.330000000002</v>
      </c>
      <c r="AO34" s="5">
        <v>21061.07</v>
      </c>
      <c r="AP34" s="5">
        <v>21974.58</v>
      </c>
      <c r="AQ34" s="5">
        <v>22898.02</v>
      </c>
      <c r="AR34" s="5">
        <v>23824.53</v>
      </c>
      <c r="AS34" s="5">
        <v>24747.040000000001</v>
      </c>
      <c r="AT34" s="5">
        <v>25658.55</v>
      </c>
      <c r="AU34" s="5">
        <v>26550.84</v>
      </c>
      <c r="AV34" s="5">
        <v>27414.78</v>
      </c>
      <c r="AW34" s="5">
        <v>28240.6</v>
      </c>
      <c r="AX34" s="5">
        <v>29015.919999999998</v>
      </c>
      <c r="AY34" s="5">
        <v>29723.439999999999</v>
      </c>
      <c r="AZ34" s="5">
        <v>30340.959999999999</v>
      </c>
      <c r="BA34" s="5">
        <v>30842.959999999999</v>
      </c>
      <c r="BB34" s="5">
        <v>31203.59</v>
      </c>
      <c r="BC34" s="5">
        <v>31393.95</v>
      </c>
      <c r="BD34" s="5">
        <v>31384.11</v>
      </c>
      <c r="BE34" s="5">
        <v>31144.81</v>
      </c>
      <c r="BF34" s="5">
        <v>30648.74</v>
      </c>
      <c r="BG34" s="5">
        <v>29874.1</v>
      </c>
      <c r="BH34" s="5">
        <v>28807.01</v>
      </c>
      <c r="BI34" s="5">
        <v>27386.6</v>
      </c>
      <c r="BJ34" s="5">
        <v>25625.08</v>
      </c>
      <c r="BK34" s="5">
        <v>23556.21</v>
      </c>
      <c r="BL34" s="5">
        <v>21231.64</v>
      </c>
      <c r="BM34" s="5">
        <v>18717.14</v>
      </c>
      <c r="BN34" s="5">
        <v>16095.64</v>
      </c>
      <c r="BO34" s="5">
        <v>13468.91</v>
      </c>
      <c r="BP34" s="5">
        <v>10947.44</v>
      </c>
      <c r="BQ34" s="5">
        <v>8691.15</v>
      </c>
      <c r="BR34" s="5">
        <v>6695.05</v>
      </c>
      <c r="BS34" s="5">
        <v>4943.09</v>
      </c>
      <c r="BT34" s="5">
        <v>3463.73</v>
      </c>
      <c r="BU34" s="5">
        <v>2291.86</v>
      </c>
      <c r="BV34" s="5">
        <v>1378.07</v>
      </c>
      <c r="BW34" s="5">
        <v>734.45</v>
      </c>
      <c r="BX34" s="5">
        <v>340.21</v>
      </c>
      <c r="BY34" s="5">
        <v>135.22</v>
      </c>
      <c r="BZ34" s="5">
        <v>43.86</v>
      </c>
      <c r="CA34" s="5">
        <v>10.67</v>
      </c>
      <c r="CB34" s="5">
        <v>1.63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0.99412</v>
      </c>
      <c r="EG34" s="3">
        <v>0.98767810239999998</v>
      </c>
      <c r="EH34" s="3">
        <v>0.98055694328169596</v>
      </c>
      <c r="EI34" s="3">
        <v>0.97266345988827829</v>
      </c>
      <c r="EJ34" s="3">
        <v>0.96393866865308042</v>
      </c>
      <c r="EK34" s="3">
        <v>0.95436675767335533</v>
      </c>
      <c r="EL34" s="3">
        <v>0.9438496360037949</v>
      </c>
      <c r="EM34" s="3">
        <v>0.93224028548094828</v>
      </c>
      <c r="EN34" s="3">
        <v>0.91939401434702084</v>
      </c>
      <c r="EO34" s="3">
        <v>0.90520776470564623</v>
      </c>
      <c r="EP34" s="3">
        <v>0.88962008699741502</v>
      </c>
      <c r="EQ34" s="3">
        <v>0.87256606992967456</v>
      </c>
      <c r="ER34" s="3">
        <v>0.85398913830087175</v>
      </c>
      <c r="ES34" s="3">
        <v>0.83385207441973719</v>
      </c>
      <c r="ET34" s="3">
        <v>0.8120801967566379</v>
      </c>
      <c r="EU34" s="3">
        <v>0.78851362944676018</v>
      </c>
      <c r="EV34" s="3">
        <v>0.76293424730750725</v>
      </c>
      <c r="EW34" s="3">
        <v>0.73512529399314863</v>
      </c>
      <c r="EX34" s="3">
        <v>0.70494840067472986</v>
      </c>
      <c r="EY34" s="3">
        <v>0.67227404230345611</v>
      </c>
      <c r="EZ34" s="3">
        <v>0.63702671426548596</v>
      </c>
      <c r="FA34" s="3">
        <v>0.59921280850668679</v>
      </c>
      <c r="FB34" s="3">
        <v>0.55892773139078222</v>
      </c>
      <c r="FC34" s="3">
        <v>0.5163989203092576</v>
      </c>
      <c r="FD34" s="3">
        <v>0.47199377715186452</v>
      </c>
      <c r="FE34" s="3">
        <v>0.42532775240485965</v>
      </c>
      <c r="FF34" s="3">
        <v>0.37722318360787005</v>
      </c>
      <c r="FG34" s="3">
        <v>0.3286896488048815</v>
      </c>
      <c r="FH34" s="3">
        <v>0.28080942766347444</v>
      </c>
      <c r="FI34" s="3">
        <v>0.23464716584987586</v>
      </c>
      <c r="FJ34" s="3">
        <v>0.19126325135589231</v>
      </c>
      <c r="FK34" s="3">
        <v>0.15170618571046665</v>
      </c>
      <c r="FL34" s="3">
        <v>0.11687747959505772</v>
      </c>
      <c r="FM34" s="3">
        <v>8.7951472170076886E-2</v>
      </c>
      <c r="FN34" s="3">
        <v>6.4219526434425037E-2</v>
      </c>
      <c r="FO34" s="3">
        <v>4.4942751184603669E-2</v>
      </c>
      <c r="FP34" s="3">
        <v>2.9850525909301914E-2</v>
      </c>
      <c r="FQ34" s="3">
        <v>1.8721652839795978E-2</v>
      </c>
      <c r="FR34" s="3">
        <v>1.0670218819513319E-2</v>
      </c>
      <c r="FS34" s="3">
        <v>5.3902744410535431E-3</v>
      </c>
      <c r="FT34" s="3">
        <v>2.3667077988333788E-3</v>
      </c>
      <c r="FU34" s="3">
        <v>8.9163349613248706E-4</v>
      </c>
      <c r="FV34" s="3">
        <v>2.7415946739081708E-4</v>
      </c>
      <c r="FW34" s="3">
        <v>6.3199240422931132E-5</v>
      </c>
      <c r="FX34" s="3">
        <v>9.1645218537292416E-6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30</v>
      </c>
      <c r="HC34">
        <f t="shared" si="24"/>
        <v>0.1719311627343855</v>
      </c>
      <c r="HD34">
        <f>IF(H34&gt;=$F$3,IF(HB34&lt;50,HC34*VLOOKUP(H34,Ret!$A$2:$AZ$27,HB34+2),HC34),0)</f>
        <v>4.6593345101018473E-2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4.14354102189869E-4</v>
      </c>
      <c r="HH34">
        <f t="shared" si="26"/>
        <v>59</v>
      </c>
      <c r="HI34">
        <f t="shared" si="26"/>
        <v>25</v>
      </c>
      <c r="HJ34">
        <f t="shared" si="21"/>
        <v>0.24062926911696325</v>
      </c>
      <c r="HK34">
        <f>IF(HH34&gt;=$F$3,IF(HI34&lt;50,HJ34*VLOOKUP(HH34,Ret!$A$2:$AZ$27,HI34+2),HJ34),0)</f>
        <v>1.6362790299953502E-2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4.1869492826351607E-4</v>
      </c>
      <c r="HN34">
        <f>HN33/(1+Assumptions!$C$9)</f>
        <v>0.49232317905744966</v>
      </c>
      <c r="HO34">
        <f>HO33*(1+Assumptions!$C$10)</f>
        <v>1.8361626382648073</v>
      </c>
      <c r="HQ34">
        <f>HQ33/(1.01+Assumptions!$C$9)</f>
        <v>0.41033222928687813</v>
      </c>
      <c r="HR34">
        <f>HR33/(0.99+Assumptions!$C$9)</f>
        <v>0.59173985569394927</v>
      </c>
    </row>
    <row r="35" spans="2:226" x14ac:dyDescent="0.25">
      <c r="B35">
        <f t="shared" si="25"/>
        <v>2056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30428.460182965719</v>
      </c>
      <c r="F35" s="3">
        <f t="shared" si="19"/>
        <v>24928.67</v>
      </c>
      <c r="H35">
        <f t="shared" si="23"/>
        <v>65</v>
      </c>
      <c r="I35" s="5">
        <v>180432.27356790259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17698.32</v>
      </c>
      <c r="AL35" s="5">
        <v>18537.099999999999</v>
      </c>
      <c r="AM35" s="5">
        <v>19399.21</v>
      </c>
      <c r="AN35" s="5">
        <v>20282.59</v>
      </c>
      <c r="AO35" s="5">
        <v>21185.65</v>
      </c>
      <c r="AP35" s="5">
        <v>22104.55</v>
      </c>
      <c r="AQ35" s="5">
        <v>23033.46</v>
      </c>
      <c r="AR35" s="5">
        <v>23965.439999999999</v>
      </c>
      <c r="AS35" s="5">
        <v>24893.42</v>
      </c>
      <c r="AT35" s="5">
        <v>25810.31</v>
      </c>
      <c r="AU35" s="5">
        <v>26707.88</v>
      </c>
      <c r="AV35" s="5">
        <v>27576.93</v>
      </c>
      <c r="AW35" s="5">
        <v>28407.64</v>
      </c>
      <c r="AX35" s="5">
        <v>29187.54</v>
      </c>
      <c r="AY35" s="5">
        <v>29899.24</v>
      </c>
      <c r="AZ35" s="5">
        <v>30520.42</v>
      </c>
      <c r="BA35" s="5">
        <v>31025.39</v>
      </c>
      <c r="BB35" s="5">
        <v>31388.15</v>
      </c>
      <c r="BC35" s="5">
        <v>31579.64</v>
      </c>
      <c r="BD35" s="5">
        <v>31569.74</v>
      </c>
      <c r="BE35" s="5">
        <v>31329.02</v>
      </c>
      <c r="BF35" s="5">
        <v>30830.03</v>
      </c>
      <c r="BG35" s="5">
        <v>30050.799999999999</v>
      </c>
      <c r="BH35" s="5">
        <v>28977.4</v>
      </c>
      <c r="BI35" s="5">
        <v>27548.59</v>
      </c>
      <c r="BJ35" s="5">
        <v>25776.65</v>
      </c>
      <c r="BK35" s="5">
        <v>23695.54</v>
      </c>
      <c r="BL35" s="5">
        <v>21357.22</v>
      </c>
      <c r="BM35" s="5">
        <v>18827.849999999999</v>
      </c>
      <c r="BN35" s="5">
        <v>16190.84</v>
      </c>
      <c r="BO35" s="5">
        <v>13548.58</v>
      </c>
      <c r="BP35" s="5">
        <v>11012.19</v>
      </c>
      <c r="BQ35" s="5">
        <v>8742.56</v>
      </c>
      <c r="BR35" s="5">
        <v>6734.65</v>
      </c>
      <c r="BS35" s="5">
        <v>4972.33</v>
      </c>
      <c r="BT35" s="5">
        <v>3484.21</v>
      </c>
      <c r="BU35" s="5">
        <v>2305.42</v>
      </c>
      <c r="BV35" s="5">
        <v>1386.22</v>
      </c>
      <c r="BW35" s="5">
        <v>738.79</v>
      </c>
      <c r="BX35" s="5">
        <v>342.22</v>
      </c>
      <c r="BY35" s="5">
        <v>136.02000000000001</v>
      </c>
      <c r="BZ35" s="5">
        <v>44.12</v>
      </c>
      <c r="CA35" s="5">
        <v>10.73</v>
      </c>
      <c r="CB35" s="5">
        <v>1.64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0.99351999999999996</v>
      </c>
      <c r="EH35" s="3">
        <v>0.98635672079999992</v>
      </c>
      <c r="EI35" s="3">
        <v>0.97841654919755994</v>
      </c>
      <c r="EJ35" s="3">
        <v>0.96964015275125781</v>
      </c>
      <c r="EK35" s="3">
        <v>0.96001162603443779</v>
      </c>
      <c r="EL35" s="3">
        <v>0.94943229791553829</v>
      </c>
      <c r="EM35" s="3">
        <v>0.93775428065117716</v>
      </c>
      <c r="EN35" s="3">
        <v>0.92483202666380393</v>
      </c>
      <c r="EO35" s="3">
        <v>0.91056186849238141</v>
      </c>
      <c r="EP35" s="3">
        <v>0.89488199311694261</v>
      </c>
      <c r="EQ35" s="3">
        <v>0.87772710530889075</v>
      </c>
      <c r="ER35" s="3">
        <v>0.85904029523686443</v>
      </c>
      <c r="ES35" s="3">
        <v>0.83878412507517908</v>
      </c>
      <c r="ET35" s="3">
        <v>0.81688347156946617</v>
      </c>
      <c r="EU35" s="3">
        <v>0.79317751322452024</v>
      </c>
      <c r="EV35" s="3">
        <v>0.76744683469551678</v>
      </c>
      <c r="EW35" s="3">
        <v>0.73947339757086517</v>
      </c>
      <c r="EX35" s="3">
        <v>0.7091180146005811</v>
      </c>
      <c r="EY35" s="3">
        <v>0.67625039462384418</v>
      </c>
      <c r="EZ35" s="3">
        <v>0.64079458643371601</v>
      </c>
      <c r="FA35" s="3">
        <v>0.60275701978301066</v>
      </c>
      <c r="FB35" s="3">
        <v>0.5622336653429989</v>
      </c>
      <c r="FC35" s="3">
        <v>0.51945330574705006</v>
      </c>
      <c r="FD35" s="3">
        <v>0.47478551598586122</v>
      </c>
      <c r="FE35" s="3">
        <v>0.42784347202033912</v>
      </c>
      <c r="FF35" s="3">
        <v>0.37945437533483878</v>
      </c>
      <c r="FG35" s="3">
        <v>0.33063377540425842</v>
      </c>
      <c r="FH35" s="3">
        <v>0.28247035334112008</v>
      </c>
      <c r="FI35" s="3">
        <v>0.23603505195537333</v>
      </c>
      <c r="FJ35" s="3">
        <v>0.19239453119934435</v>
      </c>
      <c r="FK35" s="3">
        <v>0.15260349425669595</v>
      </c>
      <c r="FL35" s="3">
        <v>0.11756878404524369</v>
      </c>
      <c r="FM35" s="3">
        <v>8.8471685681886333E-2</v>
      </c>
      <c r="FN35" s="3">
        <v>6.4599370734342937E-2</v>
      </c>
      <c r="FO35" s="3">
        <v>4.5208577621015211E-2</v>
      </c>
      <c r="FP35" s="3">
        <v>3.0027085170102094E-2</v>
      </c>
      <c r="FQ35" s="3">
        <v>1.8832387276984632E-2</v>
      </c>
      <c r="FR35" s="3">
        <v>1.0733330804644621E-2</v>
      </c>
      <c r="FS35" s="3">
        <v>5.422156722582323E-3</v>
      </c>
      <c r="FT35" s="3">
        <v>2.3807063521842204E-3</v>
      </c>
      <c r="FU35" s="3">
        <v>8.969073111218831E-4</v>
      </c>
      <c r="FV35" s="3">
        <v>2.7578106002375659E-4</v>
      </c>
      <c r="FW35" s="3">
        <v>6.3573049956676351E-5</v>
      </c>
      <c r="FX35" s="3">
        <v>9.2187279742176353E-6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31</v>
      </c>
      <c r="HC35">
        <f t="shared" si="24"/>
        <v>0.12492346353117714</v>
      </c>
      <c r="HD35">
        <f>IF(H35&gt;=$F$3,IF(HB35&lt;50,HC35*VLOOKUP(H35,Ret!$A$2:$AZ$27,HB35+2),HC35),0)</f>
        <v>4.5971834579473188E-2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3.2105330127512525E-4</v>
      </c>
      <c r="HH35">
        <f t="shared" si="26"/>
        <v>60</v>
      </c>
      <c r="HI35">
        <f t="shared" si="26"/>
        <v>26</v>
      </c>
      <c r="HJ35">
        <f t="shared" si="21"/>
        <v>0.22384778388874624</v>
      </c>
      <c r="HK35">
        <f>IF(HH35&gt;=$F$3,IF(HI35&lt;50,HJ35*VLOOKUP(HH35,Ret!$A$2:$AZ$27,HI35+2),HJ35),0)</f>
        <v>2.66378862827608E-2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4.0740296667751816E-4</v>
      </c>
      <c r="HN35">
        <f>HN34/(1+Assumptions!$C$9)</f>
        <v>0.47429978714590526</v>
      </c>
      <c r="HO35">
        <f>HO34*(1+Assumptions!$C$10)</f>
        <v>1.8958379240084136</v>
      </c>
      <c r="HQ35">
        <f>HQ34/(1.01+Assumptions!$C$9)</f>
        <v>0.39153838672412034</v>
      </c>
      <c r="HR35">
        <f>HR34/(0.99+Assumptions!$C$9)</f>
        <v>0.57562242771784944</v>
      </c>
    </row>
    <row r="36" spans="2:226" x14ac:dyDescent="0.25">
      <c r="B36">
        <f t="shared" si="25"/>
        <v>2057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32102.025493028828</v>
      </c>
      <c r="F36" s="3">
        <f t="shared" si="19"/>
        <v>25739.83</v>
      </c>
      <c r="H36">
        <f t="shared" si="23"/>
        <v>66</v>
      </c>
      <c r="I36" s="5">
        <v>175164.5159644926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18658.009999999998</v>
      </c>
      <c r="AM36" s="5">
        <v>19525.740000000002</v>
      </c>
      <c r="AN36" s="5">
        <v>20414.88</v>
      </c>
      <c r="AO36" s="5">
        <v>21323.82</v>
      </c>
      <c r="AP36" s="5">
        <v>22248.720000000001</v>
      </c>
      <c r="AQ36" s="5">
        <v>23183.69</v>
      </c>
      <c r="AR36" s="5">
        <v>24121.75</v>
      </c>
      <c r="AS36" s="5">
        <v>25055.78</v>
      </c>
      <c r="AT36" s="5">
        <v>25978.66</v>
      </c>
      <c r="AU36" s="5">
        <v>26882.080000000002</v>
      </c>
      <c r="AV36" s="5">
        <v>27756.799999999999</v>
      </c>
      <c r="AW36" s="5">
        <v>28592.92</v>
      </c>
      <c r="AX36" s="5">
        <v>29377.91</v>
      </c>
      <c r="AY36" s="5">
        <v>30094.25</v>
      </c>
      <c r="AZ36" s="5">
        <v>30719.49</v>
      </c>
      <c r="BA36" s="5">
        <v>31227.75</v>
      </c>
      <c r="BB36" s="5">
        <v>31592.87</v>
      </c>
      <c r="BC36" s="5">
        <v>31785.61</v>
      </c>
      <c r="BD36" s="5">
        <v>31775.64</v>
      </c>
      <c r="BE36" s="5">
        <v>31533.360000000001</v>
      </c>
      <c r="BF36" s="5">
        <v>31031.11</v>
      </c>
      <c r="BG36" s="5">
        <v>30246.799999999999</v>
      </c>
      <c r="BH36" s="5">
        <v>29166.400000000001</v>
      </c>
      <c r="BI36" s="5">
        <v>27728.27</v>
      </c>
      <c r="BJ36" s="5">
        <v>25944.77</v>
      </c>
      <c r="BK36" s="5">
        <v>23850.09</v>
      </c>
      <c r="BL36" s="5">
        <v>21496.51</v>
      </c>
      <c r="BM36" s="5">
        <v>18950.650000000001</v>
      </c>
      <c r="BN36" s="5">
        <v>16296.44</v>
      </c>
      <c r="BO36" s="5">
        <v>13636.94</v>
      </c>
      <c r="BP36" s="5">
        <v>11084.01</v>
      </c>
      <c r="BQ36" s="5">
        <v>8799.58</v>
      </c>
      <c r="BR36" s="5">
        <v>6778.57</v>
      </c>
      <c r="BS36" s="5">
        <v>5004.76</v>
      </c>
      <c r="BT36" s="5">
        <v>3506.94</v>
      </c>
      <c r="BU36" s="5">
        <v>2320.4499999999998</v>
      </c>
      <c r="BV36" s="5">
        <v>1395.26</v>
      </c>
      <c r="BW36" s="5">
        <v>743.61</v>
      </c>
      <c r="BX36" s="5">
        <v>344.45</v>
      </c>
      <c r="BY36" s="5">
        <v>136.91</v>
      </c>
      <c r="BZ36" s="5">
        <v>44.41</v>
      </c>
      <c r="CA36" s="5">
        <v>10.8</v>
      </c>
      <c r="CB36" s="5">
        <v>1.65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0.99278999999999995</v>
      </c>
      <c r="EI36" s="3">
        <v>0.98479804049999997</v>
      </c>
      <c r="EJ36" s="3">
        <v>0.97596440207671498</v>
      </c>
      <c r="EK36" s="3">
        <v>0.96627307556409325</v>
      </c>
      <c r="EL36" s="3">
        <v>0.95562474627137695</v>
      </c>
      <c r="EM36" s="3">
        <v>0.94387056189223906</v>
      </c>
      <c r="EN36" s="3">
        <v>0.93086402554936398</v>
      </c>
      <c r="EO36" s="3">
        <v>0.91650079363513726</v>
      </c>
      <c r="EP36" s="3">
        <v>0.90071864996874018</v>
      </c>
      <c r="EQ36" s="3">
        <v>0.88345187344883946</v>
      </c>
      <c r="ER36" s="3">
        <v>0.86464318306311361</v>
      </c>
      <c r="ES36" s="3">
        <v>0.84425489680648536</v>
      </c>
      <c r="ET36" s="3">
        <v>0.82221140145086802</v>
      </c>
      <c r="EU36" s="3">
        <v>0.79835082658076384</v>
      </c>
      <c r="EV36" s="3">
        <v>0.77245232576648382</v>
      </c>
      <c r="EW36" s="3">
        <v>0.74429643849229554</v>
      </c>
      <c r="EX36" s="3">
        <v>0.71374306969218682</v>
      </c>
      <c r="EY36" s="3">
        <v>0.680661078411954</v>
      </c>
      <c r="EZ36" s="3">
        <v>0.64497401807081522</v>
      </c>
      <c r="FA36" s="3">
        <v>0.60668836035813167</v>
      </c>
      <c r="FB36" s="3">
        <v>0.56590070189125452</v>
      </c>
      <c r="FC36" s="3">
        <v>0.52284131748434892</v>
      </c>
      <c r="FD36" s="3">
        <v>0.47788219259386977</v>
      </c>
      <c r="FE36" s="3">
        <v>0.43063398021211385</v>
      </c>
      <c r="FF36" s="3">
        <v>0.38192927705012381</v>
      </c>
      <c r="FG36" s="3">
        <v>0.33279025626485487</v>
      </c>
      <c r="FH36" s="3">
        <v>0.28431269963475347</v>
      </c>
      <c r="FI36" s="3">
        <v>0.23757453494179634</v>
      </c>
      <c r="FJ36" s="3">
        <v>0.19364937917640762</v>
      </c>
      <c r="FK36" s="3">
        <v>0.15359881457514299</v>
      </c>
      <c r="FL36" s="3">
        <v>0.11833559872498166</v>
      </c>
      <c r="FM36" s="3">
        <v>8.9048721396535954E-2</v>
      </c>
      <c r="FN36" s="3">
        <v>6.502070490210865E-2</v>
      </c>
      <c r="FO36" s="3">
        <v>4.5503439911642692E-2</v>
      </c>
      <c r="FP36" s="3">
        <v>3.022292975491396E-2</v>
      </c>
      <c r="FQ36" s="3">
        <v>1.8955217083686939E-2</v>
      </c>
      <c r="FR36" s="3">
        <v>1.0803336424676534E-2</v>
      </c>
      <c r="FS36" s="3">
        <v>5.4575214616538444E-3</v>
      </c>
      <c r="FT36" s="3">
        <v>2.3962339481683531E-3</v>
      </c>
      <c r="FU36" s="3">
        <v>9.0275717763294526E-4</v>
      </c>
      <c r="FV36" s="3">
        <v>2.7757977697857801E-4</v>
      </c>
      <c r="FW36" s="3">
        <v>6.3987690189101789E-5</v>
      </c>
      <c r="FX36" s="3">
        <v>9.2788549543216481E-6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32</v>
      </c>
      <c r="HC36">
        <f t="shared" si="24"/>
        <v>7.863057565042883E-2</v>
      </c>
      <c r="HD36">
        <f>IF(H36&gt;=$F$3,IF(HB36&lt;50,HC36*VLOOKUP(H36,Ret!$A$2:$AZ$27,HB36+2),HC36),0)</f>
        <v>2.2331083484721785E-2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2.1937930606469644E-4</v>
      </c>
      <c r="HH36">
        <f t="shared" si="26"/>
        <v>61</v>
      </c>
      <c r="HI36">
        <f t="shared" si="26"/>
        <v>27</v>
      </c>
      <c r="HJ36">
        <f t="shared" si="21"/>
        <v>0.19680249463930793</v>
      </c>
      <c r="HK36">
        <f>IF(HH36&gt;=$F$3,IF(HI36&lt;50,HJ36*VLOOKUP(HH36,Ret!$A$2:$AZ$27,HI36+2),HJ36),0)</f>
        <v>3.0504386669092731E-2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3.8573288949304352E-4</v>
      </c>
      <c r="HN36">
        <f>HN35/(1+Assumptions!$C$9)</f>
        <v>0.4569362111232228</v>
      </c>
      <c r="HO36">
        <f>HO35*(1+Assumptions!$C$10)</f>
        <v>1.9574526565386869</v>
      </c>
      <c r="HQ36">
        <f>HQ35/(1.01+Assumptions!$C$9)</f>
        <v>0.37360533084362624</v>
      </c>
      <c r="HR36">
        <f>HR35/(0.99+Assumptions!$C$9)</f>
        <v>0.55994399583448384</v>
      </c>
    </row>
    <row r="37" spans="2:226" x14ac:dyDescent="0.25">
      <c r="B37">
        <f t="shared" si="25"/>
        <v>2058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33867.636895145413</v>
      </c>
      <c r="F37" s="3">
        <f t="shared" si="19"/>
        <v>26515.19</v>
      </c>
      <c r="H37">
        <f t="shared" si="23"/>
        <v>67</v>
      </c>
      <c r="I37" s="5">
        <v>169881.67202378251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19667.54</v>
      </c>
      <c r="AN37" s="5">
        <v>20563.14</v>
      </c>
      <c r="AO37" s="5">
        <v>21478.69</v>
      </c>
      <c r="AP37" s="5">
        <v>22410.3</v>
      </c>
      <c r="AQ37" s="5">
        <v>23352.06</v>
      </c>
      <c r="AR37" s="5">
        <v>24296.93</v>
      </c>
      <c r="AS37" s="5">
        <v>25237.74</v>
      </c>
      <c r="AT37" s="5">
        <v>26167.32</v>
      </c>
      <c r="AU37" s="5">
        <v>27077.31</v>
      </c>
      <c r="AV37" s="5">
        <v>27958.38</v>
      </c>
      <c r="AW37" s="5">
        <v>28800.57</v>
      </c>
      <c r="AX37" s="5">
        <v>29591.26</v>
      </c>
      <c r="AY37" s="5">
        <v>30312.81</v>
      </c>
      <c r="AZ37" s="5">
        <v>30942.58</v>
      </c>
      <c r="BA37" s="5">
        <v>31454.54</v>
      </c>
      <c r="BB37" s="5">
        <v>31822.31</v>
      </c>
      <c r="BC37" s="5">
        <v>32016.45</v>
      </c>
      <c r="BD37" s="5">
        <v>32006.41</v>
      </c>
      <c r="BE37" s="5">
        <v>31762.37</v>
      </c>
      <c r="BF37" s="5">
        <v>31256.47</v>
      </c>
      <c r="BG37" s="5">
        <v>30466.46</v>
      </c>
      <c r="BH37" s="5">
        <v>29378.21</v>
      </c>
      <c r="BI37" s="5">
        <v>27929.64</v>
      </c>
      <c r="BJ37" s="5">
        <v>26133.19</v>
      </c>
      <c r="BK37" s="5">
        <v>24023.29</v>
      </c>
      <c r="BL37" s="5">
        <v>21652.63</v>
      </c>
      <c r="BM37" s="5">
        <v>19088.28</v>
      </c>
      <c r="BN37" s="5">
        <v>16414.79</v>
      </c>
      <c r="BO37" s="5">
        <v>13735.98</v>
      </c>
      <c r="BP37" s="5">
        <v>11164.51</v>
      </c>
      <c r="BQ37" s="5">
        <v>8863.48</v>
      </c>
      <c r="BR37" s="5">
        <v>6827.8</v>
      </c>
      <c r="BS37" s="5">
        <v>5041.1099999999997</v>
      </c>
      <c r="BT37" s="5">
        <v>3532.41</v>
      </c>
      <c r="BU37" s="5">
        <v>2337.3000000000002</v>
      </c>
      <c r="BV37" s="5">
        <v>1405.39</v>
      </c>
      <c r="BW37" s="5">
        <v>749.01</v>
      </c>
      <c r="BX37" s="5">
        <v>346.95</v>
      </c>
      <c r="BY37" s="5">
        <v>137.9</v>
      </c>
      <c r="BZ37" s="5">
        <v>44.73</v>
      </c>
      <c r="CA37" s="5">
        <v>10.88</v>
      </c>
      <c r="CB37" s="5">
        <v>1.66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0.99195</v>
      </c>
      <c r="EJ37" s="3">
        <v>0.98305220849999997</v>
      </c>
      <c r="EK37" s="3">
        <v>0.97329050006959494</v>
      </c>
      <c r="EL37" s="3">
        <v>0.96256483875882792</v>
      </c>
      <c r="EM37" s="3">
        <v>0.95072529124209437</v>
      </c>
      <c r="EN37" s="3">
        <v>0.93762429672877834</v>
      </c>
      <c r="EO37" s="3">
        <v>0.9231567538302532</v>
      </c>
      <c r="EP37" s="3">
        <v>0.90725999452929618</v>
      </c>
      <c r="EQ37" s="3">
        <v>0.88986782043416957</v>
      </c>
      <c r="ER37" s="3">
        <v>0.87092253453712609</v>
      </c>
      <c r="ES37" s="3">
        <v>0.85038618117274067</v>
      </c>
      <c r="ET37" s="3">
        <v>0.82818259798232041</v>
      </c>
      <c r="EU37" s="3">
        <v>0.8041487389888734</v>
      </c>
      <c r="EV37" s="3">
        <v>0.77806215389607436</v>
      </c>
      <c r="EW37" s="3">
        <v>0.74970178838656243</v>
      </c>
      <c r="EX37" s="3">
        <v>0.71892652997329398</v>
      </c>
      <c r="EY37" s="3">
        <v>0.68560428530903184</v>
      </c>
      <c r="EZ37" s="3">
        <v>0.64965805263027931</v>
      </c>
      <c r="FA37" s="3">
        <v>0.61109435062614592</v>
      </c>
      <c r="FB37" s="3">
        <v>0.57001047743355016</v>
      </c>
      <c r="FC37" s="3">
        <v>0.52663838020563136</v>
      </c>
      <c r="FD37" s="3">
        <v>0.48135274589174909</v>
      </c>
      <c r="FE37" s="3">
        <v>0.43376139990543183</v>
      </c>
      <c r="FF37" s="3">
        <v>0.38470298557612748</v>
      </c>
      <c r="FG37" s="3">
        <v>0.33520709945190291</v>
      </c>
      <c r="FH37" s="3">
        <v>0.28637748127474422</v>
      </c>
      <c r="FI37" s="3">
        <v>0.239299887127989</v>
      </c>
      <c r="FJ37" s="3">
        <v>0.1950557309968951</v>
      </c>
      <c r="FK37" s="3">
        <v>0.15471430471211725</v>
      </c>
      <c r="FL37" s="3">
        <v>0.11919499463630936</v>
      </c>
      <c r="FM37" s="3">
        <v>8.9695425413769167E-2</v>
      </c>
      <c r="FN37" s="3">
        <v>6.5492908774371833E-2</v>
      </c>
      <c r="FO37" s="3">
        <v>4.5833902347568636E-2</v>
      </c>
      <c r="FP37" s="3">
        <v>3.0442419600231616E-2</v>
      </c>
      <c r="FQ37" s="3">
        <v>1.9092876724873267E-2</v>
      </c>
      <c r="FR37" s="3">
        <v>1.0881794160574269E-2</v>
      </c>
      <c r="FS37" s="3">
        <v>5.4971559560973039E-3</v>
      </c>
      <c r="FT37" s="3">
        <v>2.4136362656436432E-3</v>
      </c>
      <c r="FU37" s="3">
        <v>9.0931332671858602E-4</v>
      </c>
      <c r="FV37" s="3">
        <v>2.7959566169943081E-4</v>
      </c>
      <c r="FW37" s="3">
        <v>6.445239193495278E-5</v>
      </c>
      <c r="FX37" s="3">
        <v>9.3462413544875008E-6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33</v>
      </c>
      <c r="HC37">
        <f t="shared" si="24"/>
        <v>5.6080112859642352E-2</v>
      </c>
      <c r="HD37">
        <f>IF(H37&gt;=$F$3,IF(HB37&lt;50,HC37*VLOOKUP(H37,Ret!$A$2:$AZ$27,HB37+2),HC37),0)</f>
        <v>2.0244920742330887E-2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1.6880113970752349E-4</v>
      </c>
      <c r="HH37">
        <f t="shared" si="26"/>
        <v>62</v>
      </c>
      <c r="HI37">
        <f t="shared" si="26"/>
        <v>28</v>
      </c>
      <c r="HJ37">
        <f t="shared" si="21"/>
        <v>0.16591237508072218</v>
      </c>
      <c r="HK37">
        <f>IF(HH37&gt;=$F$3,IF(HI37&lt;50,HJ37*VLOOKUP(HH37,Ret!$A$2:$AZ$27,HI37+2),HJ37),0)</f>
        <v>4.4132691771472103E-2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3.4509774016790211E-4</v>
      </c>
      <c r="HN37">
        <f>HN36/(1+Assumptions!$C$9)</f>
        <v>0.44020829587979071</v>
      </c>
      <c r="HO37">
        <f>HO36*(1+Assumptions!$C$10)</f>
        <v>2.0210698678761942</v>
      </c>
      <c r="HQ37">
        <f>HQ36/(1.01+Assumptions!$C$9)</f>
        <v>0.35649363630117004</v>
      </c>
      <c r="HR37">
        <f>HR36/(0.99+Assumptions!$C$9)</f>
        <v>0.54469260295183253</v>
      </c>
    </row>
    <row r="38" spans="2:226" x14ac:dyDescent="0.25">
      <c r="B38">
        <f t="shared" si="25"/>
        <v>2059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35730.356924378415</v>
      </c>
      <c r="F38" s="3">
        <f t="shared" si="19"/>
        <v>27243.14</v>
      </c>
      <c r="H38">
        <f t="shared" si="23"/>
        <v>68</v>
      </c>
      <c r="I38" s="5">
        <v>164592.37116748549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20730.009999999998</v>
      </c>
      <c r="AO38" s="5">
        <v>21652.99</v>
      </c>
      <c r="AP38" s="5">
        <v>22592.17</v>
      </c>
      <c r="AQ38" s="5">
        <v>23541.57</v>
      </c>
      <c r="AR38" s="5">
        <v>24494.11</v>
      </c>
      <c r="AS38" s="5">
        <v>25442.560000000001</v>
      </c>
      <c r="AT38" s="5">
        <v>26379.68</v>
      </c>
      <c r="AU38" s="5">
        <v>27297.05</v>
      </c>
      <c r="AV38" s="5">
        <v>28185.27</v>
      </c>
      <c r="AW38" s="5">
        <v>29034.3</v>
      </c>
      <c r="AX38" s="5">
        <v>29831.4</v>
      </c>
      <c r="AY38" s="5">
        <v>30558.81</v>
      </c>
      <c r="AZ38" s="5">
        <v>31193.69</v>
      </c>
      <c r="BA38" s="5">
        <v>31709.8</v>
      </c>
      <c r="BB38" s="5">
        <v>32080.560000000001</v>
      </c>
      <c r="BC38" s="5">
        <v>32276.27</v>
      </c>
      <c r="BD38" s="5">
        <v>32266.15</v>
      </c>
      <c r="BE38" s="5">
        <v>32020.13</v>
      </c>
      <c r="BF38" s="5">
        <v>31510.12</v>
      </c>
      <c r="BG38" s="5">
        <v>30713.71</v>
      </c>
      <c r="BH38" s="5">
        <v>29616.63</v>
      </c>
      <c r="BI38" s="5">
        <v>28156.3</v>
      </c>
      <c r="BJ38" s="5">
        <v>26345.27</v>
      </c>
      <c r="BK38" s="5">
        <v>24218.25</v>
      </c>
      <c r="BL38" s="5">
        <v>21828.35</v>
      </c>
      <c r="BM38" s="5">
        <v>19243.189999999999</v>
      </c>
      <c r="BN38" s="5">
        <v>16548</v>
      </c>
      <c r="BO38" s="5">
        <v>13847.45</v>
      </c>
      <c r="BP38" s="5">
        <v>11255.11</v>
      </c>
      <c r="BQ38" s="5">
        <v>8935.41</v>
      </c>
      <c r="BR38" s="5">
        <v>6883.21</v>
      </c>
      <c r="BS38" s="5">
        <v>5082.0200000000004</v>
      </c>
      <c r="BT38" s="5">
        <v>3561.07</v>
      </c>
      <c r="BU38" s="5">
        <v>2356.27</v>
      </c>
      <c r="BV38" s="5">
        <v>1416.8</v>
      </c>
      <c r="BW38" s="5">
        <v>755.09</v>
      </c>
      <c r="BX38" s="5">
        <v>349.77</v>
      </c>
      <c r="BY38" s="5">
        <v>139.02000000000001</v>
      </c>
      <c r="BZ38" s="5">
        <v>45.1</v>
      </c>
      <c r="CA38" s="5">
        <v>10.97</v>
      </c>
      <c r="CB38" s="5">
        <v>1.68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0.99102999999999997</v>
      </c>
      <c r="EK38" s="3">
        <v>0.98118907209999995</v>
      </c>
      <c r="EL38" s="3">
        <v>0.97037636852545794</v>
      </c>
      <c r="EM38" s="3">
        <v>0.95844073919259487</v>
      </c>
      <c r="EN38" s="3">
        <v>0.94523342580652092</v>
      </c>
      <c r="EO38" s="3">
        <v>0.93064847404632622</v>
      </c>
      <c r="EP38" s="3">
        <v>0.91462270732324846</v>
      </c>
      <c r="EQ38" s="3">
        <v>0.89708939002386179</v>
      </c>
      <c r="ER38" s="3">
        <v>0.87799035691025373</v>
      </c>
      <c r="ES38" s="3">
        <v>0.85728734429430986</v>
      </c>
      <c r="ET38" s="3">
        <v>0.83490357173478547</v>
      </c>
      <c r="EU38" s="3">
        <v>0.81067467008304195</v>
      </c>
      <c r="EV38" s="3">
        <v>0.78437638378554808</v>
      </c>
      <c r="EW38" s="3">
        <v>0.75578586459656483</v>
      </c>
      <c r="EX38" s="3">
        <v>0.72476085485487585</v>
      </c>
      <c r="EY38" s="3">
        <v>0.69116818923235235</v>
      </c>
      <c r="EZ38" s="3">
        <v>0.65493024107090014</v>
      </c>
      <c r="FA38" s="3">
        <v>0.61605358196093152</v>
      </c>
      <c r="FB38" s="3">
        <v>0.57463629964569807</v>
      </c>
      <c r="FC38" s="3">
        <v>0.53091222360565693</v>
      </c>
      <c r="FD38" s="3">
        <v>0.4852590814978065</v>
      </c>
      <c r="FE38" s="3">
        <v>0.43728151611011834</v>
      </c>
      <c r="FF38" s="3">
        <v>0.38782497663806398</v>
      </c>
      <c r="FG38" s="3">
        <v>0.33792741514381069</v>
      </c>
      <c r="FH38" s="3">
        <v>0.28870152857981179</v>
      </c>
      <c r="FI38" s="3">
        <v>0.24124188429657653</v>
      </c>
      <c r="FJ38" s="3">
        <v>0.19663867230898249</v>
      </c>
      <c r="FK38" s="3">
        <v>0.15596986210203873</v>
      </c>
      <c r="FL38" s="3">
        <v>0.12016230116065267</v>
      </c>
      <c r="FM38" s="3">
        <v>9.042333324640274E-2</v>
      </c>
      <c r="FN38" s="3">
        <v>6.602440523652589E-2</v>
      </c>
      <c r="FO38" s="3">
        <v>4.6205859516677911E-2</v>
      </c>
      <c r="FP38" s="3">
        <v>3.0689469832382306E-2</v>
      </c>
      <c r="FQ38" s="3">
        <v>1.9247821689473536E-2</v>
      </c>
      <c r="FR38" s="3">
        <v>1.0970103493698547E-2</v>
      </c>
      <c r="FS38" s="3">
        <v>5.5417671819116953E-3</v>
      </c>
      <c r="FT38" s="3">
        <v>2.4332237165619677E-3</v>
      </c>
      <c r="FU38" s="3">
        <v>9.166927029775556E-4</v>
      </c>
      <c r="FV38" s="3">
        <v>2.8186467231153879E-4</v>
      </c>
      <c r="FW38" s="3">
        <v>6.497544426125591E-5</v>
      </c>
      <c r="FX38" s="3">
        <v>9.4220891723247169E-6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34</v>
      </c>
      <c r="HC38">
        <f t="shared" si="24"/>
        <v>3.5666390977603941E-2</v>
      </c>
      <c r="HD38">
        <f>IF(H38&gt;=$F$3,IF(HB38&lt;50,HC38*VLOOKUP(H38,Ret!$A$2:$AZ$27,HB38+2),HC38),0)</f>
        <v>9.4515936090650444E-3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1.1520244285766073E-4</v>
      </c>
      <c r="HH38">
        <f t="shared" si="26"/>
        <v>63</v>
      </c>
      <c r="HI38">
        <f t="shared" si="26"/>
        <v>29</v>
      </c>
      <c r="HJ38">
        <f t="shared" si="21"/>
        <v>0.12143458556908217</v>
      </c>
      <c r="HK38">
        <f>IF(HH38&gt;=$F$3,IF(HI38&lt;50,HJ38*VLOOKUP(HH38,Ret!$A$2:$AZ$27,HI38+2),HJ38),0)</f>
        <v>3.4608856887188413E-2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2.7322781753043486E-4</v>
      </c>
      <c r="HN38">
        <f>HN37/(1+Assumptions!$C$9)</f>
        <v>0.42409277059710088</v>
      </c>
      <c r="HO38">
        <f>HO37*(1+Assumptions!$C$10)</f>
        <v>2.0867546385821707</v>
      </c>
      <c r="HQ38">
        <f>HQ37/(1.01+Assumptions!$C$9)</f>
        <v>0.34016568349348286</v>
      </c>
      <c r="HR38">
        <f>HR37/(0.99+Assumptions!$C$9)</f>
        <v>0.52985661765742464</v>
      </c>
    </row>
    <row r="39" spans="2:226" x14ac:dyDescent="0.25">
      <c r="B39">
        <f t="shared" si="25"/>
        <v>2060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37695.526555219221</v>
      </c>
      <c r="F39" s="3">
        <f t="shared" si="19"/>
        <v>27907.43</v>
      </c>
      <c r="H39">
        <f t="shared" si="23"/>
        <v>69</v>
      </c>
      <c r="I39" s="5">
        <v>159298.67912685228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21848.98</v>
      </c>
      <c r="AP39" s="5">
        <v>22796.65</v>
      </c>
      <c r="AQ39" s="5">
        <v>23754.65</v>
      </c>
      <c r="AR39" s="5">
        <v>24715.81</v>
      </c>
      <c r="AS39" s="5">
        <v>25672.84</v>
      </c>
      <c r="AT39" s="5">
        <v>26618.45</v>
      </c>
      <c r="AU39" s="5">
        <v>27544.12</v>
      </c>
      <c r="AV39" s="5">
        <v>28440.38</v>
      </c>
      <c r="AW39" s="5">
        <v>29297.09</v>
      </c>
      <c r="AX39" s="5">
        <v>30101.41</v>
      </c>
      <c r="AY39" s="5">
        <v>30835.4</v>
      </c>
      <c r="AZ39" s="5">
        <v>31476.03</v>
      </c>
      <c r="BA39" s="5">
        <v>31996.81</v>
      </c>
      <c r="BB39" s="5">
        <v>32370.93</v>
      </c>
      <c r="BC39" s="5">
        <v>32568.41</v>
      </c>
      <c r="BD39" s="5">
        <v>32558.2</v>
      </c>
      <c r="BE39" s="5">
        <v>32309.95</v>
      </c>
      <c r="BF39" s="5">
        <v>31795.33</v>
      </c>
      <c r="BG39" s="5">
        <v>30991.7</v>
      </c>
      <c r="BH39" s="5">
        <v>29884.69</v>
      </c>
      <c r="BI39" s="5">
        <v>28411.14</v>
      </c>
      <c r="BJ39" s="5">
        <v>26583.73</v>
      </c>
      <c r="BK39" s="5">
        <v>24437.45</v>
      </c>
      <c r="BL39" s="5">
        <v>22025.919999999998</v>
      </c>
      <c r="BM39" s="5">
        <v>19417.36</v>
      </c>
      <c r="BN39" s="5">
        <v>16697.78</v>
      </c>
      <c r="BO39" s="5">
        <v>13972.79</v>
      </c>
      <c r="BP39" s="5">
        <v>11356.99</v>
      </c>
      <c r="BQ39" s="5">
        <v>9016.2900000000009</v>
      </c>
      <c r="BR39" s="5">
        <v>6945.51</v>
      </c>
      <c r="BS39" s="5">
        <v>5128.01</v>
      </c>
      <c r="BT39" s="5">
        <v>3593.3</v>
      </c>
      <c r="BU39" s="5">
        <v>2377.6</v>
      </c>
      <c r="BV39" s="5">
        <v>1429.62</v>
      </c>
      <c r="BW39" s="5">
        <v>761.92</v>
      </c>
      <c r="BX39" s="5">
        <v>352.94</v>
      </c>
      <c r="BY39" s="5">
        <v>140.28</v>
      </c>
      <c r="BZ39" s="5">
        <v>45.51</v>
      </c>
      <c r="CA39" s="5">
        <v>11.07</v>
      </c>
      <c r="CB39" s="5">
        <v>1.69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0.99007000000000001</v>
      </c>
      <c r="EL39" s="3">
        <v>0.97915942859999994</v>
      </c>
      <c r="EM39" s="3">
        <v>0.96711576762821994</v>
      </c>
      <c r="EN39" s="3">
        <v>0.95378891235030305</v>
      </c>
      <c r="EO39" s="3">
        <v>0.93907194943273786</v>
      </c>
      <c r="EP39" s="3">
        <v>0.92290113046350608</v>
      </c>
      <c r="EQ39" s="3">
        <v>0.90520911579252061</v>
      </c>
      <c r="ER39" s="3">
        <v>0.88593721371729783</v>
      </c>
      <c r="ES39" s="3">
        <v>0.86504681421784391</v>
      </c>
      <c r="ET39" s="3">
        <v>0.84246044189861602</v>
      </c>
      <c r="EU39" s="3">
        <v>0.81801223987471816</v>
      </c>
      <c r="EV39" s="3">
        <v>0.79147592281318224</v>
      </c>
      <c r="EW39" s="3">
        <v>0.76262662542664172</v>
      </c>
      <c r="EX39" s="3">
        <v>0.731320802452878</v>
      </c>
      <c r="EY39" s="3">
        <v>0.69742408325918714</v>
      </c>
      <c r="EZ39" s="3">
        <v>0.66085813857390796</v>
      </c>
      <c r="FA39" s="3">
        <v>0.62162959946816077</v>
      </c>
      <c r="FB39" s="3">
        <v>0.57983744149591632</v>
      </c>
      <c r="FC39" s="3">
        <v>0.53571761057249201</v>
      </c>
      <c r="FD39" s="3">
        <v>0.48965125323936343</v>
      </c>
      <c r="FE39" s="3">
        <v>0.44123943383158754</v>
      </c>
      <c r="FF39" s="3">
        <v>0.39133525386523499</v>
      </c>
      <c r="FG39" s="3">
        <v>0.34098606010293386</v>
      </c>
      <c r="FH39" s="3">
        <v>0.2913146207277395</v>
      </c>
      <c r="FI39" s="3">
        <v>0.2434254102263064</v>
      </c>
      <c r="FJ39" s="3">
        <v>0.19841848612956461</v>
      </c>
      <c r="FK39" s="3">
        <v>0.15738157482824805</v>
      </c>
      <c r="FL39" s="3">
        <v>0.12124991287917886</v>
      </c>
      <c r="FM39" s="3">
        <v>9.1241771940710883E-2</v>
      </c>
      <c r="FN39" s="3">
        <v>6.6622004617948871E-2</v>
      </c>
      <c r="FO39" s="3">
        <v>4.6624077491779152E-2</v>
      </c>
      <c r="FP39" s="3">
        <v>3.0967246029264799E-2</v>
      </c>
      <c r="FQ39" s="3">
        <v>1.9422037364634298E-2</v>
      </c>
      <c r="FR39" s="3">
        <v>1.1069395975599671E-2</v>
      </c>
      <c r="FS39" s="3">
        <v>5.5919267649936861E-3</v>
      </c>
      <c r="FT39" s="3">
        <v>2.4552472847057774E-3</v>
      </c>
      <c r="FU39" s="3">
        <v>9.2498986204005455E-4</v>
      </c>
      <c r="FV39" s="3">
        <v>2.8441588278007597E-4</v>
      </c>
      <c r="FW39" s="3">
        <v>6.5563549298463102E-5</v>
      </c>
      <c r="FX39" s="3">
        <v>9.5073702837701331E-6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35</v>
      </c>
      <c r="HC39">
        <f t="shared" si="24"/>
        <v>2.6099594925681237E-2</v>
      </c>
      <c r="HD39">
        <f>IF(H39&gt;=$F$3,IF(HB39&lt;50,HC39*VLOOKUP(H39,Ret!$A$2:$AZ$27,HB39+2),HC39),0)</f>
        <v>7.4644841487448328E-3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9.0043602493600263E-5</v>
      </c>
      <c r="HH39">
        <f t="shared" si="26"/>
        <v>64</v>
      </c>
      <c r="HI39">
        <f t="shared" si="26"/>
        <v>30</v>
      </c>
      <c r="HJ39">
        <f t="shared" si="21"/>
        <v>8.6552500864363321E-2</v>
      </c>
      <c r="HK39">
        <f>IF(HH39&gt;=$F$3,IF(HI39&lt;50,HJ39*VLOOKUP(HH39,Ret!$A$2:$AZ$27,HI39+2),HJ39),0)</f>
        <v>2.3455727734242461E-2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2.0859152708311559E-4</v>
      </c>
      <c r="HN39">
        <f>HN38/(1+Assumptions!$C$9)</f>
        <v>0.40856721637485632</v>
      </c>
      <c r="HO39">
        <f>HO38*(1+Assumptions!$C$10)</f>
        <v>2.1545741643360912</v>
      </c>
      <c r="HQ39">
        <f>HQ38/(1.01+Assumptions!$C$9)</f>
        <v>0.32458557585255998</v>
      </c>
      <c r="HR39">
        <f>HR38/(0.99+Assumptions!$C$9)</f>
        <v>0.51542472534768935</v>
      </c>
    </row>
    <row r="40" spans="2:226" x14ac:dyDescent="0.25">
      <c r="B40">
        <f t="shared" si="25"/>
        <v>2061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39768.780515756276</v>
      </c>
      <c r="F40" s="3">
        <f t="shared" si="19"/>
        <v>28487.23</v>
      </c>
      <c r="H40">
        <f t="shared" si="23"/>
        <v>70</v>
      </c>
      <c r="I40" s="5">
        <v>153995.15657123274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23025.29</v>
      </c>
      <c r="AQ40" s="5">
        <v>23992.9</v>
      </c>
      <c r="AR40" s="5">
        <v>24963.7</v>
      </c>
      <c r="AS40" s="5">
        <v>25930.33</v>
      </c>
      <c r="AT40" s="5">
        <v>26885.42</v>
      </c>
      <c r="AU40" s="5">
        <v>27820.38</v>
      </c>
      <c r="AV40" s="5">
        <v>28725.62</v>
      </c>
      <c r="AW40" s="5">
        <v>29590.93</v>
      </c>
      <c r="AX40" s="5">
        <v>30403.32</v>
      </c>
      <c r="AY40" s="5">
        <v>31144.67</v>
      </c>
      <c r="AZ40" s="5">
        <v>31791.72</v>
      </c>
      <c r="BA40" s="5">
        <v>32317.73</v>
      </c>
      <c r="BB40" s="5">
        <v>32695.59</v>
      </c>
      <c r="BC40" s="5">
        <v>32895.06</v>
      </c>
      <c r="BD40" s="5">
        <v>32884.74</v>
      </c>
      <c r="BE40" s="5">
        <v>32634</v>
      </c>
      <c r="BF40" s="5">
        <v>32114.22</v>
      </c>
      <c r="BG40" s="5">
        <v>31302.54</v>
      </c>
      <c r="BH40" s="5">
        <v>30184.43</v>
      </c>
      <c r="BI40" s="5">
        <v>28696.1</v>
      </c>
      <c r="BJ40" s="5">
        <v>26850.35</v>
      </c>
      <c r="BK40" s="5">
        <v>24682.55</v>
      </c>
      <c r="BL40" s="5">
        <v>22246.83</v>
      </c>
      <c r="BM40" s="5">
        <v>19612.11</v>
      </c>
      <c r="BN40" s="5">
        <v>16865.259999999998</v>
      </c>
      <c r="BO40" s="5">
        <v>14112.93</v>
      </c>
      <c r="BP40" s="5">
        <v>11470.89</v>
      </c>
      <c r="BQ40" s="5">
        <v>9106.7199999999993</v>
      </c>
      <c r="BR40" s="5">
        <v>7015.17</v>
      </c>
      <c r="BS40" s="5">
        <v>5179.45</v>
      </c>
      <c r="BT40" s="5">
        <v>3629.34</v>
      </c>
      <c r="BU40" s="5">
        <v>2401.4499999999998</v>
      </c>
      <c r="BV40" s="5">
        <v>1443.96</v>
      </c>
      <c r="BW40" s="5">
        <v>769.56</v>
      </c>
      <c r="BX40" s="5">
        <v>356.48</v>
      </c>
      <c r="BY40" s="5">
        <v>141.69</v>
      </c>
      <c r="BZ40" s="5">
        <v>45.96</v>
      </c>
      <c r="CA40" s="5">
        <v>11.18</v>
      </c>
      <c r="CB40" s="5">
        <v>1.71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0.98897999999999997</v>
      </c>
      <c r="EM40" s="3">
        <v>0.97681554599999998</v>
      </c>
      <c r="EN40" s="3">
        <v>0.96335502777611992</v>
      </c>
      <c r="EO40" s="3">
        <v>0.94849045969753432</v>
      </c>
      <c r="EP40" s="3">
        <v>0.93215745398154282</v>
      </c>
      <c r="EQ40" s="3">
        <v>0.91428799558871665</v>
      </c>
      <c r="ER40" s="3">
        <v>0.89482280416263282</v>
      </c>
      <c r="ES40" s="3">
        <v>0.87372288244047791</v>
      </c>
      <c r="ET40" s="3">
        <v>0.85090997797995704</v>
      </c>
      <c r="EU40" s="3">
        <v>0.82621657041897867</v>
      </c>
      <c r="EV40" s="3">
        <v>0.79941410487458697</v>
      </c>
      <c r="EW40" s="3">
        <v>0.77027546075190834</v>
      </c>
      <c r="EX40" s="3">
        <v>0.73865565308804249</v>
      </c>
      <c r="EY40" s="3">
        <v>0.70441896356741174</v>
      </c>
      <c r="EZ40" s="3">
        <v>0.66748627730757237</v>
      </c>
      <c r="FA40" s="3">
        <v>0.62786429188659487</v>
      </c>
      <c r="FB40" s="3">
        <v>0.58565297554305906</v>
      </c>
      <c r="FC40" s="3">
        <v>0.54109064063398771</v>
      </c>
      <c r="FD40" s="3">
        <v>0.4945622564458711</v>
      </c>
      <c r="FE40" s="3">
        <v>0.44566488615106781</v>
      </c>
      <c r="FF40" s="3">
        <v>0.39526018752738207</v>
      </c>
      <c r="FG40" s="3">
        <v>0.3444060118001091</v>
      </c>
      <c r="FH40" s="3">
        <v>0.29423638806118724</v>
      </c>
      <c r="FI40" s="3">
        <v>0.24586686822780865</v>
      </c>
      <c r="FJ40" s="3">
        <v>0.20040854296116911</v>
      </c>
      <c r="FK40" s="3">
        <v>0.15896004810594011</v>
      </c>
      <c r="FL40" s="3">
        <v>0.12246600026177838</v>
      </c>
      <c r="FM40" s="3">
        <v>9.2156889856990845E-2</v>
      </c>
      <c r="FN40" s="3">
        <v>6.7290196266879002E-2</v>
      </c>
      <c r="FO40" s="3">
        <v>4.7091698053449926E-2</v>
      </c>
      <c r="FP40" s="3">
        <v>3.1277834930120908E-2</v>
      </c>
      <c r="FQ40" s="3">
        <v>1.9616832511473233E-2</v>
      </c>
      <c r="FR40" s="3">
        <v>1.1180417521589055E-2</v>
      </c>
      <c r="FS40" s="3">
        <v>5.6480115193811428E-3</v>
      </c>
      <c r="FT40" s="3">
        <v>2.479872417814678E-3</v>
      </c>
      <c r="FU40" s="3">
        <v>9.3426713468750173E-4</v>
      </c>
      <c r="FV40" s="3">
        <v>2.8726845857371299E-4</v>
      </c>
      <c r="FW40" s="3">
        <v>6.6221125070412308E-5</v>
      </c>
      <c r="FX40" s="3">
        <v>9.6027253464604876E-6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36</v>
      </c>
      <c r="HC40">
        <f t="shared" si="24"/>
        <v>1.8545067174442802E-2</v>
      </c>
      <c r="HD40">
        <f>IF(H40&gt;=$F$3,IF(HB40&lt;50,HC40*VLOOKUP(H40,Ret!$A$2:$AZ$27,HB40+2),HC40),0)</f>
        <v>5.6933356225539406E-3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6.8060396530205083E-5</v>
      </c>
      <c r="HH40">
        <f t="shared" si="26"/>
        <v>65</v>
      </c>
      <c r="HI40">
        <f t="shared" si="26"/>
        <v>31</v>
      </c>
      <c r="HJ40">
        <f t="shared" si="21"/>
        <v>6.2888181603037732E-2</v>
      </c>
      <c r="HK40">
        <f>IF(HH40&gt;=$F$3,IF(HI40&lt;50,HJ40*VLOOKUP(HH40,Ret!$A$2:$AZ$27,HI40+2),HJ40),0)</f>
        <v>2.3142850829917884E-2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1.6162262671980696E-4</v>
      </c>
      <c r="HN40">
        <f>HN39/(1+Assumptions!$C$9)</f>
        <v>0.39361003504321418</v>
      </c>
      <c r="HO40">
        <f>HO39*(1+Assumptions!$C$10)</f>
        <v>2.2245978246770139</v>
      </c>
      <c r="HQ40">
        <f>HQ39/(1.01+Assumptions!$C$9)</f>
        <v>0.30971906092801521</v>
      </c>
      <c r="HR40">
        <f>HR39/(0.99+Assumptions!$C$9)</f>
        <v>0.50138591959891954</v>
      </c>
    </row>
    <row r="41" spans="2:226" x14ac:dyDescent="0.25">
      <c r="B41">
        <f t="shared" si="25"/>
        <v>2062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41956.063444122869</v>
      </c>
      <c r="F41" s="3">
        <f t="shared" si="19"/>
        <v>28958.560000000001</v>
      </c>
      <c r="H41">
        <f t="shared" si="23"/>
        <v>71</v>
      </c>
      <c r="I41" s="5">
        <v>148689.11020625316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24260.25</v>
      </c>
      <c r="AR41" s="5">
        <v>25241.87</v>
      </c>
      <c r="AS41" s="5">
        <v>26219.27</v>
      </c>
      <c r="AT41" s="5">
        <v>27185</v>
      </c>
      <c r="AU41" s="5">
        <v>28130.37</v>
      </c>
      <c r="AV41" s="5">
        <v>29045.71</v>
      </c>
      <c r="AW41" s="5">
        <v>29920.65</v>
      </c>
      <c r="AX41" s="5">
        <v>30742.1</v>
      </c>
      <c r="AY41" s="5">
        <v>31491.71</v>
      </c>
      <c r="AZ41" s="5">
        <v>32145.97</v>
      </c>
      <c r="BA41" s="5">
        <v>32677.84</v>
      </c>
      <c r="BB41" s="5">
        <v>33059.910000000003</v>
      </c>
      <c r="BC41" s="5">
        <v>33261.599999999999</v>
      </c>
      <c r="BD41" s="5">
        <v>33251.17</v>
      </c>
      <c r="BE41" s="5">
        <v>32997.64</v>
      </c>
      <c r="BF41" s="5">
        <v>32472.06</v>
      </c>
      <c r="BG41" s="5">
        <v>31651.33</v>
      </c>
      <c r="BH41" s="5">
        <v>30520.76</v>
      </c>
      <c r="BI41" s="5">
        <v>29015.85</v>
      </c>
      <c r="BJ41" s="5">
        <v>27149.54</v>
      </c>
      <c r="BK41" s="5">
        <v>24957.58</v>
      </c>
      <c r="BL41" s="5">
        <v>22494.720000000001</v>
      </c>
      <c r="BM41" s="5">
        <v>19830.64</v>
      </c>
      <c r="BN41" s="5">
        <v>17053.18</v>
      </c>
      <c r="BO41" s="5">
        <v>14270.19</v>
      </c>
      <c r="BP41" s="5">
        <v>11598.71</v>
      </c>
      <c r="BQ41" s="5">
        <v>9208.19</v>
      </c>
      <c r="BR41" s="5">
        <v>7093.34</v>
      </c>
      <c r="BS41" s="5">
        <v>5237.16</v>
      </c>
      <c r="BT41" s="5">
        <v>3669.79</v>
      </c>
      <c r="BU41" s="5">
        <v>2428.1999999999998</v>
      </c>
      <c r="BV41" s="5">
        <v>1460.05</v>
      </c>
      <c r="BW41" s="5">
        <v>778.14</v>
      </c>
      <c r="BX41" s="5">
        <v>360.45</v>
      </c>
      <c r="BY41" s="5">
        <v>143.26</v>
      </c>
      <c r="BZ41" s="5">
        <v>46.47</v>
      </c>
      <c r="CA41" s="5">
        <v>11.3</v>
      </c>
      <c r="CB41" s="5">
        <v>1.73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0.98770000000000002</v>
      </c>
      <c r="EN41" s="3">
        <v>0.974089494</v>
      </c>
      <c r="EO41" s="3">
        <v>0.95905929310757998</v>
      </c>
      <c r="EP41" s="3">
        <v>0.94254429208026747</v>
      </c>
      <c r="EQ41" s="3">
        <v>0.92447571800108874</v>
      </c>
      <c r="ER41" s="3">
        <v>0.90479362996484558</v>
      </c>
      <c r="ES41" s="3">
        <v>0.88345859617027445</v>
      </c>
      <c r="ET41" s="3">
        <v>0.86039149222426858</v>
      </c>
      <c r="EU41" s="3">
        <v>0.83542293111992028</v>
      </c>
      <c r="EV41" s="3">
        <v>0.80832181123439006</v>
      </c>
      <c r="EW41" s="3">
        <v>0.77885848121489654</v>
      </c>
      <c r="EX41" s="3">
        <v>0.74688634056102499</v>
      </c>
      <c r="EY41" s="3">
        <v>0.71226815867602145</v>
      </c>
      <c r="EZ41" s="3">
        <v>0.67492393911663762</v>
      </c>
      <c r="FA41" s="3">
        <v>0.63486045409067404</v>
      </c>
      <c r="FB41" s="3">
        <v>0.59217878576215799</v>
      </c>
      <c r="FC41" s="3">
        <v>0.54711990195351534</v>
      </c>
      <c r="FD41" s="3">
        <v>0.50007306158453257</v>
      </c>
      <c r="FE41" s="3">
        <v>0.45063083798566983</v>
      </c>
      <c r="FF41" s="3">
        <v>0.39966449020949057</v>
      </c>
      <c r="FG41" s="3">
        <v>0.3482436568991375</v>
      </c>
      <c r="FH41" s="3">
        <v>0.29751500339864018</v>
      </c>
      <c r="FI41" s="3">
        <v>0.24860651198993772</v>
      </c>
      <c r="FJ41" s="3">
        <v>0.20264165398811812</v>
      </c>
      <c r="FK41" s="3">
        <v>0.16073130711029554</v>
      </c>
      <c r="FL41" s="3">
        <v>0.12383061362391388</v>
      </c>
      <c r="FM41" s="3">
        <v>9.3183775058131441E-2</v>
      </c>
      <c r="FN41" s="3">
        <v>6.8039997034195832E-2</v>
      </c>
      <c r="FO41" s="3">
        <v>4.7616431124441264E-2</v>
      </c>
      <c r="FP41" s="3">
        <v>3.1626357388542643E-2</v>
      </c>
      <c r="FQ41" s="3">
        <v>1.9835418826946179E-2</v>
      </c>
      <c r="FR41" s="3">
        <v>1.1304998606229705E-2</v>
      </c>
      <c r="FS41" s="3">
        <v>5.7109461459090606E-3</v>
      </c>
      <c r="FT41" s="3">
        <v>2.5075051242842909E-3</v>
      </c>
      <c r="FU41" s="3">
        <v>9.4467748052286368E-4</v>
      </c>
      <c r="FV41" s="3">
        <v>2.9046943171117008E-4</v>
      </c>
      <c r="FW41" s="3">
        <v>6.6959013398058915E-5</v>
      </c>
      <c r="FX41" s="3">
        <v>9.7097265328525205E-6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37</v>
      </c>
      <c r="HC41">
        <f t="shared" si="24"/>
        <v>1.2783671155358658E-2</v>
      </c>
      <c r="HD41">
        <f>IF(H41&gt;=$F$3,IF(HB41&lt;50,HC41*VLOOKUP(H41,Ret!$A$2:$AZ$27,HB41+2),HC41),0)</f>
        <v>3.3493218427039684E-3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5.011199092900594E-5</v>
      </c>
      <c r="HH41">
        <f t="shared" si="26"/>
        <v>66</v>
      </c>
      <c r="HI41">
        <f t="shared" si="26"/>
        <v>32</v>
      </c>
      <c r="HJ41">
        <f t="shared" si="21"/>
        <v>3.958370814640004E-2</v>
      </c>
      <c r="HK41">
        <f>IF(HH41&gt;=$F$3,IF(HI41&lt;50,HJ41*VLOOKUP(HH41,Ret!$A$2:$AZ$27,HI41+2),HJ41),0)</f>
        <v>1.1241773113577611E-2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1.1043854572845611E-4</v>
      </c>
      <c r="HN41">
        <f>HN40/(1+Assumptions!$C$9)</f>
        <v>0.37920041911677665</v>
      </c>
      <c r="HO41">
        <f>HO40*(1+Assumptions!$C$10)</f>
        <v>2.2968972539790169</v>
      </c>
      <c r="HQ41">
        <f>HQ40/(1.01+Assumptions!$C$9)</f>
        <v>0.29553345508398399</v>
      </c>
      <c r="HR41">
        <f>HR40/(0.99+Assumptions!$C$9)</f>
        <v>0.48772949377326802</v>
      </c>
    </row>
    <row r="42" spans="2:226" x14ac:dyDescent="0.25">
      <c r="B42">
        <f t="shared" ref="B42:C57" si="27">B41+1</f>
        <v>2063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44263.646933549629</v>
      </c>
      <c r="F42" s="3">
        <f t="shared" si="19"/>
        <v>29297.15</v>
      </c>
      <c r="H42">
        <f t="shared" si="23"/>
        <v>72</v>
      </c>
      <c r="I42" s="5">
        <v>143394.52810399127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25556.21</v>
      </c>
      <c r="AS42" s="5">
        <v>26545.78</v>
      </c>
      <c r="AT42" s="5">
        <v>27523.54</v>
      </c>
      <c r="AU42" s="5">
        <v>28480.69</v>
      </c>
      <c r="AV42" s="5">
        <v>29407.42</v>
      </c>
      <c r="AW42" s="5">
        <v>30293.26</v>
      </c>
      <c r="AX42" s="5">
        <v>31124.93</v>
      </c>
      <c r="AY42" s="5">
        <v>31883.88</v>
      </c>
      <c r="AZ42" s="5">
        <v>32546.29</v>
      </c>
      <c r="BA42" s="5">
        <v>33084.78</v>
      </c>
      <c r="BB42" s="5">
        <v>33471.61</v>
      </c>
      <c r="BC42" s="5">
        <v>33675.82</v>
      </c>
      <c r="BD42" s="5">
        <v>33665.25</v>
      </c>
      <c r="BE42" s="5">
        <v>33408.559999999998</v>
      </c>
      <c r="BF42" s="5">
        <v>32876.44</v>
      </c>
      <c r="BG42" s="5">
        <v>32045.49</v>
      </c>
      <c r="BH42" s="5">
        <v>30900.85</v>
      </c>
      <c r="BI42" s="5">
        <v>29377.19</v>
      </c>
      <c r="BJ42" s="5">
        <v>27487.64</v>
      </c>
      <c r="BK42" s="5">
        <v>25268.39</v>
      </c>
      <c r="BL42" s="5">
        <v>22774.85</v>
      </c>
      <c r="BM42" s="5">
        <v>20077.599999999999</v>
      </c>
      <c r="BN42" s="5">
        <v>17265.55</v>
      </c>
      <c r="BO42" s="5">
        <v>14447.9</v>
      </c>
      <c r="BP42" s="5">
        <v>11743.15</v>
      </c>
      <c r="BQ42" s="5">
        <v>9322.86</v>
      </c>
      <c r="BR42" s="5">
        <v>7181.68</v>
      </c>
      <c r="BS42" s="5">
        <v>5302.38</v>
      </c>
      <c r="BT42" s="5">
        <v>3715.49</v>
      </c>
      <c r="BU42" s="5">
        <v>2458.44</v>
      </c>
      <c r="BV42" s="5">
        <v>1478.23</v>
      </c>
      <c r="BW42" s="5">
        <v>787.83</v>
      </c>
      <c r="BX42" s="5">
        <v>364.94</v>
      </c>
      <c r="BY42" s="5">
        <v>145.05000000000001</v>
      </c>
      <c r="BZ42" s="5">
        <v>47.05</v>
      </c>
      <c r="CA42" s="5">
        <v>11.44</v>
      </c>
      <c r="CB42" s="5">
        <v>1.75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0.98621999999999999</v>
      </c>
      <c r="EO42" s="3">
        <v>0.97100262539999993</v>
      </c>
      <c r="EP42" s="3">
        <v>0.95428196019061196</v>
      </c>
      <c r="EQ42" s="3">
        <v>0.93598837501375787</v>
      </c>
      <c r="ER42" s="3">
        <v>0.91606118250971491</v>
      </c>
      <c r="ES42" s="3">
        <v>0.89446045982613576</v>
      </c>
      <c r="ET42" s="3">
        <v>0.87110609722007537</v>
      </c>
      <c r="EU42" s="3">
        <v>0.84582659827874873</v>
      </c>
      <c r="EV42" s="3">
        <v>0.81838798343058605</v>
      </c>
      <c r="EW42" s="3">
        <v>0.78855774143454116</v>
      </c>
      <c r="EX42" s="3">
        <v>0.75618744614865319</v>
      </c>
      <c r="EY42" s="3">
        <v>0.72113815801966308</v>
      </c>
      <c r="EZ42" s="3">
        <v>0.68332888439469219</v>
      </c>
      <c r="FA42" s="3">
        <v>0.64276648181702334</v>
      </c>
      <c r="FB42" s="3">
        <v>0.59955329124446488</v>
      </c>
      <c r="FC42" s="3">
        <v>0.55393328131367359</v>
      </c>
      <c r="FD42" s="3">
        <v>0.50630055845351074</v>
      </c>
      <c r="FE42" s="3">
        <v>0.45624262223921214</v>
      </c>
      <c r="FF42" s="3">
        <v>0.40464158166395725</v>
      </c>
      <c r="FG42" s="3">
        <v>0.35258039576707251</v>
      </c>
      <c r="FH42" s="3">
        <v>0.30122000951568306</v>
      </c>
      <c r="FI42" s="3">
        <v>0.25170245215139991</v>
      </c>
      <c r="FJ42" s="3">
        <v>0.20516518577312759</v>
      </c>
      <c r="FK42" s="3">
        <v>0.16273292205152934</v>
      </c>
      <c r="FL42" s="3">
        <v>0.12537269780693924</v>
      </c>
      <c r="FM42" s="3">
        <v>9.4344208826699846E-2</v>
      </c>
      <c r="FN42" s="3">
        <v>6.8887310958991421E-2</v>
      </c>
      <c r="FO42" s="3">
        <v>4.8209406828430966E-2</v>
      </c>
      <c r="FP42" s="3">
        <v>3.2020205921375569E-2</v>
      </c>
      <c r="FQ42" s="3">
        <v>2.0082432749768332E-2</v>
      </c>
      <c r="FR42" s="3">
        <v>1.1445781721402964E-2</v>
      </c>
      <c r="FS42" s="3">
        <v>5.7820655522011349E-3</v>
      </c>
      <c r="FT42" s="3">
        <v>2.5387315220049521E-3</v>
      </c>
      <c r="FU42" s="3">
        <v>9.5644171360014559E-4</v>
      </c>
      <c r="FV42" s="3">
        <v>2.9408669809777272E-4</v>
      </c>
      <c r="FW42" s="3">
        <v>6.7792865645498551E-5</v>
      </c>
      <c r="FX42" s="3">
        <v>9.8306434472537432E-6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38</v>
      </c>
      <c r="HC42">
        <f t="shared" si="24"/>
        <v>9.3842373217256844E-3</v>
      </c>
      <c r="HD42">
        <f>IF(H42&gt;=$F$3,IF(HB42&lt;50,HC42*VLOOKUP(H42,Ret!$A$2:$AZ$27,HB42+2),HC42),0)</f>
        <v>2.7026603486569969E-3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3.9319954378030618E-5</v>
      </c>
      <c r="HH42">
        <f t="shared" ref="HH42:HI57" si="28">HH41+1</f>
        <v>67</v>
      </c>
      <c r="HI42">
        <f t="shared" si="28"/>
        <v>33</v>
      </c>
      <c r="HJ42">
        <f t="shared" si="21"/>
        <v>2.8231496487093975E-2</v>
      </c>
      <c r="HK42">
        <f>IF(HH42&gt;=$F$3,IF(HI42&lt;50,HJ42*VLOOKUP(HH42,Ret!$A$2:$AZ$27,HI42+2),HJ42),0)</f>
        <v>1.0191570231840924E-2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8.4976804426152867E-5</v>
      </c>
      <c r="HN42">
        <f>HN41/(1+Assumptions!$C$9)</f>
        <v>0.36531832284853238</v>
      </c>
      <c r="HO42">
        <f>HO41*(1+Assumptions!$C$10)</f>
        <v>2.3715464147333347</v>
      </c>
      <c r="HQ42">
        <f>HQ41/(1.01+Assumptions!$C$9)</f>
        <v>0.28199757164502287</v>
      </c>
      <c r="HR42">
        <f>HR41/(0.99+Assumptions!$C$9)</f>
        <v>0.47444503285337353</v>
      </c>
    </row>
    <row r="43" spans="2:226" x14ac:dyDescent="0.25">
      <c r="B43">
        <f t="shared" si="27"/>
        <v>2064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46698.147514894852</v>
      </c>
      <c r="F43" s="3">
        <f t="shared" si="19"/>
        <v>29475.89</v>
      </c>
      <c r="H43">
        <f t="shared" si="23"/>
        <v>73</v>
      </c>
      <c r="I43" s="5">
        <v>138123.9408244369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26916.69</v>
      </c>
      <c r="AT43" s="5">
        <v>27908.11</v>
      </c>
      <c r="AU43" s="5">
        <v>28878.63</v>
      </c>
      <c r="AV43" s="5">
        <v>29818.32</v>
      </c>
      <c r="AW43" s="5">
        <v>30716.54</v>
      </c>
      <c r="AX43" s="5">
        <v>31559.83</v>
      </c>
      <c r="AY43" s="5">
        <v>32329.38</v>
      </c>
      <c r="AZ43" s="5">
        <v>33001.050000000003</v>
      </c>
      <c r="BA43" s="5">
        <v>33547.06</v>
      </c>
      <c r="BB43" s="5">
        <v>33939.300000000003</v>
      </c>
      <c r="BC43" s="5">
        <v>34146.35</v>
      </c>
      <c r="BD43" s="5">
        <v>34135.64</v>
      </c>
      <c r="BE43" s="5">
        <v>33875.370000000003</v>
      </c>
      <c r="BF43" s="5">
        <v>33335.81</v>
      </c>
      <c r="BG43" s="5">
        <v>32493.25</v>
      </c>
      <c r="BH43" s="5">
        <v>31332.61</v>
      </c>
      <c r="BI43" s="5">
        <v>29787.66</v>
      </c>
      <c r="BJ43" s="5">
        <v>27871.71</v>
      </c>
      <c r="BK43" s="5">
        <v>25621.45</v>
      </c>
      <c r="BL43" s="5">
        <v>23093.08</v>
      </c>
      <c r="BM43" s="5">
        <v>20358.13</v>
      </c>
      <c r="BN43" s="5">
        <v>17506.79</v>
      </c>
      <c r="BO43" s="5">
        <v>14649.77</v>
      </c>
      <c r="BP43" s="5">
        <v>11907.23</v>
      </c>
      <c r="BQ43" s="5">
        <v>9453.1299999999992</v>
      </c>
      <c r="BR43" s="5">
        <v>7282.02</v>
      </c>
      <c r="BS43" s="5">
        <v>5376.47</v>
      </c>
      <c r="BT43" s="5">
        <v>3767.4</v>
      </c>
      <c r="BU43" s="5">
        <v>2492.79</v>
      </c>
      <c r="BV43" s="5">
        <v>1498.88</v>
      </c>
      <c r="BW43" s="5">
        <v>798.84</v>
      </c>
      <c r="BX43" s="5">
        <v>370.04</v>
      </c>
      <c r="BY43" s="5">
        <v>147.07</v>
      </c>
      <c r="BZ43" s="5">
        <v>47.71</v>
      </c>
      <c r="CA43" s="5">
        <v>11.6</v>
      </c>
      <c r="CB43" s="5">
        <v>1.78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0.98456999999999995</v>
      </c>
      <c r="EP43" s="3">
        <v>0.9676157045999999</v>
      </c>
      <c r="EQ43" s="3">
        <v>0.94906651154281785</v>
      </c>
      <c r="ER43" s="3">
        <v>0.92886088551207124</v>
      </c>
      <c r="ES43" s="3">
        <v>0.90695834583169654</v>
      </c>
      <c r="ET43" s="3">
        <v>0.88327766342203096</v>
      </c>
      <c r="EU43" s="3">
        <v>0.85764494562952354</v>
      </c>
      <c r="EV43" s="3">
        <v>0.82982294359330178</v>
      </c>
      <c r="EW43" s="3">
        <v>0.79957589729932599</v>
      </c>
      <c r="EX43" s="3">
        <v>0.7667533067151886</v>
      </c>
      <c r="EY43" s="3">
        <v>0.73121429094893964</v>
      </c>
      <c r="EZ43" s="3">
        <v>0.69287672567448677</v>
      </c>
      <c r="FA43" s="3">
        <v>0.65174756323844929</v>
      </c>
      <c r="FB43" s="3">
        <v>0.60793057456192834</v>
      </c>
      <c r="FC43" s="3">
        <v>0.56167313714351119</v>
      </c>
      <c r="FD43" s="3">
        <v>0.51337486408054067</v>
      </c>
      <c r="FE43" s="3">
        <v>0.46261749126889762</v>
      </c>
      <c r="FF43" s="3">
        <v>0.41029545300638531</v>
      </c>
      <c r="FG43" s="3">
        <v>0.35750684002258376</v>
      </c>
      <c r="FH43" s="3">
        <v>0.30542881863649401</v>
      </c>
      <c r="FI43" s="3">
        <v>0.25521937514084075</v>
      </c>
      <c r="FJ43" s="3">
        <v>0.20803186487105071</v>
      </c>
      <c r="FK43" s="3">
        <v>0.16500671457842001</v>
      </c>
      <c r="FL43" s="3">
        <v>0.12712447304550634</v>
      </c>
      <c r="FM43" s="3">
        <v>9.566243721147398E-2</v>
      </c>
      <c r="FN43" s="3">
        <v>6.984984177870196E-2</v>
      </c>
      <c r="FO43" s="3">
        <v>4.8883014771988989E-2</v>
      </c>
      <c r="FP43" s="3">
        <v>3.2467609581407368E-2</v>
      </c>
      <c r="FQ43" s="3">
        <v>2.0363035377267077E-2</v>
      </c>
      <c r="FR43" s="3">
        <v>1.1605708382919598E-2</v>
      </c>
      <c r="FS43" s="3">
        <v>5.8628557037994937E-3</v>
      </c>
      <c r="FT43" s="3">
        <v>2.5742040538672436E-3</v>
      </c>
      <c r="FU43" s="3">
        <v>9.6980563525394527E-4</v>
      </c>
      <c r="FV43" s="3">
        <v>2.9819583672788307E-4</v>
      </c>
      <c r="FW43" s="3">
        <v>6.874010428251159E-5</v>
      </c>
      <c r="FX43" s="3">
        <v>9.9680025220070038E-6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39</v>
      </c>
      <c r="HC43">
        <f t="shared" si="24"/>
        <v>6.642257018690657E-3</v>
      </c>
      <c r="HD43">
        <f>IF(H43&gt;=$F$3,IF(HB43&lt;50,HC43*VLOOKUP(H43,Ret!$A$2:$AZ$27,HB43+2),HC43),0)</f>
        <v>1.4679388011306351E-3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2.9956579154294864E-5</v>
      </c>
      <c r="HH43">
        <f t="shared" si="28"/>
        <v>68</v>
      </c>
      <c r="HI43">
        <f t="shared" si="28"/>
        <v>34</v>
      </c>
      <c r="HJ43">
        <f t="shared" si="21"/>
        <v>1.7954949450826901E-2</v>
      </c>
      <c r="HK43">
        <f>IF(HH43&gt;=$F$3,IF(HI43&lt;50,HJ43*VLOOKUP(HH43,Ret!$A$2:$AZ$27,HI43+2),HJ43),0)</f>
        <v>4.7580616044691293E-3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5.799448672617089E-5</v>
      </c>
      <c r="HN43">
        <f>HN42/(1+Assumptions!$C$9)</f>
        <v>0.35194443434348011</v>
      </c>
      <c r="HO43">
        <f>HO42*(1+Assumptions!$C$10)</f>
        <v>2.4486216732121679</v>
      </c>
      <c r="HQ43">
        <f>HQ42/(1.01+Assumptions!$C$9)</f>
        <v>0.2690816523330371</v>
      </c>
      <c r="HR43">
        <f>HR42/(0.99+Assumptions!$C$9)</f>
        <v>0.46152240549939055</v>
      </c>
    </row>
    <row r="44" spans="2:226" x14ac:dyDescent="0.25">
      <c r="B44">
        <f t="shared" si="27"/>
        <v>2065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49266.545628214073</v>
      </c>
      <c r="F44" s="3">
        <f t="shared" si="19"/>
        <v>29466.639999999999</v>
      </c>
      <c r="H44">
        <f t="shared" si="23"/>
        <v>74</v>
      </c>
      <c r="I44" s="5">
        <v>132882.8920291109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28345.48</v>
      </c>
      <c r="AU44" s="5">
        <v>29331.21</v>
      </c>
      <c r="AV44" s="5">
        <v>30285.62</v>
      </c>
      <c r="AW44" s="5">
        <v>31197.919999999998</v>
      </c>
      <c r="AX44" s="5">
        <v>32054.43</v>
      </c>
      <c r="AY44" s="5">
        <v>32836.04</v>
      </c>
      <c r="AZ44" s="5">
        <v>33518.230000000003</v>
      </c>
      <c r="BA44" s="5">
        <v>34072.800000000003</v>
      </c>
      <c r="BB44" s="5">
        <v>34471.19</v>
      </c>
      <c r="BC44" s="5">
        <v>34681.49</v>
      </c>
      <c r="BD44" s="5">
        <v>34670.61</v>
      </c>
      <c r="BE44" s="5">
        <v>34406.25</v>
      </c>
      <c r="BF44" s="5">
        <v>33858.239999999998</v>
      </c>
      <c r="BG44" s="5">
        <v>33002.480000000003</v>
      </c>
      <c r="BH44" s="5">
        <v>31823.65</v>
      </c>
      <c r="BI44" s="5">
        <v>30254.49</v>
      </c>
      <c r="BJ44" s="5">
        <v>28308.51</v>
      </c>
      <c r="BK44" s="5">
        <v>26022.98</v>
      </c>
      <c r="BL44" s="5">
        <v>23454.99</v>
      </c>
      <c r="BM44" s="5">
        <v>20677.18</v>
      </c>
      <c r="BN44" s="5">
        <v>17781.16</v>
      </c>
      <c r="BO44" s="5">
        <v>14879.36</v>
      </c>
      <c r="BP44" s="5">
        <v>12093.84</v>
      </c>
      <c r="BQ44" s="5">
        <v>9601.2800000000007</v>
      </c>
      <c r="BR44" s="5">
        <v>7396.14</v>
      </c>
      <c r="BS44" s="5">
        <v>5460.73</v>
      </c>
      <c r="BT44" s="5">
        <v>3826.44</v>
      </c>
      <c r="BU44" s="5">
        <v>2531.86</v>
      </c>
      <c r="BV44" s="5">
        <v>1522.37</v>
      </c>
      <c r="BW44" s="5">
        <v>811.36</v>
      </c>
      <c r="BX44" s="5">
        <v>375.84</v>
      </c>
      <c r="BY44" s="5">
        <v>149.38</v>
      </c>
      <c r="BZ44" s="5">
        <v>48.46</v>
      </c>
      <c r="CA44" s="5">
        <v>11.78</v>
      </c>
      <c r="CB44" s="5">
        <v>1.8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0.98277999999999999</v>
      </c>
      <c r="EQ44" s="3">
        <v>0.96394010739999991</v>
      </c>
      <c r="ER44" s="3">
        <v>0.94341782251345385</v>
      </c>
      <c r="ES44" s="3">
        <v>0.92117203025858652</v>
      </c>
      <c r="ET44" s="3">
        <v>0.8971202285485349</v>
      </c>
      <c r="EU44" s="3">
        <v>0.87108579951605636</v>
      </c>
      <c r="EV44" s="3">
        <v>0.84282777617975546</v>
      </c>
      <c r="EW44" s="3">
        <v>0.81210670373800342</v>
      </c>
      <c r="EX44" s="3">
        <v>0.77876972354955831</v>
      </c>
      <c r="EY44" s="3">
        <v>0.74267374686303633</v>
      </c>
      <c r="EZ44" s="3">
        <v>0.70373536231500733</v>
      </c>
      <c r="FA44" s="3">
        <v>0.66196163120798857</v>
      </c>
      <c r="FB44" s="3">
        <v>0.61745795074187548</v>
      </c>
      <c r="FC44" s="3">
        <v>0.57047557526992621</v>
      </c>
      <c r="FD44" s="3">
        <v>0.5214203805524652</v>
      </c>
      <c r="FE44" s="3">
        <v>0.46986754752724297</v>
      </c>
      <c r="FF44" s="3">
        <v>0.41672552790191181</v>
      </c>
      <c r="FG44" s="3">
        <v>0.36310962148205184</v>
      </c>
      <c r="FH44" s="3">
        <v>0.31021544292076136</v>
      </c>
      <c r="FI44" s="3">
        <v>0.25921912625901739</v>
      </c>
      <c r="FJ44" s="3">
        <v>0.21129210200498766</v>
      </c>
      <c r="FK44" s="3">
        <v>0.16759266946831611</v>
      </c>
      <c r="FL44" s="3">
        <v>0.12911674441178009</v>
      </c>
      <c r="FM44" s="3">
        <v>9.7161641337308632E-2</v>
      </c>
      <c r="FN44" s="3">
        <v>7.0944515655262649E-2</v>
      </c>
      <c r="FO44" s="3">
        <v>4.9649100391022459E-2</v>
      </c>
      <c r="FP44" s="3">
        <v>3.2976435988713207E-2</v>
      </c>
      <c r="FQ44" s="3">
        <v>2.0682161123401151E-2</v>
      </c>
      <c r="FR44" s="3">
        <v>1.1787590910671253E-2</v>
      </c>
      <c r="FS44" s="3">
        <v>5.9547373003437966E-3</v>
      </c>
      <c r="FT44" s="3">
        <v>2.6145465064619506E-3</v>
      </c>
      <c r="FU44" s="3">
        <v>9.8500425084447523E-4</v>
      </c>
      <c r="FV44" s="3">
        <v>3.0286910704965922E-4</v>
      </c>
      <c r="FW44" s="3">
        <v>6.9817386557087432E-5</v>
      </c>
      <c r="FX44" s="3">
        <v>1.0124219224643247E-5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40</v>
      </c>
      <c r="HC44">
        <f t="shared" si="24"/>
        <v>5.1443616384057268E-3</v>
      </c>
      <c r="HD44">
        <f>IF(H44&gt;=$F$3,IF(HB44&lt;50,HC44*VLOOKUP(H44,Ret!$A$2:$AZ$27,HB44+2),HC44),0)</f>
        <v>1.2809460479630259E-3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2.500159756265183E-5</v>
      </c>
      <c r="HH44">
        <f t="shared" si="28"/>
        <v>69</v>
      </c>
      <c r="HI44">
        <f t="shared" si="28"/>
        <v>35</v>
      </c>
      <c r="HJ44">
        <f t="shared" si="21"/>
        <v>1.3138893359631603E-2</v>
      </c>
      <c r="HK44">
        <f>IF(HH44&gt;=$F$3,IF(HI44&lt;50,HJ44*VLOOKUP(HH44,Ret!$A$2:$AZ$27,HI44+2),HJ44),0)</f>
        <v>3.7577235008546383E-3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4.532918209072903E-5</v>
      </c>
      <c r="HN44">
        <f>HN43/(1+Assumptions!$C$9)</f>
        <v>0.33906014869314077</v>
      </c>
      <c r="HO44">
        <f>HO43*(1+Assumptions!$C$10)</f>
        <v>2.5282018775915636</v>
      </c>
      <c r="HQ44">
        <f>HQ43/(1.01+Assumptions!$C$9)</f>
        <v>0.25675730184450102</v>
      </c>
      <c r="HR44">
        <f>HR43/(0.99+Assumptions!$C$9)</f>
        <v>0.44895175632236434</v>
      </c>
    </row>
    <row r="45" spans="2:226" x14ac:dyDescent="0.25">
      <c r="B45">
        <f t="shared" si="27"/>
        <v>2066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51976.205637765845</v>
      </c>
      <c r="F45" s="3">
        <f t="shared" si="19"/>
        <v>29241.96</v>
      </c>
      <c r="H45">
        <f t="shared" si="23"/>
        <v>75</v>
      </c>
      <c r="I45" s="5">
        <v>127670.53243718174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29845.15</v>
      </c>
      <c r="AV45" s="5">
        <v>30816.28</v>
      </c>
      <c r="AW45" s="5">
        <v>31744.560000000001</v>
      </c>
      <c r="AX45" s="5">
        <v>32616.07</v>
      </c>
      <c r="AY45" s="5">
        <v>33411.379999999997</v>
      </c>
      <c r="AZ45" s="5">
        <v>34105.53</v>
      </c>
      <c r="BA45" s="5">
        <v>34669.81</v>
      </c>
      <c r="BB45" s="5">
        <v>35075.18</v>
      </c>
      <c r="BC45" s="5">
        <v>35289.17</v>
      </c>
      <c r="BD45" s="5">
        <v>35278.1</v>
      </c>
      <c r="BE45" s="5">
        <v>35009.11</v>
      </c>
      <c r="BF45" s="5">
        <v>34451.5</v>
      </c>
      <c r="BG45" s="5">
        <v>33580.74</v>
      </c>
      <c r="BH45" s="5">
        <v>32381.25</v>
      </c>
      <c r="BI45" s="5">
        <v>30784.6</v>
      </c>
      <c r="BJ45" s="5">
        <v>28804.52</v>
      </c>
      <c r="BK45" s="5">
        <v>26478.95</v>
      </c>
      <c r="BL45" s="5">
        <v>23865.96</v>
      </c>
      <c r="BM45" s="5">
        <v>21039.48</v>
      </c>
      <c r="BN45" s="5">
        <v>18092.71</v>
      </c>
      <c r="BO45" s="5">
        <v>15140.07</v>
      </c>
      <c r="BP45" s="5">
        <v>12305.74</v>
      </c>
      <c r="BQ45" s="5">
        <v>9769.51</v>
      </c>
      <c r="BR45" s="5">
        <v>7525.74</v>
      </c>
      <c r="BS45" s="5">
        <v>5556.41</v>
      </c>
      <c r="BT45" s="5">
        <v>3893.49</v>
      </c>
      <c r="BU45" s="5">
        <v>2576.2199999999998</v>
      </c>
      <c r="BV45" s="5">
        <v>1549.05</v>
      </c>
      <c r="BW45" s="5">
        <v>825.57</v>
      </c>
      <c r="BX45" s="5">
        <v>382.42</v>
      </c>
      <c r="BY45" s="5">
        <v>152</v>
      </c>
      <c r="BZ45" s="5">
        <v>49.31</v>
      </c>
      <c r="CA45" s="5">
        <v>11.99</v>
      </c>
      <c r="CB45" s="5">
        <v>1.83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0.98082999999999998</v>
      </c>
      <c r="ER45" s="3">
        <v>0.95994812929999995</v>
      </c>
      <c r="ES45" s="3">
        <v>0.93731255241110589</v>
      </c>
      <c r="ET45" s="3">
        <v>0.91283932166765192</v>
      </c>
      <c r="EU45" s="3">
        <v>0.88634872455285663</v>
      </c>
      <c r="EV45" s="3">
        <v>0.85759557192836189</v>
      </c>
      <c r="EW45" s="3">
        <v>0.82633621333157314</v>
      </c>
      <c r="EX45" s="3">
        <v>0.79241511177431201</v>
      </c>
      <c r="EY45" s="3">
        <v>0.75568667134357259</v>
      </c>
      <c r="EZ45" s="3">
        <v>0.7160660191650291</v>
      </c>
      <c r="FA45" s="3">
        <v>0.67356034026739298</v>
      </c>
      <c r="FB45" s="3">
        <v>0.62827687859121617</v>
      </c>
      <c r="FC45" s="3">
        <v>0.58047129089921057</v>
      </c>
      <c r="FD45" s="3">
        <v>0.53055656459478739</v>
      </c>
      <c r="FE45" s="3">
        <v>0.47810043705330074</v>
      </c>
      <c r="FF45" s="3">
        <v>0.42402727762257242</v>
      </c>
      <c r="FG45" s="3">
        <v>0.36947192808365226</v>
      </c>
      <c r="FH45" s="3">
        <v>0.31565095231970663</v>
      </c>
      <c r="FI45" s="3">
        <v>0.26376109226787003</v>
      </c>
      <c r="FJ45" s="3">
        <v>0.21499430391846355</v>
      </c>
      <c r="FK45" s="3">
        <v>0.17052918198204692</v>
      </c>
      <c r="FL45" s="3">
        <v>0.13137909238260859</v>
      </c>
      <c r="FM45" s="3">
        <v>9.8864080808836782E-2</v>
      </c>
      <c r="FN45" s="3">
        <v>7.2187585884188346E-2</v>
      </c>
      <c r="FO45" s="3">
        <v>5.0519038229331528E-2</v>
      </c>
      <c r="FP45" s="3">
        <v>3.3554240001539712E-2</v>
      </c>
      <c r="FQ45" s="3">
        <v>2.104454824416568E-2</v>
      </c>
      <c r="FR45" s="3">
        <v>1.1994129826279789E-2</v>
      </c>
      <c r="FS45" s="3">
        <v>6.0590745643417611E-3</v>
      </c>
      <c r="FT45" s="3">
        <v>2.6603578689655366E-3</v>
      </c>
      <c r="FU45" s="3">
        <v>1.0022632235540761E-3</v>
      </c>
      <c r="FV45" s="3">
        <v>3.0817589597840729E-4</v>
      </c>
      <c r="FW45" s="3">
        <v>7.1040707540942431E-5</v>
      </c>
      <c r="FX45" s="3">
        <v>1.0301613000512061E-5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41</v>
      </c>
      <c r="HC45">
        <f t="shared" si="24"/>
        <v>3.8384139928800492E-3</v>
      </c>
      <c r="HD45">
        <f>IF(H45&gt;=$F$3,IF(HB45&lt;50,HC45*VLOOKUP(H45,Ret!$A$2:$AZ$27,HB45+2),HC45),0)</f>
        <v>3.8384139928800492E-3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70</v>
      </c>
      <c r="HI45">
        <f t="shared" si="28"/>
        <v>36</v>
      </c>
      <c r="HJ45">
        <f t="shared" si="21"/>
        <v>9.3358406766862346E-3</v>
      </c>
      <c r="HK45">
        <f>IF(HH45&gt;=$F$3,IF(HI45&lt;50,HJ45*VLOOKUP(HH45,Ret!$A$2:$AZ$27,HI45+2),HJ45),0)</f>
        <v>2.8661030877426739E-3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3.4262535283438483E-5</v>
      </c>
      <c r="HN45">
        <f>HN44/(1+Assumptions!$C$9)</f>
        <v>0.32664754209358454</v>
      </c>
      <c r="HO45">
        <f>HO44*(1+Assumptions!$C$10)</f>
        <v>2.6103684386132895</v>
      </c>
      <c r="HQ45">
        <f>HQ44/(1.01+Assumptions!$C$9)</f>
        <v>0.24499742542414218</v>
      </c>
      <c r="HR45">
        <f>HR44/(0.99+Assumptions!$C$9)</f>
        <v>0.43672349836805868</v>
      </c>
    </row>
    <row r="46" spans="2:226" x14ac:dyDescent="0.25">
      <c r="B46">
        <f t="shared" si="27"/>
        <v>2067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54834.896947842957</v>
      </c>
      <c r="F46" s="3">
        <f t="shared" si="19"/>
        <v>28776.21</v>
      </c>
      <c r="H46">
        <f t="shared" si="23"/>
        <v>76</v>
      </c>
      <c r="I46" s="5">
        <v>122486.38421839525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31418.57</v>
      </c>
      <c r="AW46" s="5">
        <v>32365</v>
      </c>
      <c r="AX46" s="5">
        <v>33253.550000000003</v>
      </c>
      <c r="AY46" s="5">
        <v>34064.400000000001</v>
      </c>
      <c r="AZ46" s="5">
        <v>34772.11</v>
      </c>
      <c r="BA46" s="5">
        <v>35347.42</v>
      </c>
      <c r="BB46" s="5">
        <v>35760.720000000001</v>
      </c>
      <c r="BC46" s="5">
        <v>35978.879999999997</v>
      </c>
      <c r="BD46" s="5">
        <v>35967.599999999999</v>
      </c>
      <c r="BE46" s="5">
        <v>35693.35</v>
      </c>
      <c r="BF46" s="5">
        <v>35124.839999999997</v>
      </c>
      <c r="BG46" s="5">
        <v>34237.06</v>
      </c>
      <c r="BH46" s="5">
        <v>33014.129999999997</v>
      </c>
      <c r="BI46" s="5">
        <v>31386.28</v>
      </c>
      <c r="BJ46" s="5">
        <v>29367.5</v>
      </c>
      <c r="BK46" s="5">
        <v>26996.47</v>
      </c>
      <c r="BL46" s="5">
        <v>24332.41</v>
      </c>
      <c r="BM46" s="5">
        <v>21450.69</v>
      </c>
      <c r="BN46" s="5">
        <v>18446.330000000002</v>
      </c>
      <c r="BO46" s="5">
        <v>15435.98</v>
      </c>
      <c r="BP46" s="5">
        <v>12546.26</v>
      </c>
      <c r="BQ46" s="5">
        <v>9960.4500000000007</v>
      </c>
      <c r="BR46" s="5">
        <v>7672.83</v>
      </c>
      <c r="BS46" s="5">
        <v>5665.01</v>
      </c>
      <c r="BT46" s="5">
        <v>3969.59</v>
      </c>
      <c r="BU46" s="5">
        <v>2626.57</v>
      </c>
      <c r="BV46" s="5">
        <v>1579.32</v>
      </c>
      <c r="BW46" s="5">
        <v>841.71</v>
      </c>
      <c r="BX46" s="5">
        <v>389.89</v>
      </c>
      <c r="BY46" s="5">
        <v>154.97</v>
      </c>
      <c r="BZ46" s="5">
        <v>50.27</v>
      </c>
      <c r="CA46" s="5">
        <v>12.23</v>
      </c>
      <c r="CB46" s="5">
        <v>1.87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0.97870999999999997</v>
      </c>
      <c r="ES46" s="3">
        <v>0.95563201819999988</v>
      </c>
      <c r="ET46" s="3">
        <v>0.93068046620479794</v>
      </c>
      <c r="EU46" s="3">
        <v>0.90367211907553469</v>
      </c>
      <c r="EV46" s="3">
        <v>0.87435699553272428</v>
      </c>
      <c r="EW46" s="3">
        <v>0.84248668304555652</v>
      </c>
      <c r="EX46" s="3">
        <v>0.80790260470653641</v>
      </c>
      <c r="EY46" s="3">
        <v>0.7704563189783884</v>
      </c>
      <c r="EZ46" s="3">
        <v>0.7300612941743515</v>
      </c>
      <c r="FA46" s="3">
        <v>0.68672485575216202</v>
      </c>
      <c r="FB46" s="3">
        <v>0.64055634369994419</v>
      </c>
      <c r="FC46" s="3">
        <v>0.59181641150781539</v>
      </c>
      <c r="FD46" s="3">
        <v>0.54092611828225834</v>
      </c>
      <c r="FE46" s="3">
        <v>0.48744475296769146</v>
      </c>
      <c r="FF46" s="3">
        <v>0.43231475140704556</v>
      </c>
      <c r="FG46" s="3">
        <v>0.37669313549101507</v>
      </c>
      <c r="FH46" s="3">
        <v>0.32182024644403895</v>
      </c>
      <c r="FI46" s="3">
        <v>0.26891621613110339</v>
      </c>
      <c r="FJ46" s="3">
        <v>0.21919629693062367</v>
      </c>
      <c r="FK46" s="3">
        <v>0.17386211879943209</v>
      </c>
      <c r="FL46" s="3">
        <v>0.13394685356545846</v>
      </c>
      <c r="FM46" s="3">
        <v>0.10079634677654314</v>
      </c>
      <c r="FN46" s="3">
        <v>7.3598468525828506E-2</v>
      </c>
      <c r="FO46" s="3">
        <v>5.1506416228430559E-2</v>
      </c>
      <c r="FP46" s="3">
        <v>3.4210046594761297E-2</v>
      </c>
      <c r="FQ46" s="3">
        <v>2.1455857023302393E-2</v>
      </c>
      <c r="FR46" s="3">
        <v>1.2228551151860965E-2</v>
      </c>
      <c r="FS46" s="3">
        <v>6.1774971853856041E-3</v>
      </c>
      <c r="FT46" s="3">
        <v>2.712353689187257E-3</v>
      </c>
      <c r="FU46" s="3">
        <v>1.0218521288644072E-3</v>
      </c>
      <c r="FV46" s="3">
        <v>3.141990925832279E-4</v>
      </c>
      <c r="FW46" s="3">
        <v>7.2429174822285684E-5</v>
      </c>
      <c r="FX46" s="3">
        <v>1.0502954640979645E-5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42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71</v>
      </c>
      <c r="HI46">
        <f t="shared" si="28"/>
        <v>37</v>
      </c>
      <c r="HJ46">
        <f t="shared" si="21"/>
        <v>6.4354750536601219E-3</v>
      </c>
      <c r="HK46">
        <f>IF(HH46&gt;=$F$3,IF(HI46&lt;50,HJ46*VLOOKUP(HH46,Ret!$A$2:$AZ$27,HI46+2),HJ46),0)</f>
        <v>1.686094464058952E-3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2.5227062210347677E-5</v>
      </c>
      <c r="HN46">
        <f>HN45/(1+Assumptions!$C$9)</f>
        <v>0.31468934691096778</v>
      </c>
      <c r="HO46">
        <f>HO45*(1+Assumptions!$C$10)</f>
        <v>2.6952054128682215</v>
      </c>
      <c r="HQ46">
        <f>HQ45/(1.01+Assumptions!$C$9)</f>
        <v>0.23377616929784559</v>
      </c>
      <c r="HR46">
        <f>HR45/(0.99+Assumptions!$C$9)</f>
        <v>0.42482830580550457</v>
      </c>
    </row>
    <row r="47" spans="2:226" x14ac:dyDescent="0.25">
      <c r="B47">
        <f t="shared" si="27"/>
        <v>2068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57850.816279974322</v>
      </c>
      <c r="F47" s="3">
        <f t="shared" si="19"/>
        <v>28048.89</v>
      </c>
      <c r="H47">
        <f t="shared" si="23"/>
        <v>77</v>
      </c>
      <c r="I47" s="5">
        <v>117328.73618623658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33069.040000000001</v>
      </c>
      <c r="AX47" s="5">
        <v>33976.910000000003</v>
      </c>
      <c r="AY47" s="5">
        <v>34805.4</v>
      </c>
      <c r="AZ47" s="5">
        <v>35528.51</v>
      </c>
      <c r="BA47" s="5">
        <v>36116.339999999997</v>
      </c>
      <c r="BB47" s="5">
        <v>36538.620000000003</v>
      </c>
      <c r="BC47" s="5">
        <v>36761.54</v>
      </c>
      <c r="BD47" s="5">
        <v>36750.01</v>
      </c>
      <c r="BE47" s="5">
        <v>36469.79</v>
      </c>
      <c r="BF47" s="5">
        <v>35888.92</v>
      </c>
      <c r="BG47" s="5">
        <v>34981.83</v>
      </c>
      <c r="BH47" s="5">
        <v>33732.29</v>
      </c>
      <c r="BI47" s="5">
        <v>32069.03</v>
      </c>
      <c r="BJ47" s="5">
        <v>30006.33</v>
      </c>
      <c r="BK47" s="5">
        <v>27583.73</v>
      </c>
      <c r="BL47" s="5">
        <v>24861.72</v>
      </c>
      <c r="BM47" s="5">
        <v>21917.31</v>
      </c>
      <c r="BN47" s="5">
        <v>18847.59</v>
      </c>
      <c r="BO47" s="5">
        <v>15771.76</v>
      </c>
      <c r="BP47" s="5">
        <v>12819.18</v>
      </c>
      <c r="BQ47" s="5">
        <v>10177.120000000001</v>
      </c>
      <c r="BR47" s="5">
        <v>7839.73</v>
      </c>
      <c r="BS47" s="5">
        <v>5788.24</v>
      </c>
      <c r="BT47" s="5">
        <v>4055.94</v>
      </c>
      <c r="BU47" s="5">
        <v>2683.71</v>
      </c>
      <c r="BV47" s="5">
        <v>1613.68</v>
      </c>
      <c r="BW47" s="5">
        <v>860.02</v>
      </c>
      <c r="BX47" s="5">
        <v>398.38</v>
      </c>
      <c r="BY47" s="5">
        <v>158.34</v>
      </c>
      <c r="BZ47" s="5">
        <v>51.36</v>
      </c>
      <c r="CA47" s="5">
        <v>12.49</v>
      </c>
      <c r="CB47" s="5">
        <v>1.91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0.97641999999999995</v>
      </c>
      <c r="ET47" s="3">
        <v>0.95092567380000004</v>
      </c>
      <c r="EU47" s="3">
        <v>0.92332981074632403</v>
      </c>
      <c r="EV47" s="3">
        <v>0.89337699168571327</v>
      </c>
      <c r="EW47" s="3">
        <v>0.86081340033876907</v>
      </c>
      <c r="EX47" s="3">
        <v>0.82547701025486253</v>
      </c>
      <c r="EY47" s="3">
        <v>0.78721615082954965</v>
      </c>
      <c r="EZ47" s="3">
        <v>0.74594240804155643</v>
      </c>
      <c r="FA47" s="3">
        <v>0.70166326670020962</v>
      </c>
      <c r="FB47" s="3">
        <v>0.65449044527995448</v>
      </c>
      <c r="FC47" s="3">
        <v>0.60469026729860276</v>
      </c>
      <c r="FD47" s="3">
        <v>0.55269295121359585</v>
      </c>
      <c r="FE47" s="3">
        <v>0.49804819912710763</v>
      </c>
      <c r="FF47" s="3">
        <v>0.44171894780583176</v>
      </c>
      <c r="FG47" s="3">
        <v>0.38488738798113348</v>
      </c>
      <c r="FH47" s="3">
        <v>0.32882084217392177</v>
      </c>
      <c r="FI47" s="3">
        <v>0.27476598392895074</v>
      </c>
      <c r="FJ47" s="3">
        <v>0.22396450116032704</v>
      </c>
      <c r="FK47" s="3">
        <v>0.17764416303034819</v>
      </c>
      <c r="FL47" s="3">
        <v>0.13686061608184086</v>
      </c>
      <c r="FM47" s="3">
        <v>0.10298898220774606</v>
      </c>
      <c r="FN47" s="3">
        <v>7.5199465138629948E-2</v>
      </c>
      <c r="FO47" s="3">
        <v>5.2626841687967392E-2</v>
      </c>
      <c r="FP47" s="3">
        <v>3.4954221980731066E-2</v>
      </c>
      <c r="FQ47" s="3">
        <v>2.1922588941874911E-2</v>
      </c>
      <c r="FR47" s="3">
        <v>1.2494560341532186E-2</v>
      </c>
      <c r="FS47" s="3">
        <v>6.3118770477318146E-3</v>
      </c>
      <c r="FT47" s="3">
        <v>2.7713558553476075E-3</v>
      </c>
      <c r="FU47" s="3">
        <v>1.0440806049436576E-3</v>
      </c>
      <c r="FV47" s="3">
        <v>3.210339044080758E-4</v>
      </c>
      <c r="FW47" s="3">
        <v>7.4004735644149619E-5</v>
      </c>
      <c r="FX47" s="3">
        <v>1.0731426715758134E-5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43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72</v>
      </c>
      <c r="HI47">
        <f t="shared" si="28"/>
        <v>38</v>
      </c>
      <c r="HJ47">
        <f t="shared" si="21"/>
        <v>4.724153527390822E-3</v>
      </c>
      <c r="HK47">
        <f>IF(HH47&gt;=$F$3,IF(HI47&lt;50,HJ47*VLOOKUP(HH47,Ret!$A$2:$AZ$27,HI47+2),HJ47),0)</f>
        <v>1.3605562158885566E-3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1.9794203279767545E-5</v>
      </c>
      <c r="HN47">
        <f>HN46/(1+Assumptions!$C$9)</f>
        <v>0.3031689276598919</v>
      </c>
      <c r="HO47">
        <f>HO46*(1+Assumptions!$C$10)</f>
        <v>2.7827995887864385</v>
      </c>
      <c r="HQ47">
        <f>HQ46/(1.01+Assumptions!$C$9)</f>
        <v>0.22306886383382213</v>
      </c>
      <c r="HR47">
        <f>HR46/(0.99+Assumptions!$C$9)</f>
        <v>0.41325710681469313</v>
      </c>
    </row>
    <row r="48" spans="2:226" x14ac:dyDescent="0.25">
      <c r="B48">
        <f t="shared" si="27"/>
        <v>2069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61032.611175372906</v>
      </c>
      <c r="F48" s="3">
        <f t="shared" si="19"/>
        <v>27047</v>
      </c>
      <c r="H48">
        <f t="shared" si="23"/>
        <v>78</v>
      </c>
      <c r="I48" s="5">
        <v>112193.29706035083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34797.440000000002</v>
      </c>
      <c r="AY48" s="5">
        <v>35645.93</v>
      </c>
      <c r="AZ48" s="5">
        <v>36386.51</v>
      </c>
      <c r="BA48" s="5">
        <v>36988.53</v>
      </c>
      <c r="BB48" s="5">
        <v>37421.01</v>
      </c>
      <c r="BC48" s="5">
        <v>37649.31</v>
      </c>
      <c r="BD48" s="5">
        <v>37637.5</v>
      </c>
      <c r="BE48" s="5">
        <v>37350.519999999997</v>
      </c>
      <c r="BF48" s="5">
        <v>36755.61</v>
      </c>
      <c r="BG48" s="5">
        <v>35826.620000000003</v>
      </c>
      <c r="BH48" s="5">
        <v>34546.910000000003</v>
      </c>
      <c r="BI48" s="5">
        <v>32843.480000000003</v>
      </c>
      <c r="BJ48" s="5">
        <v>30730.97</v>
      </c>
      <c r="BK48" s="5">
        <v>28249.86</v>
      </c>
      <c r="BL48" s="5">
        <v>25462.11</v>
      </c>
      <c r="BM48" s="5">
        <v>22446.6</v>
      </c>
      <c r="BN48" s="5">
        <v>19302.75</v>
      </c>
      <c r="BO48" s="5">
        <v>16152.64</v>
      </c>
      <c r="BP48" s="5">
        <v>13128.75</v>
      </c>
      <c r="BQ48" s="5">
        <v>10422.89</v>
      </c>
      <c r="BR48" s="5">
        <v>8029.06</v>
      </c>
      <c r="BS48" s="5">
        <v>5928.02</v>
      </c>
      <c r="BT48" s="5">
        <v>4153.88</v>
      </c>
      <c r="BU48" s="5">
        <v>2748.52</v>
      </c>
      <c r="BV48" s="5">
        <v>1652.65</v>
      </c>
      <c r="BW48" s="5">
        <v>880.79</v>
      </c>
      <c r="BX48" s="5">
        <v>408</v>
      </c>
      <c r="BY48" s="5">
        <v>162.16</v>
      </c>
      <c r="BZ48" s="5">
        <v>52.6</v>
      </c>
      <c r="CA48" s="5">
        <v>12.79</v>
      </c>
      <c r="CB48" s="5">
        <v>1.96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0.97389000000000003</v>
      </c>
      <c r="EU48" s="3">
        <v>0.94562771219999997</v>
      </c>
      <c r="EV48" s="3">
        <v>0.9149515492162319</v>
      </c>
      <c r="EW48" s="3">
        <v>0.88160156524730027</v>
      </c>
      <c r="EX48" s="3">
        <v>0.84541182099389856</v>
      </c>
      <c r="EY48" s="3">
        <v>0.80622698309083141</v>
      </c>
      <c r="EZ48" s="3">
        <v>0.76395650236737911</v>
      </c>
      <c r="FA48" s="3">
        <v>0.71860804438685155</v>
      </c>
      <c r="FB48" s="3">
        <v>0.6702960255627235</v>
      </c>
      <c r="FC48" s="3">
        <v>0.61929320097765583</v>
      </c>
      <c r="FD48" s="3">
        <v>0.5660401786255872</v>
      </c>
      <c r="FE48" s="3">
        <v>0.51007578616487537</v>
      </c>
      <c r="FF48" s="3">
        <v>0.45238621474962798</v>
      </c>
      <c r="FG48" s="3">
        <v>0.39418220435994084</v>
      </c>
      <c r="FH48" s="3">
        <v>0.33676168265082829</v>
      </c>
      <c r="FI48" s="3">
        <v>0.28140142963985859</v>
      </c>
      <c r="FJ48" s="3">
        <v>0.22937311931374513</v>
      </c>
      <c r="FK48" s="3">
        <v>0.18193417077727636</v>
      </c>
      <c r="FL48" s="3">
        <v>0.14016572385022924</v>
      </c>
      <c r="FM48" s="3">
        <v>0.10547610885453601</v>
      </c>
      <c r="FN48" s="3">
        <v>7.7015490402316561E-2</v>
      </c>
      <c r="FO48" s="3">
        <v>5.3897750648253195E-2</v>
      </c>
      <c r="FP48" s="3">
        <v>3.5798347003063294E-2</v>
      </c>
      <c r="FQ48" s="3">
        <v>2.2452007273381241E-2</v>
      </c>
      <c r="FR48" s="3">
        <v>1.2796297025390905E-2</v>
      </c>
      <c r="FS48" s="3">
        <v>6.4643053683167235E-3</v>
      </c>
      <c r="FT48" s="3">
        <v>2.8382825580668234E-3</v>
      </c>
      <c r="FU48" s="3">
        <v>1.069294570926095E-3</v>
      </c>
      <c r="FV48" s="3">
        <v>3.2878669466835563E-4</v>
      </c>
      <c r="FW48" s="3">
        <v>7.5791908854949328E-5</v>
      </c>
      <c r="FX48" s="3">
        <v>1.09905847030562E-5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44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73</v>
      </c>
      <c r="HI48">
        <f t="shared" si="28"/>
        <v>39</v>
      </c>
      <c r="HJ48">
        <f t="shared" si="21"/>
        <v>3.3438031082224976E-3</v>
      </c>
      <c r="HK48">
        <f>IF(HH48&gt;=$F$3,IF(HI48&lt;50,HJ48*VLOOKUP(HH48,Ret!$A$2:$AZ$27,HI48+2),HJ48),0)</f>
        <v>7.3898048691717192E-4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1.5080552018083465E-5</v>
      </c>
      <c r="HN48">
        <f>HN47/(1+Assumptions!$C$9)</f>
        <v>0.29207025786116753</v>
      </c>
      <c r="HO48">
        <f>HO47*(1+Assumptions!$C$10)</f>
        <v>2.8732405754219976</v>
      </c>
      <c r="HQ48">
        <f>HQ47/(1.01+Assumptions!$C$9)</f>
        <v>0.21285196930708217</v>
      </c>
      <c r="HR48">
        <f>HR47/(0.99+Assumptions!$C$9)</f>
        <v>0.4020010766679894</v>
      </c>
    </row>
    <row r="49" spans="2:226" x14ac:dyDescent="0.25">
      <c r="B49">
        <f t="shared" si="27"/>
        <v>2070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64389.404790018416</v>
      </c>
      <c r="F49" s="3">
        <f t="shared" si="19"/>
        <v>25713.37</v>
      </c>
      <c r="H49">
        <f t="shared" si="23"/>
        <v>79</v>
      </c>
      <c r="I49" s="5">
        <v>107080.78244606152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36601.599999999999</v>
      </c>
      <c r="AZ49" s="5">
        <v>37362.03</v>
      </c>
      <c r="BA49" s="5">
        <v>37980.19</v>
      </c>
      <c r="BB49" s="5">
        <v>38424.269999999997</v>
      </c>
      <c r="BC49" s="5">
        <v>38658.68</v>
      </c>
      <c r="BD49" s="5">
        <v>38646.559999999998</v>
      </c>
      <c r="BE49" s="5">
        <v>38351.89</v>
      </c>
      <c r="BF49" s="5">
        <v>37741.03</v>
      </c>
      <c r="BG49" s="5">
        <v>36787.129999999997</v>
      </c>
      <c r="BH49" s="5">
        <v>35473.11</v>
      </c>
      <c r="BI49" s="5">
        <v>33724.01</v>
      </c>
      <c r="BJ49" s="5">
        <v>31554.86</v>
      </c>
      <c r="BK49" s="5">
        <v>29007.24</v>
      </c>
      <c r="BL49" s="5">
        <v>26144.75</v>
      </c>
      <c r="BM49" s="5">
        <v>23048.39</v>
      </c>
      <c r="BN49" s="5">
        <v>19820.259999999998</v>
      </c>
      <c r="BO49" s="5">
        <v>16585.689999999999</v>
      </c>
      <c r="BP49" s="5">
        <v>13480.73</v>
      </c>
      <c r="BQ49" s="5">
        <v>10702.33</v>
      </c>
      <c r="BR49" s="5">
        <v>8244.32</v>
      </c>
      <c r="BS49" s="5">
        <v>6086.95</v>
      </c>
      <c r="BT49" s="5">
        <v>4265.25</v>
      </c>
      <c r="BU49" s="5">
        <v>2822.21</v>
      </c>
      <c r="BV49" s="5">
        <v>1696.96</v>
      </c>
      <c r="BW49" s="5">
        <v>904.4</v>
      </c>
      <c r="BX49" s="5">
        <v>418.94</v>
      </c>
      <c r="BY49" s="5">
        <v>166.51</v>
      </c>
      <c r="BZ49" s="5">
        <v>54.01</v>
      </c>
      <c r="CA49" s="5">
        <v>13.14</v>
      </c>
      <c r="CB49" s="5">
        <v>2.0099999999999998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0.97097999999999995</v>
      </c>
      <c r="EV49" s="3">
        <v>0.93948140879999997</v>
      </c>
      <c r="EW49" s="3">
        <v>0.90523731144924002</v>
      </c>
      <c r="EX49" s="3">
        <v>0.86807731981424874</v>
      </c>
      <c r="EY49" s="3">
        <v>0.82784193604085832</v>
      </c>
      <c r="EZ49" s="3">
        <v>0.78443818333423609</v>
      </c>
      <c r="FA49" s="3">
        <v>0.73787393277151592</v>
      </c>
      <c r="FB49" s="3">
        <v>0.68826666827128691</v>
      </c>
      <c r="FC49" s="3">
        <v>0.63589645748252466</v>
      </c>
      <c r="FD49" s="3">
        <v>0.58121572110360231</v>
      </c>
      <c r="FE49" s="3">
        <v>0.5237509227580891</v>
      </c>
      <c r="FF49" s="3">
        <v>0.46451469339414925</v>
      </c>
      <c r="FG49" s="3">
        <v>0.40475023294205803</v>
      </c>
      <c r="FH49" s="3">
        <v>0.34579026650938843</v>
      </c>
      <c r="FI49" s="3">
        <v>0.28894580459791008</v>
      </c>
      <c r="FJ49" s="3">
        <v>0.2355226147858025</v>
      </c>
      <c r="FK49" s="3">
        <v>0.18681182759580284</v>
      </c>
      <c r="FL49" s="3">
        <v>0.14392356821635843</v>
      </c>
      <c r="FM49" s="3">
        <v>0.10830392431849188</v>
      </c>
      <c r="FN49" s="3">
        <v>7.9080276419633222E-2</v>
      </c>
      <c r="FO49" s="3">
        <v>5.5342749846751915E-2</v>
      </c>
      <c r="FP49" s="3">
        <v>3.6758101020714161E-2</v>
      </c>
      <c r="FQ49" s="3">
        <v>2.3053945798171511E-2</v>
      </c>
      <c r="FR49" s="3">
        <v>1.313936586820987E-2</v>
      </c>
      <c r="FS49" s="3">
        <v>6.6376134556435807E-3</v>
      </c>
      <c r="FT49" s="3">
        <v>2.9143769399694267E-3</v>
      </c>
      <c r="FU49" s="3">
        <v>1.0979623683640817E-3</v>
      </c>
      <c r="FV49" s="3">
        <v>3.3760146902458781E-4</v>
      </c>
      <c r="FW49" s="3">
        <v>7.7823890639547969E-5</v>
      </c>
      <c r="FX49" s="3">
        <v>1.1285242381640848E-5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45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74</v>
      </c>
      <c r="HI49">
        <f t="shared" si="28"/>
        <v>40</v>
      </c>
      <c r="HJ49">
        <f t="shared" si="21"/>
        <v>2.5897420692872421E-3</v>
      </c>
      <c r="HK49">
        <f>IF(HH49&gt;=$F$3,IF(HI49&lt;50,HJ49*VLOOKUP(HH49,Ret!$A$2:$AZ$27,HI49+2),HJ49),0)</f>
        <v>6.4484577525252332E-4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1.2586146456735997E-5</v>
      </c>
      <c r="HN49">
        <f>HN48/(1+Assumptions!$C$9)</f>
        <v>0.28137789774678951</v>
      </c>
      <c r="HO49">
        <f>HO48*(1+Assumptions!$C$10)</f>
        <v>2.9666208941232126</v>
      </c>
      <c r="HQ49">
        <f>HQ48/(1.01+Assumptions!$C$9)</f>
        <v>0.20310302414797915</v>
      </c>
      <c r="HR49">
        <f>HR48/(0.99+Assumptions!$C$9)</f>
        <v>0.39105163099998969</v>
      </c>
    </row>
    <row r="50" spans="2:226" x14ac:dyDescent="0.25">
      <c r="B50">
        <f t="shared" si="27"/>
        <v>2071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67930.822053469426</v>
      </c>
      <c r="F50" s="3">
        <f t="shared" si="19"/>
        <v>24059.47</v>
      </c>
      <c r="H50">
        <f t="shared" si="23"/>
        <v>80</v>
      </c>
      <c r="I50" s="5">
        <v>102003.00163289047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38478.68</v>
      </c>
      <c r="BA50" s="5">
        <v>39115.32</v>
      </c>
      <c r="BB50" s="5">
        <v>39572.67</v>
      </c>
      <c r="BC50" s="5">
        <v>39814.089999999997</v>
      </c>
      <c r="BD50" s="5">
        <v>39801.599999999999</v>
      </c>
      <c r="BE50" s="5">
        <v>39498.120000000003</v>
      </c>
      <c r="BF50" s="5">
        <v>38869.01</v>
      </c>
      <c r="BG50" s="5">
        <v>37886.6</v>
      </c>
      <c r="BH50" s="5">
        <v>36533.31</v>
      </c>
      <c r="BI50" s="5">
        <v>34731.93</v>
      </c>
      <c r="BJ50" s="5">
        <v>32497.96</v>
      </c>
      <c r="BK50" s="5">
        <v>29874.19</v>
      </c>
      <c r="BL50" s="5">
        <v>26926.15</v>
      </c>
      <c r="BM50" s="5">
        <v>23737.25</v>
      </c>
      <c r="BN50" s="5">
        <v>20412.63</v>
      </c>
      <c r="BO50" s="5">
        <v>17081.39</v>
      </c>
      <c r="BP50" s="5">
        <v>13883.64</v>
      </c>
      <c r="BQ50" s="5">
        <v>11022.19</v>
      </c>
      <c r="BR50" s="5">
        <v>8490.7199999999993</v>
      </c>
      <c r="BS50" s="5">
        <v>6268.87</v>
      </c>
      <c r="BT50" s="5">
        <v>4392.7299999999996</v>
      </c>
      <c r="BU50" s="5">
        <v>2906.56</v>
      </c>
      <c r="BV50" s="5">
        <v>1747.67</v>
      </c>
      <c r="BW50" s="5">
        <v>931.43</v>
      </c>
      <c r="BX50" s="5">
        <v>431.46</v>
      </c>
      <c r="BY50" s="5">
        <v>171.49</v>
      </c>
      <c r="BZ50" s="5">
        <v>55.63</v>
      </c>
      <c r="CA50" s="5">
        <v>13.53</v>
      </c>
      <c r="CB50" s="5">
        <v>2.0699999999999998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0.96755999999999998</v>
      </c>
      <c r="EW50" s="3">
        <v>0.93229243799999995</v>
      </c>
      <c r="EX50" s="3">
        <v>0.89402183342009989</v>
      </c>
      <c r="EY50" s="3">
        <v>0.85258392144107831</v>
      </c>
      <c r="EZ50" s="3">
        <v>0.80788294643992264</v>
      </c>
      <c r="FA50" s="3">
        <v>0.75992701473924884</v>
      </c>
      <c r="FB50" s="3">
        <v>0.70883712153832912</v>
      </c>
      <c r="FC50" s="3">
        <v>0.65490170496047762</v>
      </c>
      <c r="FD50" s="3">
        <v>0.59858670735092612</v>
      </c>
      <c r="FE50" s="3">
        <v>0.53940443959514006</v>
      </c>
      <c r="FF50" s="3">
        <v>0.47839779747692973</v>
      </c>
      <c r="FG50" s="3">
        <v>0.41684713685354796</v>
      </c>
      <c r="FH50" s="3">
        <v>0.35612501442809164</v>
      </c>
      <c r="FI50" s="3">
        <v>0.29758162330625765</v>
      </c>
      <c r="FJ50" s="3">
        <v>0.24256175697316368</v>
      </c>
      <c r="FK50" s="3">
        <v>0.19239513439597397</v>
      </c>
      <c r="FL50" s="3">
        <v>0.14822505944134626</v>
      </c>
      <c r="FM50" s="3">
        <v>0.11154083948020747</v>
      </c>
      <c r="FN50" s="3">
        <v>8.1443774763263088E-2</v>
      </c>
      <c r="FO50" s="3">
        <v>5.6996796892574406E-2</v>
      </c>
      <c r="FP50" s="3">
        <v>3.7856702528078996E-2</v>
      </c>
      <c r="FQ50" s="3">
        <v>2.3742966691560587E-2</v>
      </c>
      <c r="FR50" s="3">
        <v>1.3532066436188041E-2</v>
      </c>
      <c r="FS50" s="3">
        <v>6.8359940015691126E-3</v>
      </c>
      <c r="FT50" s="3">
        <v>3.0014798862689502E-3</v>
      </c>
      <c r="FU50" s="3">
        <v>1.1307775323529641E-3</v>
      </c>
      <c r="FV50" s="3">
        <v>3.4769147564788936E-4</v>
      </c>
      <c r="FW50" s="3">
        <v>8.0149838966351436E-5</v>
      </c>
      <c r="FX50" s="3">
        <v>1.162252814851062E-5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46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75</v>
      </c>
      <c r="HI50">
        <f t="shared" si="28"/>
        <v>41</v>
      </c>
      <c r="HJ50">
        <f t="shared" si="21"/>
        <v>1.9323101475779826E-3</v>
      </c>
      <c r="HK50">
        <f>IF(HH50&gt;=$F$3,IF(HI50&lt;50,HJ50*VLOOKUP(HH50,Ret!$A$2:$AZ$27,HI50+2),HJ50),0)</f>
        <v>1.9323101475779826E-3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0.27107697278110743</v>
      </c>
      <c r="HO50">
        <f>HO49*(1+Assumptions!$C$10)</f>
        <v>3.063036073182217</v>
      </c>
      <c r="HQ50">
        <f>HQ49/(1.01+Assumptions!$C$9)</f>
        <v>0.19380059556104881</v>
      </c>
      <c r="HR50">
        <f>HR49/(0.99+Assumptions!$C$9)</f>
        <v>0.38040041926069035</v>
      </c>
    </row>
    <row r="51" spans="2:226" x14ac:dyDescent="0.25">
      <c r="B51">
        <f t="shared" si="27"/>
        <v>2072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71667.017266410243</v>
      </c>
      <c r="F51" s="3">
        <f t="shared" si="19"/>
        <v>22117</v>
      </c>
      <c r="H51">
        <f t="shared" si="23"/>
        <v>81</v>
      </c>
      <c r="I51" s="5">
        <v>96979.460210744321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40426.76</v>
      </c>
      <c r="BB51" s="5">
        <v>40899.440000000002</v>
      </c>
      <c r="BC51" s="5">
        <v>41148.959999999999</v>
      </c>
      <c r="BD51" s="5">
        <v>41136.06</v>
      </c>
      <c r="BE51" s="5">
        <v>40822.400000000001</v>
      </c>
      <c r="BF51" s="5">
        <v>40172.199999999997</v>
      </c>
      <c r="BG51" s="5">
        <v>39156.85</v>
      </c>
      <c r="BH51" s="5">
        <v>37758.19</v>
      </c>
      <c r="BI51" s="5">
        <v>35896.410000000003</v>
      </c>
      <c r="BJ51" s="5">
        <v>33587.54</v>
      </c>
      <c r="BK51" s="5">
        <v>30875.8</v>
      </c>
      <c r="BL51" s="5">
        <v>27828.92</v>
      </c>
      <c r="BM51" s="5">
        <v>24533.1</v>
      </c>
      <c r="BN51" s="5">
        <v>21097.02</v>
      </c>
      <c r="BO51" s="5">
        <v>17654.09</v>
      </c>
      <c r="BP51" s="5">
        <v>14349.12</v>
      </c>
      <c r="BQ51" s="5">
        <v>11391.74</v>
      </c>
      <c r="BR51" s="5">
        <v>8775.39</v>
      </c>
      <c r="BS51" s="5">
        <v>6479.05</v>
      </c>
      <c r="BT51" s="5">
        <v>4540.01</v>
      </c>
      <c r="BU51" s="5">
        <v>3004.01</v>
      </c>
      <c r="BV51" s="5">
        <v>1806.27</v>
      </c>
      <c r="BW51" s="5">
        <v>962.66</v>
      </c>
      <c r="BX51" s="5">
        <v>445.92</v>
      </c>
      <c r="BY51" s="5">
        <v>177.24</v>
      </c>
      <c r="BZ51" s="5">
        <v>57.49</v>
      </c>
      <c r="CA51" s="5">
        <v>13.98</v>
      </c>
      <c r="CB51" s="5">
        <v>2.14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0.96355000000000002</v>
      </c>
      <c r="EX51" s="3">
        <v>0.92399627249999994</v>
      </c>
      <c r="EY51" s="3">
        <v>0.88116904526962492</v>
      </c>
      <c r="EZ51" s="3">
        <v>0.83496935222613855</v>
      </c>
      <c r="FA51" s="3">
        <v>0.78540557147799495</v>
      </c>
      <c r="FB51" s="3">
        <v>0.73260275490752935</v>
      </c>
      <c r="FC51" s="3">
        <v>0.67685901128661541</v>
      </c>
      <c r="FD51" s="3">
        <v>0.61865590490607936</v>
      </c>
      <c r="FE51" s="3">
        <v>0.55748939558801525</v>
      </c>
      <c r="FF51" s="3">
        <v>0.49443734494701075</v>
      </c>
      <c r="FG51" s="3">
        <v>0.43082303614612832</v>
      </c>
      <c r="FH51" s="3">
        <v>0.3680650444707218</v>
      </c>
      <c r="FI51" s="3">
        <v>0.30755883181017984</v>
      </c>
      <c r="FJ51" s="3">
        <v>0.25069427939679567</v>
      </c>
      <c r="FK51" s="3">
        <v>0.19884568853195039</v>
      </c>
      <c r="FL51" s="3">
        <v>0.15319469535878522</v>
      </c>
      <c r="FM51" s="3">
        <v>0.11528054020443947</v>
      </c>
      <c r="FN51" s="3">
        <v>8.417439204107556E-2</v>
      </c>
      <c r="FO51" s="3">
        <v>5.8907764782105902E-2</v>
      </c>
      <c r="FP51" s="3">
        <v>3.9125948290626926E-2</v>
      </c>
      <c r="FQ51" s="3">
        <v>2.4539012248915398E-2</v>
      </c>
      <c r="FR51" s="3">
        <v>1.3985764641146842E-2</v>
      </c>
      <c r="FS51" s="3">
        <v>7.0651887237681505E-3</v>
      </c>
      <c r="FT51" s="3">
        <v>3.1021124129448816E-3</v>
      </c>
      <c r="FU51" s="3">
        <v>1.1686898304528546E-3</v>
      </c>
      <c r="FV51" s="3">
        <v>3.5934874906764369E-4</v>
      </c>
      <c r="FW51" s="3">
        <v>8.2837073635073211E-5</v>
      </c>
      <c r="FX51" s="3">
        <v>1.2012204047821963E-5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47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76</v>
      </c>
      <c r="HI51">
        <f t="shared" si="28"/>
        <v>42</v>
      </c>
      <c r="HJ51">
        <f t="shared" si="21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0.2611531529683116</v>
      </c>
      <c r="HO51">
        <f>HO50*(1+Assumptions!$C$10)</f>
        <v>3.1625847455606388</v>
      </c>
      <c r="HQ51">
        <f>HQ50/(1.01+Assumptions!$C$9)</f>
        <v>0.18492423240558092</v>
      </c>
      <c r="HR51">
        <f>HR50/(0.99+Assumptions!$C$9)</f>
        <v>0.37003931834697501</v>
      </c>
    </row>
    <row r="52" spans="2:226" x14ac:dyDescent="0.25">
      <c r="B52">
        <f t="shared" si="27"/>
        <v>2073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75608.7032160628</v>
      </c>
      <c r="F52" s="3">
        <f t="shared" si="19"/>
        <v>19934.45</v>
      </c>
      <c r="H52">
        <f t="shared" si="23"/>
        <v>82</v>
      </c>
      <c r="I52" s="5">
        <v>92030.627277343607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42446.62</v>
      </c>
      <c r="BC52" s="5">
        <v>42705.58</v>
      </c>
      <c r="BD52" s="5">
        <v>42692.19</v>
      </c>
      <c r="BE52" s="5">
        <v>42366.67</v>
      </c>
      <c r="BF52" s="5">
        <v>41691.870000000003</v>
      </c>
      <c r="BG52" s="5">
        <v>40638.11</v>
      </c>
      <c r="BH52" s="5">
        <v>39186.53</v>
      </c>
      <c r="BI52" s="5">
        <v>37254.33</v>
      </c>
      <c r="BJ52" s="5">
        <v>34858.11</v>
      </c>
      <c r="BK52" s="5">
        <v>32043.8</v>
      </c>
      <c r="BL52" s="5">
        <v>28881.66</v>
      </c>
      <c r="BM52" s="5">
        <v>25461.16</v>
      </c>
      <c r="BN52" s="5">
        <v>21895.1</v>
      </c>
      <c r="BO52" s="5">
        <v>18321.919999999998</v>
      </c>
      <c r="BP52" s="5">
        <v>14891.93</v>
      </c>
      <c r="BQ52" s="5">
        <v>11822.68</v>
      </c>
      <c r="BR52" s="5">
        <v>9107.36</v>
      </c>
      <c r="BS52" s="5">
        <v>6724.15</v>
      </c>
      <c r="BT52" s="5">
        <v>4711.75</v>
      </c>
      <c r="BU52" s="5">
        <v>3117.65</v>
      </c>
      <c r="BV52" s="5">
        <v>1874.6</v>
      </c>
      <c r="BW52" s="5">
        <v>999.08</v>
      </c>
      <c r="BX52" s="5">
        <v>462.79</v>
      </c>
      <c r="BY52" s="5">
        <v>183.94</v>
      </c>
      <c r="BZ52" s="5">
        <v>59.67</v>
      </c>
      <c r="CA52" s="5">
        <v>14.51</v>
      </c>
      <c r="CB52" s="5">
        <v>2.2200000000000002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0.95894999999999997</v>
      </c>
      <c r="EY52" s="3">
        <v>0.91450266749999998</v>
      </c>
      <c r="EZ52" s="3">
        <v>0.86655529264297504</v>
      </c>
      <c r="FA52" s="3">
        <v>0.81511657047168806</v>
      </c>
      <c r="FB52" s="3">
        <v>0.76031628343887647</v>
      </c>
      <c r="FC52" s="3">
        <v>0.70246381743201236</v>
      </c>
      <c r="FD52" s="3">
        <v>0.64205895377103361</v>
      </c>
      <c r="FE52" s="3">
        <v>0.57857858501169146</v>
      </c>
      <c r="FF52" s="3">
        <v>0.5131413470468692</v>
      </c>
      <c r="FG52" s="3">
        <v>0.447120581335819</v>
      </c>
      <c r="FH52" s="3">
        <v>0.38198852625263024</v>
      </c>
      <c r="FI52" s="3">
        <v>0.31919343242196035</v>
      </c>
      <c r="FJ52" s="3">
        <v>0.26017775870146409</v>
      </c>
      <c r="FK52" s="3">
        <v>0.20636779464682728</v>
      </c>
      <c r="FL52" s="3">
        <v>0.15898987635180867</v>
      </c>
      <c r="FM52" s="3">
        <v>0.11964147185349955</v>
      </c>
      <c r="FN52" s="3">
        <v>8.7358613503269761E-2</v>
      </c>
      <c r="FO52" s="3">
        <v>6.113617848799327E-2</v>
      </c>
      <c r="FP52" s="3">
        <v>4.0606038389940251E-2</v>
      </c>
      <c r="FQ52" s="3">
        <v>2.5467295157402731E-2</v>
      </c>
      <c r="FR52" s="3">
        <v>1.4514830202010113E-2</v>
      </c>
      <c r="FS52" s="3">
        <v>7.3324567731494492E-3</v>
      </c>
      <c r="FT52" s="3">
        <v>3.2194617953867286E-3</v>
      </c>
      <c r="FU52" s="3">
        <v>1.2129000367939961E-3</v>
      </c>
      <c r="FV52" s="3">
        <v>3.7294250331341787E-4</v>
      </c>
      <c r="FW52" s="3">
        <v>8.5970705863809072E-5</v>
      </c>
      <c r="FX52" s="3">
        <v>1.2466612057310952E-5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48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77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0.25159263291744854</v>
      </c>
      <c r="HO52">
        <f>HO51*(1+Assumptions!$C$10)</f>
        <v>3.2653687497913597</v>
      </c>
      <c r="HQ52">
        <f>HQ51/(1.01+Assumptions!$C$9)</f>
        <v>0.17645442023433294</v>
      </c>
      <c r="HR52">
        <f>HR51/(0.99+Assumptions!$C$9)</f>
        <v>0.35996042640756321</v>
      </c>
    </row>
    <row r="53" spans="2:226" x14ac:dyDescent="0.25">
      <c r="B53">
        <f t="shared" si="27"/>
        <v>2074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79767.181892946246</v>
      </c>
      <c r="F53" s="3">
        <f t="shared" si="19"/>
        <v>17573.59</v>
      </c>
      <c r="H53">
        <f t="shared" si="23"/>
        <v>83</v>
      </c>
      <c r="I53" s="5">
        <v>87169.598829855124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44533.69</v>
      </c>
      <c r="BD53" s="5">
        <v>44519.72</v>
      </c>
      <c r="BE53" s="5">
        <v>44180.27</v>
      </c>
      <c r="BF53" s="5">
        <v>43476.58</v>
      </c>
      <c r="BG53" s="5">
        <v>42377.71</v>
      </c>
      <c r="BH53" s="5">
        <v>40864</v>
      </c>
      <c r="BI53" s="5">
        <v>38849.089999999997</v>
      </c>
      <c r="BJ53" s="5">
        <v>36350.29</v>
      </c>
      <c r="BK53" s="5">
        <v>33415.5</v>
      </c>
      <c r="BL53" s="5">
        <v>30118</v>
      </c>
      <c r="BM53" s="5">
        <v>26551.08</v>
      </c>
      <c r="BN53" s="5">
        <v>22832.37</v>
      </c>
      <c r="BO53" s="5">
        <v>19106.240000000002</v>
      </c>
      <c r="BP53" s="5">
        <v>15529.42</v>
      </c>
      <c r="BQ53" s="5">
        <v>12328.77</v>
      </c>
      <c r="BR53" s="5">
        <v>9497.2199999999993</v>
      </c>
      <c r="BS53" s="5">
        <v>7011.99</v>
      </c>
      <c r="BT53" s="5">
        <v>4913.45</v>
      </c>
      <c r="BU53" s="5">
        <v>3251.1</v>
      </c>
      <c r="BV53" s="5">
        <v>1954.85</v>
      </c>
      <c r="BW53" s="5">
        <v>1041.8399999999999</v>
      </c>
      <c r="BX53" s="5">
        <v>482.6</v>
      </c>
      <c r="BY53" s="5">
        <v>191.82</v>
      </c>
      <c r="BZ53" s="5">
        <v>62.22</v>
      </c>
      <c r="CA53" s="5">
        <v>15.13</v>
      </c>
      <c r="CB53" s="5">
        <v>2.3199999999999998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0.95365</v>
      </c>
      <c r="EZ53" s="3">
        <v>0.90365013049999998</v>
      </c>
      <c r="FA53" s="3">
        <v>0.85000945875351996</v>
      </c>
      <c r="FB53" s="3">
        <v>0.79286332284152083</v>
      </c>
      <c r="FC53" s="3">
        <v>0.73253435260650956</v>
      </c>
      <c r="FD53" s="3">
        <v>0.66954372362587578</v>
      </c>
      <c r="FE53" s="3">
        <v>0.60334593567098538</v>
      </c>
      <c r="FF53" s="3">
        <v>0.53510751034659698</v>
      </c>
      <c r="FG53" s="3">
        <v>0.46626057806540383</v>
      </c>
      <c r="FH53" s="3">
        <v>0.39834039965861645</v>
      </c>
      <c r="FI53" s="3">
        <v>0.33285722135873647</v>
      </c>
      <c r="FJ53" s="3">
        <v>0.27131524970171966</v>
      </c>
      <c r="FK53" s="3">
        <v>0.21520182975841001</v>
      </c>
      <c r="FL53" s="3">
        <v>0.16579579368247424</v>
      </c>
      <c r="FM53" s="3">
        <v>0.1247629927039987</v>
      </c>
      <c r="FN53" s="3">
        <v>9.1098194382678729E-2</v>
      </c>
      <c r="FO53" s="3">
        <v>6.3753249374830054E-2</v>
      </c>
      <c r="FP53" s="3">
        <v>4.2344270702268379E-2</v>
      </c>
      <c r="FQ53" s="3">
        <v>2.6557479699048685E-2</v>
      </c>
      <c r="FR53" s="3">
        <v>1.5136169979675807E-2</v>
      </c>
      <c r="FS53" s="3">
        <v>7.6463389886328274E-3</v>
      </c>
      <c r="FT53" s="3">
        <v>3.3572780597390154E-3</v>
      </c>
      <c r="FU53" s="3">
        <v>1.2648209362260765E-3</v>
      </c>
      <c r="FV53" s="3">
        <v>3.8890714147079398E-4</v>
      </c>
      <c r="FW53" s="3">
        <v>8.9650874251847413E-5</v>
      </c>
      <c r="FX53" s="3">
        <v>1.3000273275260391E-5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49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78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0.24238211263723367</v>
      </c>
      <c r="HO53">
        <f>HO52*(1+Assumptions!$C$10)</f>
        <v>3.3714932341595789</v>
      </c>
      <c r="HQ53">
        <f>HQ52/(1.01+Assumptions!$C$9)</f>
        <v>0.16837253839153907</v>
      </c>
      <c r="HR53">
        <f>HR52/(0.99+Assumptions!$C$9)</f>
        <v>0.3501560568166957</v>
      </c>
    </row>
    <row r="54" spans="2:226" x14ac:dyDescent="0.25">
      <c r="B54">
        <f t="shared" si="27"/>
        <v>2075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84154.37689705829</v>
      </c>
      <c r="F54" s="3">
        <f t="shared" si="19"/>
        <v>15112.25</v>
      </c>
      <c r="H54">
        <f t="shared" si="23"/>
        <v>84</v>
      </c>
      <c r="I54" s="5">
        <v>82411.83014222933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46683.5</v>
      </c>
      <c r="BE54" s="5">
        <v>46327.55</v>
      </c>
      <c r="BF54" s="5">
        <v>45589.66</v>
      </c>
      <c r="BG54" s="5">
        <v>44437.38</v>
      </c>
      <c r="BH54" s="5">
        <v>42850.1</v>
      </c>
      <c r="BI54" s="5">
        <v>40737.26</v>
      </c>
      <c r="BJ54" s="5">
        <v>38117.019999999997</v>
      </c>
      <c r="BK54" s="5">
        <v>35039.589999999997</v>
      </c>
      <c r="BL54" s="5">
        <v>31581.82</v>
      </c>
      <c r="BM54" s="5">
        <v>27841.54</v>
      </c>
      <c r="BN54" s="5">
        <v>23942.080000000002</v>
      </c>
      <c r="BO54" s="5">
        <v>20034.849999999999</v>
      </c>
      <c r="BP54" s="5">
        <v>16284.19</v>
      </c>
      <c r="BQ54" s="5">
        <v>12927.99</v>
      </c>
      <c r="BR54" s="5">
        <v>9958.81</v>
      </c>
      <c r="BS54" s="5">
        <v>7352.79</v>
      </c>
      <c r="BT54" s="5">
        <v>5152.25</v>
      </c>
      <c r="BU54" s="5">
        <v>3409.12</v>
      </c>
      <c r="BV54" s="5">
        <v>2049.86</v>
      </c>
      <c r="BW54" s="5">
        <v>1092.48</v>
      </c>
      <c r="BX54" s="5">
        <v>506.06</v>
      </c>
      <c r="BY54" s="5">
        <v>201.14</v>
      </c>
      <c r="BZ54" s="5">
        <v>65.25</v>
      </c>
      <c r="CA54" s="5">
        <v>15.87</v>
      </c>
      <c r="CB54" s="5">
        <v>2.4300000000000002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0.94757000000000002</v>
      </c>
      <c r="FA54" s="3">
        <v>0.89132224480000011</v>
      </c>
      <c r="FB54" s="3">
        <v>0.83139865028209614</v>
      </c>
      <c r="FC54" s="3">
        <v>0.76813752698213145</v>
      </c>
      <c r="FD54" s="3">
        <v>0.70208538103693796</v>
      </c>
      <c r="FE54" s="3">
        <v>0.63267019941381586</v>
      </c>
      <c r="FF54" s="3">
        <v>0.56111519986011327</v>
      </c>
      <c r="FG54" s="3">
        <v>0.48892211824611109</v>
      </c>
      <c r="FH54" s="3">
        <v>0.41770083328120011</v>
      </c>
      <c r="FI54" s="3">
        <v>0.34903499329810361</v>
      </c>
      <c r="FJ54" s="3">
        <v>0.28450191338721725</v>
      </c>
      <c r="FK54" s="3">
        <v>0.22566122766047297</v>
      </c>
      <c r="FL54" s="3">
        <v>0.17385392301418159</v>
      </c>
      <c r="FM54" s="3">
        <v>0.13082681560740178</v>
      </c>
      <c r="FN54" s="3">
        <v>9.5525815952056559E-2</v>
      </c>
      <c r="FO54" s="3">
        <v>6.6851831777727744E-2</v>
      </c>
      <c r="FP54" s="3">
        <v>4.4402318148448992E-2</v>
      </c>
      <c r="FQ54" s="3">
        <v>2.7848245896344243E-2</v>
      </c>
      <c r="FR54" s="3">
        <v>1.5871829266162436E-2</v>
      </c>
      <c r="FS54" s="3">
        <v>8.0179719903872779E-3</v>
      </c>
      <c r="FT54" s="3">
        <v>3.5204509618193417E-3</v>
      </c>
      <c r="FU54" s="3">
        <v>1.3262946953558187E-3</v>
      </c>
      <c r="FV54" s="3">
        <v>4.0780909292800711E-4</v>
      </c>
      <c r="FW54" s="3">
        <v>9.4008152101764179E-5</v>
      </c>
      <c r="FX54" s="3">
        <v>1.3632122136276822E-5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50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79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0.23350877903394379</v>
      </c>
      <c r="HO54">
        <f>HO53*(1+Assumptions!$C$10)</f>
        <v>3.481066764269765</v>
      </c>
      <c r="HQ54">
        <f>HQ53/(1.01+Assumptions!$C$9)</f>
        <v>0.16066081907589605</v>
      </c>
      <c r="HR54">
        <f>HR53/(0.99+Assumptions!$C$9)</f>
        <v>0.34061873231196077</v>
      </c>
    </row>
    <row r="55" spans="2:226" x14ac:dyDescent="0.25">
      <c r="B55">
        <f t="shared" si="27"/>
        <v>2076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88782.867626396503</v>
      </c>
      <c r="F55" s="3">
        <f t="shared" si="19"/>
        <v>12646</v>
      </c>
      <c r="H55">
        <f t="shared" si="23"/>
        <v>85</v>
      </c>
      <c r="I55" s="5">
        <v>77771.343555366009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48890.9</v>
      </c>
      <c r="BF55" s="5">
        <v>48112.18</v>
      </c>
      <c r="BG55" s="5">
        <v>46896.15</v>
      </c>
      <c r="BH55" s="5">
        <v>45221.04</v>
      </c>
      <c r="BI55" s="5">
        <v>42991.29</v>
      </c>
      <c r="BJ55" s="5">
        <v>40226.07</v>
      </c>
      <c r="BK55" s="5">
        <v>36978.370000000003</v>
      </c>
      <c r="BL55" s="5">
        <v>33329.269999999997</v>
      </c>
      <c r="BM55" s="5">
        <v>29382.04</v>
      </c>
      <c r="BN55" s="5">
        <v>25266.82</v>
      </c>
      <c r="BO55" s="5">
        <v>21143.4</v>
      </c>
      <c r="BP55" s="5">
        <v>17185.21</v>
      </c>
      <c r="BQ55" s="5">
        <v>13643.3</v>
      </c>
      <c r="BR55" s="5">
        <v>10509.84</v>
      </c>
      <c r="BS55" s="5">
        <v>7759.63</v>
      </c>
      <c r="BT55" s="5">
        <v>5437.33</v>
      </c>
      <c r="BU55" s="5">
        <v>3597.75</v>
      </c>
      <c r="BV55" s="5">
        <v>2163.2800000000002</v>
      </c>
      <c r="BW55" s="5">
        <v>1152.93</v>
      </c>
      <c r="BX55" s="5">
        <v>534.05999999999995</v>
      </c>
      <c r="BY55" s="5">
        <v>212.27</v>
      </c>
      <c r="BZ55" s="5">
        <v>68.86</v>
      </c>
      <c r="CA55" s="5">
        <v>16.75</v>
      </c>
      <c r="CB55" s="5">
        <v>2.56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0.94064000000000003</v>
      </c>
      <c r="FB55" s="3">
        <v>0.87740077280000006</v>
      </c>
      <c r="FC55" s="3">
        <v>0.81063934799764803</v>
      </c>
      <c r="FD55" s="3">
        <v>0.74093247046333022</v>
      </c>
      <c r="FE55" s="3">
        <v>0.66767647710862077</v>
      </c>
      <c r="FF55" s="3">
        <v>0.59216226754763579</v>
      </c>
      <c r="FG55" s="3">
        <v>0.51597467020495702</v>
      </c>
      <c r="FH55" s="3">
        <v>0.44081263999620096</v>
      </c>
      <c r="FI55" s="3">
        <v>0.36834745010722547</v>
      </c>
      <c r="FJ55" s="3">
        <v>0.30024369005690055</v>
      </c>
      <c r="FK55" s="3">
        <v>0.23814729007933239</v>
      </c>
      <c r="FL55" s="3">
        <v>0.18347343522291926</v>
      </c>
      <c r="FM55" s="3">
        <v>0.13806559473959898</v>
      </c>
      <c r="FN55" s="3">
        <v>0.10081135531101298</v>
      </c>
      <c r="FO55" s="3">
        <v>7.0550810787306212E-2</v>
      </c>
      <c r="FP55" s="3">
        <v>4.6859143016820919E-2</v>
      </c>
      <c r="FQ55" s="3">
        <v>2.9389117317289746E-2</v>
      </c>
      <c r="FR55" s="3">
        <v>1.6750033523816116E-2</v>
      </c>
      <c r="FS55" s="3">
        <v>8.4616144352261877E-3</v>
      </c>
      <c r="FT55" s="3">
        <v>3.7152410500747618E-3</v>
      </c>
      <c r="FU55" s="3">
        <v>1.3996799132051656E-3</v>
      </c>
      <c r="FV55" s="3">
        <v>4.3037357971232427E-4</v>
      </c>
      <c r="FW55" s="3">
        <v>9.920971759528497E-5</v>
      </c>
      <c r="FX55" s="3">
        <v>1.4386401148492271E-5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51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80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0.22496028808665106</v>
      </c>
      <c r="HO55">
        <f>HO54*(1+Assumptions!$C$10)</f>
        <v>3.5942014341085322</v>
      </c>
      <c r="HQ55">
        <f>HQ54/(1.01+Assumptions!$C$9)</f>
        <v>0.15330230827852676</v>
      </c>
      <c r="HR55">
        <f>HR54/(0.99+Assumptions!$C$9)</f>
        <v>0.33134117929179063</v>
      </c>
    </row>
    <row r="56" spans="2:226" x14ac:dyDescent="0.25">
      <c r="B56">
        <f t="shared" si="27"/>
        <v>2077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93665.925345848314</v>
      </c>
      <c r="F56" s="3">
        <f t="shared" si="19"/>
        <v>10278.59</v>
      </c>
      <c r="H56">
        <f t="shared" si="23"/>
        <v>86</v>
      </c>
      <c r="I56" s="5">
        <v>73259.185712837818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51148.35</v>
      </c>
      <c r="BG56" s="5">
        <v>49855.57</v>
      </c>
      <c r="BH56" s="5">
        <v>48074.76</v>
      </c>
      <c r="BI56" s="5">
        <v>45704.3</v>
      </c>
      <c r="BJ56" s="5">
        <v>42764.57</v>
      </c>
      <c r="BK56" s="5">
        <v>39311.919999999998</v>
      </c>
      <c r="BL56" s="5">
        <v>35432.550000000003</v>
      </c>
      <c r="BM56" s="5">
        <v>31236.22</v>
      </c>
      <c r="BN56" s="5">
        <v>26861.31</v>
      </c>
      <c r="BO56" s="5">
        <v>22477.67</v>
      </c>
      <c r="BP56" s="5">
        <v>18269.7</v>
      </c>
      <c r="BQ56" s="5">
        <v>14504.28</v>
      </c>
      <c r="BR56" s="5">
        <v>11173.07</v>
      </c>
      <c r="BS56" s="5">
        <v>8249.31</v>
      </c>
      <c r="BT56" s="5">
        <v>5780.46</v>
      </c>
      <c r="BU56" s="5">
        <v>3824.78</v>
      </c>
      <c r="BV56" s="5">
        <v>2299.79</v>
      </c>
      <c r="BW56" s="5">
        <v>1225.68</v>
      </c>
      <c r="BX56" s="5">
        <v>567.76</v>
      </c>
      <c r="BY56" s="5">
        <v>225.66</v>
      </c>
      <c r="BZ56" s="5">
        <v>73.2</v>
      </c>
      <c r="CA56" s="5">
        <v>17.8</v>
      </c>
      <c r="CB56" s="5">
        <v>2.72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0.93276999999999999</v>
      </c>
      <c r="FC56" s="3">
        <v>0.86179553070000003</v>
      </c>
      <c r="FD56" s="3">
        <v>0.78768973301510703</v>
      </c>
      <c r="FE56" s="3">
        <v>0.7098108491119034</v>
      </c>
      <c r="FF56" s="3">
        <v>0.62953124207734712</v>
      </c>
      <c r="FG56" s="3">
        <v>0.54853575247167563</v>
      </c>
      <c r="FH56" s="3">
        <v>0.46863054940912668</v>
      </c>
      <c r="FI56" s="3">
        <v>0.39159237339176034</v>
      </c>
      <c r="FJ56" s="3">
        <v>0.31919085947535775</v>
      </c>
      <c r="FK56" s="3">
        <v>0.25317580591866423</v>
      </c>
      <c r="FL56" s="3">
        <v>0.19505170439585728</v>
      </c>
      <c r="FM56" s="3">
        <v>0.14677835807492656</v>
      </c>
      <c r="FN56" s="3">
        <v>0.10717315371556912</v>
      </c>
      <c r="FO56" s="3">
        <v>7.5002988164766735E-2</v>
      </c>
      <c r="FP56" s="3">
        <v>4.9816234709156422E-2</v>
      </c>
      <c r="FQ56" s="3">
        <v>3.1243746084888727E-2</v>
      </c>
      <c r="FR56" s="3">
        <v>1.7807060643621482E-2</v>
      </c>
      <c r="FS56" s="3">
        <v>8.9955928253382649E-3</v>
      </c>
      <c r="FT56" s="3">
        <v>3.9496949418212713E-3</v>
      </c>
      <c r="FU56" s="3">
        <v>1.4880080723817456E-3</v>
      </c>
      <c r="FV56" s="3">
        <v>4.5753272209593911E-4</v>
      </c>
      <c r="FW56" s="3">
        <v>1.0547044309755586E-4</v>
      </c>
      <c r="FX56" s="3">
        <v>1.5294268953576573E-5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52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81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0.21672474767500102</v>
      </c>
      <c r="HO56">
        <f>HO55*(1+Assumptions!$C$10)</f>
        <v>3.7110129807170593</v>
      </c>
      <c r="HQ56">
        <f>HQ55/(1.01+Assumptions!$C$9)</f>
        <v>0.14628082851004462</v>
      </c>
      <c r="HR56">
        <f>HR55/(0.99+Assumptions!$C$9)</f>
        <v>0.32231632226827883</v>
      </c>
    </row>
    <row r="57" spans="2:226" x14ac:dyDescent="0.25">
      <c r="B57">
        <f t="shared" si="27"/>
        <v>2078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98817.55123986995</v>
      </c>
      <c r="F57" s="3">
        <f t="shared" si="19"/>
        <v>8160.15</v>
      </c>
      <c r="H57">
        <f t="shared" si="23"/>
        <v>87</v>
      </c>
      <c r="I57" s="5">
        <v>68884.343624244662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53448.95</v>
      </c>
      <c r="BH57" s="5">
        <v>51539.78</v>
      </c>
      <c r="BI57" s="5">
        <v>48998.46</v>
      </c>
      <c r="BJ57" s="5">
        <v>45846.86</v>
      </c>
      <c r="BK57" s="5">
        <v>42145.35</v>
      </c>
      <c r="BL57" s="5">
        <v>37986.370000000003</v>
      </c>
      <c r="BM57" s="5">
        <v>33487.589999999997</v>
      </c>
      <c r="BN57" s="5">
        <v>28797.35</v>
      </c>
      <c r="BO57" s="5">
        <v>24097.77</v>
      </c>
      <c r="BP57" s="5">
        <v>19586.5</v>
      </c>
      <c r="BQ57" s="5">
        <v>15549.68</v>
      </c>
      <c r="BR57" s="5">
        <v>11978.38</v>
      </c>
      <c r="BS57" s="5">
        <v>8843.8799999999992</v>
      </c>
      <c r="BT57" s="5">
        <v>6197.09</v>
      </c>
      <c r="BU57" s="5">
        <v>4100.46</v>
      </c>
      <c r="BV57" s="5">
        <v>2465.5500000000002</v>
      </c>
      <c r="BW57" s="5">
        <v>1314.03</v>
      </c>
      <c r="BX57" s="5">
        <v>608.67999999999995</v>
      </c>
      <c r="BY57" s="5">
        <v>241.93</v>
      </c>
      <c r="BZ57" s="5">
        <v>78.48</v>
      </c>
      <c r="CA57" s="5">
        <v>19.09</v>
      </c>
      <c r="CB57" s="5">
        <v>2.92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0.92391000000000001</v>
      </c>
      <c r="FD57" s="3">
        <v>0.84446297910000001</v>
      </c>
      <c r="FE57" s="3">
        <v>0.76097092435638303</v>
      </c>
      <c r="FF57" s="3">
        <v>0.67490511281167609</v>
      </c>
      <c r="FG57" s="3">
        <v>0.5880718209973258</v>
      </c>
      <c r="FH57" s="3">
        <v>0.5024073988326454</v>
      </c>
      <c r="FI57" s="3">
        <v>0.41981664653854683</v>
      </c>
      <c r="FJ57" s="3">
        <v>0.34219674676003492</v>
      </c>
      <c r="FK57" s="3">
        <v>0.27142361559512451</v>
      </c>
      <c r="FL57" s="3">
        <v>0.20911018192679581</v>
      </c>
      <c r="FM57" s="3">
        <v>0.15735750300173312</v>
      </c>
      <c r="FN57" s="3">
        <v>0.11489772796677547</v>
      </c>
      <c r="FO57" s="3">
        <v>8.0408876962988471E-2</v>
      </c>
      <c r="FP57" s="3">
        <v>5.3406771990047314E-2</v>
      </c>
      <c r="FQ57" s="3">
        <v>3.349565925671788E-2</v>
      </c>
      <c r="FR57" s="3">
        <v>1.9090516036773787E-2</v>
      </c>
      <c r="FS57" s="3">
        <v>9.6439559862970137E-3</v>
      </c>
      <c r="FT57" s="3">
        <v>4.2343717549034295E-3</v>
      </c>
      <c r="FU57" s="3">
        <v>1.5952572149423179E-3</v>
      </c>
      <c r="FV57" s="3">
        <v>4.9050968845046393E-4</v>
      </c>
      <c r="FW57" s="3">
        <v>1.1307229338160092E-4</v>
      </c>
      <c r="FX57" s="3">
        <v>1.6396613263265945E-5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53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82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0.20879070103564645</v>
      </c>
      <c r="HO57">
        <f>HO56*(1+Assumptions!$C$10)</f>
        <v>3.8316209025903638</v>
      </c>
      <c r="HQ57">
        <f>HQ56/(1.01+Assumptions!$C$9)</f>
        <v>0.13958094323477541</v>
      </c>
      <c r="HR57">
        <f>HR56/(0.99+Assumptions!$C$9)</f>
        <v>0.31353727847108837</v>
      </c>
    </row>
    <row r="58" spans="2:226" x14ac:dyDescent="0.25">
      <c r="B58">
        <f t="shared" ref="B58:C73" si="29">B57+1</f>
        <v>2079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104252.51655806279</v>
      </c>
      <c r="F58" s="3">
        <f t="shared" si="19"/>
        <v>6286</v>
      </c>
      <c r="H58">
        <f t="shared" si="23"/>
        <v>88</v>
      </c>
      <c r="I58" s="5">
        <v>64650.138599000471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55784.42</v>
      </c>
      <c r="BI58" s="5">
        <v>53033.81</v>
      </c>
      <c r="BJ58" s="5">
        <v>49622.65</v>
      </c>
      <c r="BK58" s="5">
        <v>45616.3</v>
      </c>
      <c r="BL58" s="5">
        <v>41114.800000000003</v>
      </c>
      <c r="BM58" s="5">
        <v>36245.51</v>
      </c>
      <c r="BN58" s="5">
        <v>31169</v>
      </c>
      <c r="BO58" s="5">
        <v>26082.37</v>
      </c>
      <c r="BP58" s="5">
        <v>21199.57</v>
      </c>
      <c r="BQ58" s="5">
        <v>16830.3</v>
      </c>
      <c r="BR58" s="5">
        <v>12964.87</v>
      </c>
      <c r="BS58" s="5">
        <v>9572.23</v>
      </c>
      <c r="BT58" s="5">
        <v>6707.46</v>
      </c>
      <c r="BU58" s="5">
        <v>4438.16</v>
      </c>
      <c r="BV58" s="5">
        <v>2668.61</v>
      </c>
      <c r="BW58" s="5">
        <v>1422.24</v>
      </c>
      <c r="BX58" s="5">
        <v>658.81</v>
      </c>
      <c r="BY58" s="5">
        <v>261.85000000000002</v>
      </c>
      <c r="BZ58" s="5">
        <v>84.94</v>
      </c>
      <c r="CA58" s="5">
        <v>20.66</v>
      </c>
      <c r="CB58" s="5">
        <v>3.16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0.91400999999999999</v>
      </c>
      <c r="FE58" s="3">
        <v>0.82364183130000002</v>
      </c>
      <c r="FF58" s="3">
        <v>0.73048794017996999</v>
      </c>
      <c r="FG58" s="3">
        <v>0.63650336179641509</v>
      </c>
      <c r="FH58" s="3">
        <v>0.54378391708353135</v>
      </c>
      <c r="FI58" s="3">
        <v>0.45439127895416964</v>
      </c>
      <c r="FJ58" s="3">
        <v>0.3703788753883332</v>
      </c>
      <c r="FK58" s="3">
        <v>0.29377711638051812</v>
      </c>
      <c r="FL58" s="3">
        <v>0.22633176600187876</v>
      </c>
      <c r="FM58" s="3">
        <v>0.1703169172340738</v>
      </c>
      <c r="FN58" s="3">
        <v>0.12436030345680367</v>
      </c>
      <c r="FO58" s="3">
        <v>8.7031071168174906E-2</v>
      </c>
      <c r="FP58" s="3">
        <v>5.7805167159190096E-2</v>
      </c>
      <c r="FQ58" s="3">
        <v>3.6254244738900848E-2</v>
      </c>
      <c r="FR58" s="3">
        <v>2.0662744246489149E-2</v>
      </c>
      <c r="FS58" s="3">
        <v>1.0438198510998923E-2</v>
      </c>
      <c r="FT58" s="3">
        <v>4.5830998202242967E-3</v>
      </c>
      <c r="FU58" s="3">
        <v>1.7266370262713014E-3</v>
      </c>
      <c r="FV58" s="3">
        <v>5.3090635283789967E-4</v>
      </c>
      <c r="FW58" s="3">
        <v>1.2238453245619259E-4</v>
      </c>
      <c r="FX58" s="3">
        <v>1.7746981051472484E-5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54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83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0.20114711082432221</v>
      </c>
      <c r="HO58">
        <f>HO57*(1+Assumptions!$C$10)</f>
        <v>3.9561485819245505</v>
      </c>
      <c r="HQ58">
        <f>HQ57/(1.01+Assumptions!$C$9)</f>
        <v>0.13318792293394599</v>
      </c>
      <c r="HR58">
        <f>HR57/(0.99+Assumptions!$C$9)</f>
        <v>0.30499735259833499</v>
      </c>
    </row>
    <row r="59" spans="2:226" x14ac:dyDescent="0.25">
      <c r="B59">
        <f t="shared" si="29"/>
        <v>2080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109986.40496875624</v>
      </c>
      <c r="F59" s="3">
        <f t="shared" si="19"/>
        <v>4641.09</v>
      </c>
      <c r="H59">
        <f t="shared" si="23"/>
        <v>89</v>
      </c>
      <c r="I59" s="5">
        <v>60553.81440238496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58023.22</v>
      </c>
      <c r="BJ59" s="5">
        <v>54291.14</v>
      </c>
      <c r="BK59" s="5">
        <v>49907.88</v>
      </c>
      <c r="BL59" s="5">
        <v>44982.87</v>
      </c>
      <c r="BM59" s="5">
        <v>39655.49</v>
      </c>
      <c r="BN59" s="5">
        <v>34101.379999999997</v>
      </c>
      <c r="BO59" s="5">
        <v>28536.2</v>
      </c>
      <c r="BP59" s="5">
        <v>23194.03</v>
      </c>
      <c r="BQ59" s="5">
        <v>18413.689999999999</v>
      </c>
      <c r="BR59" s="5">
        <v>14184.61</v>
      </c>
      <c r="BS59" s="5">
        <v>10472.790000000001</v>
      </c>
      <c r="BT59" s="5">
        <v>7338.5</v>
      </c>
      <c r="BU59" s="5">
        <v>4855.7</v>
      </c>
      <c r="BV59" s="5">
        <v>2919.67</v>
      </c>
      <c r="BW59" s="5">
        <v>1556.05</v>
      </c>
      <c r="BX59" s="5">
        <v>720.79</v>
      </c>
      <c r="BY59" s="5">
        <v>286.49</v>
      </c>
      <c r="BZ59" s="5">
        <v>92.93</v>
      </c>
      <c r="CA59" s="5">
        <v>22.6</v>
      </c>
      <c r="CB59" s="5">
        <v>3.46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0.90112999999999999</v>
      </c>
      <c r="FF59" s="3">
        <v>0.79921219700000001</v>
      </c>
      <c r="FG59" s="3">
        <v>0.69638555573397998</v>
      </c>
      <c r="FH59" s="3">
        <v>0.59494307183021111</v>
      </c>
      <c r="FI59" s="3">
        <v>0.49714038025204271</v>
      </c>
      <c r="FJ59" s="3">
        <v>0.40522409534724252</v>
      </c>
      <c r="FK59" s="3">
        <v>0.32141564794752581</v>
      </c>
      <c r="FL59" s="3">
        <v>0.24762504349173284</v>
      </c>
      <c r="FM59" s="3">
        <v>0.18634032147796389</v>
      </c>
      <c r="FN59" s="3">
        <v>0.1360601125335649</v>
      </c>
      <c r="FO59" s="3">
        <v>9.5218948554364718E-2</v>
      </c>
      <c r="FP59" s="3">
        <v>6.3243473440323508E-2</v>
      </c>
      <c r="FQ59" s="3">
        <v>3.9665041672302101E-2</v>
      </c>
      <c r="FR59" s="3">
        <v>2.2606693850711859E-2</v>
      </c>
      <c r="FS59" s="3">
        <v>1.1420223532564109E-2</v>
      </c>
      <c r="FT59" s="3">
        <v>5.0142775464429232E-3</v>
      </c>
      <c r="FU59" s="3">
        <v>1.8890789228469067E-3</v>
      </c>
      <c r="FV59" s="3">
        <v>5.8085398719696685E-4</v>
      </c>
      <c r="FW59" s="3">
        <v>1.3389846112864476E-4</v>
      </c>
      <c r="FX59" s="3">
        <v>1.9416615848264775E-5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55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84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0.19378334376138942</v>
      </c>
      <c r="HO59">
        <f>HO58*(1+Assumptions!$C$10)</f>
        <v>4.084723410837098</v>
      </c>
      <c r="HQ59">
        <f>HQ58/(1.01+Assumptions!$C$9)</f>
        <v>0.12708771272323091</v>
      </c>
      <c r="HR59">
        <f>HR58/(0.99+Assumptions!$C$9)</f>
        <v>0.29669003171044261</v>
      </c>
    </row>
    <row r="60" spans="2:226" x14ac:dyDescent="0.25">
      <c r="B60">
        <f t="shared" si="29"/>
        <v>2081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116035.65724203784</v>
      </c>
      <c r="F60" s="3">
        <f t="shared" si="19"/>
        <v>3252.1</v>
      </c>
      <c r="H60">
        <f t="shared" si="23"/>
        <v>90</v>
      </c>
      <c r="I60" s="5">
        <v>56704.475086842584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60247.85</v>
      </c>
      <c r="BK60" s="5">
        <v>55383.66</v>
      </c>
      <c r="BL60" s="5">
        <v>49918.3</v>
      </c>
      <c r="BM60" s="5">
        <v>44006.400000000001</v>
      </c>
      <c r="BN60" s="5">
        <v>37842.910000000003</v>
      </c>
      <c r="BO60" s="5">
        <v>31667.13</v>
      </c>
      <c r="BP60" s="5">
        <v>25738.83</v>
      </c>
      <c r="BQ60" s="5">
        <v>20434</v>
      </c>
      <c r="BR60" s="5">
        <v>15740.91</v>
      </c>
      <c r="BS60" s="5">
        <v>11621.84</v>
      </c>
      <c r="BT60" s="5">
        <v>8143.66</v>
      </c>
      <c r="BU60" s="5">
        <v>5388.46</v>
      </c>
      <c r="BV60" s="5">
        <v>3240.01</v>
      </c>
      <c r="BW60" s="5">
        <v>1726.78</v>
      </c>
      <c r="BX60" s="5">
        <v>799.88</v>
      </c>
      <c r="BY60" s="5">
        <v>317.92</v>
      </c>
      <c r="BZ60" s="5">
        <v>103.13</v>
      </c>
      <c r="CA60" s="5">
        <v>25.08</v>
      </c>
      <c r="CB60" s="5">
        <v>3.84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0.88690000000000002</v>
      </c>
      <c r="FG60" s="3">
        <v>0.77279144600000005</v>
      </c>
      <c r="FH60" s="3">
        <v>0.66021891606118011</v>
      </c>
      <c r="FI60" s="3">
        <v>0.55168552844988272</v>
      </c>
      <c r="FJ60" s="3">
        <v>0.44968439109478392</v>
      </c>
      <c r="FK60" s="3">
        <v>0.35668066532856069</v>
      </c>
      <c r="FL60" s="3">
        <v>0.27479391818242971</v>
      </c>
      <c r="FM60" s="3">
        <v>0.20678517137146019</v>
      </c>
      <c r="FN60" s="3">
        <v>0.15098832858029909</v>
      </c>
      <c r="FO60" s="3">
        <v>0.10566616199035071</v>
      </c>
      <c r="FP60" s="3">
        <v>7.0182408132371046E-2</v>
      </c>
      <c r="FQ60" s="3">
        <v>4.4017002732460481E-2</v>
      </c>
      <c r="FR60" s="3">
        <v>2.5087050537338527E-2</v>
      </c>
      <c r="FS60" s="3">
        <v>1.2673225319947305E-2</v>
      </c>
      <c r="FT60" s="3">
        <v>5.5644330412292628E-3</v>
      </c>
      <c r="FU60" s="3">
        <v>2.0963445039527124E-3</v>
      </c>
      <c r="FV60" s="3">
        <v>6.4458400807538001E-4</v>
      </c>
      <c r="FW60" s="3">
        <v>1.4858950554153655E-4</v>
      </c>
      <c r="FX60" s="3">
        <v>2.1546964198578211E-5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56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85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0.18668915583948884</v>
      </c>
      <c r="HO60">
        <f>HO59*(1+Assumptions!$C$10)</f>
        <v>4.217476921689304</v>
      </c>
      <c r="HQ60">
        <f>HQ59/(1.01+Assumptions!$C$9)</f>
        <v>0.12126690145346461</v>
      </c>
      <c r="HR60">
        <f>HR59/(0.99+Assumptions!$C$9)</f>
        <v>0.28860898026307646</v>
      </c>
    </row>
    <row r="61" spans="2:226" x14ac:dyDescent="0.25">
      <c r="B61">
        <f t="shared" si="29"/>
        <v>2082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122417.61839034989</v>
      </c>
      <c r="F61" s="3">
        <f t="shared" si="19"/>
        <v>2151.84</v>
      </c>
    </row>
    <row r="62" spans="2:226" x14ac:dyDescent="0.25">
      <c r="B62">
        <f t="shared" si="29"/>
        <v>2083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129150.58740181915</v>
      </c>
      <c r="F62" s="3">
        <f t="shared" si="19"/>
        <v>1293.8699999999999</v>
      </c>
    </row>
    <row r="63" spans="2:226" x14ac:dyDescent="0.25">
      <c r="B63">
        <f t="shared" si="29"/>
        <v>2084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136253.8697089192</v>
      </c>
      <c r="F63" s="3">
        <f t="shared" si="19"/>
        <v>689.57</v>
      </c>
    </row>
    <row r="64" spans="2:226" x14ac:dyDescent="0.25">
      <c r="B64">
        <f t="shared" si="29"/>
        <v>2085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143747.83254290977</v>
      </c>
      <c r="F64" s="3">
        <f t="shared" si="19"/>
        <v>319.42</v>
      </c>
    </row>
    <row r="65" spans="2:6" x14ac:dyDescent="0.25">
      <c r="B65">
        <f t="shared" si="29"/>
        <v>2086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151653.96333276975</v>
      </c>
      <c r="F65" s="3">
        <f t="shared" si="19"/>
        <v>126.96</v>
      </c>
    </row>
    <row r="66" spans="2:6" x14ac:dyDescent="0.25">
      <c r="B66">
        <f t="shared" si="29"/>
        <v>2087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159994.93131607212</v>
      </c>
      <c r="F66" s="3">
        <f t="shared" si="19"/>
        <v>41.18</v>
      </c>
    </row>
    <row r="67" spans="2:6" x14ac:dyDescent="0.25">
      <c r="B67">
        <f t="shared" si="29"/>
        <v>2088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168794.65253845608</v>
      </c>
      <c r="F67" s="3">
        <f t="shared" si="19"/>
        <v>10.02</v>
      </c>
    </row>
    <row r="68" spans="2:6" x14ac:dyDescent="0.25">
      <c r="B68">
        <f t="shared" si="29"/>
        <v>2089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178078.35842807117</v>
      </c>
      <c r="F68" s="3">
        <f t="shared" si="19"/>
        <v>1.53</v>
      </c>
    </row>
    <row r="69" spans="2:6" x14ac:dyDescent="0.25">
      <c r="B69">
        <f t="shared" si="29"/>
        <v>2090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187872.66814161502</v>
      </c>
      <c r="F69" s="3">
        <f t="shared" si="19"/>
        <v>0</v>
      </c>
    </row>
    <row r="70" spans="2:6" x14ac:dyDescent="0.25">
      <c r="B70">
        <f t="shared" si="29"/>
        <v>2091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198205.66488940388</v>
      </c>
      <c r="F70" s="3">
        <f t="shared" si="19"/>
        <v>0</v>
      </c>
    </row>
    <row r="71" spans="2:6" x14ac:dyDescent="0.25">
      <c r="B71">
        <f t="shared" si="29"/>
        <v>2092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209106.97645832106</v>
      </c>
      <c r="F71" s="3">
        <f t="shared" si="19"/>
        <v>0</v>
      </c>
    </row>
    <row r="72" spans="2:6" x14ac:dyDescent="0.25">
      <c r="B72">
        <f t="shared" si="29"/>
        <v>2093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220607.86016352873</v>
      </c>
      <c r="F72" s="3">
        <f t="shared" si="19"/>
        <v>0</v>
      </c>
    </row>
    <row r="73" spans="2:6" x14ac:dyDescent="0.25">
      <c r="B73">
        <f t="shared" si="29"/>
        <v>2094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232741.29247252279</v>
      </c>
      <c r="F73" s="3">
        <f t="shared" si="19"/>
        <v>0</v>
      </c>
    </row>
    <row r="74" spans="2:6" x14ac:dyDescent="0.25">
      <c r="B74">
        <f t="shared" ref="B74:C89" si="31">B73+1</f>
        <v>2095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245542.06355851155</v>
      </c>
      <c r="F74" s="3">
        <f t="shared" ref="F74:F108" si="32">ROUND(D74*E74, 2)</f>
        <v>0</v>
      </c>
    </row>
    <row r="75" spans="2:6" x14ac:dyDescent="0.25">
      <c r="B75">
        <f t="shared" si="31"/>
        <v>2096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259046.87705422964</v>
      </c>
      <c r="F75" s="3">
        <f t="shared" si="32"/>
        <v>0</v>
      </c>
    </row>
    <row r="76" spans="2:6" x14ac:dyDescent="0.25">
      <c r="B76">
        <f t="shared" si="31"/>
        <v>2097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273294.45529221225</v>
      </c>
      <c r="F76" s="3">
        <f t="shared" si="32"/>
        <v>0</v>
      </c>
    </row>
    <row r="77" spans="2:6" x14ac:dyDescent="0.25">
      <c r="B77">
        <f t="shared" si="31"/>
        <v>2098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288325.65033328393</v>
      </c>
      <c r="F77" s="3">
        <f t="shared" si="32"/>
        <v>0</v>
      </c>
    </row>
    <row r="78" spans="2:6" x14ac:dyDescent="0.25">
      <c r="B78">
        <f t="shared" si="31"/>
        <v>2099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304183.56110161456</v>
      </c>
      <c r="F78" s="3">
        <f t="shared" si="32"/>
        <v>0</v>
      </c>
    </row>
    <row r="79" spans="2:6" x14ac:dyDescent="0.25">
      <c r="B79">
        <f t="shared" si="31"/>
        <v>2100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320913.65696220333</v>
      </c>
      <c r="F79" s="3">
        <f t="shared" si="32"/>
        <v>0</v>
      </c>
    </row>
    <row r="80" spans="2:6" x14ac:dyDescent="0.25">
      <c r="B80">
        <f t="shared" si="31"/>
        <v>2101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338563.90809512453</v>
      </c>
      <c r="F80" s="3">
        <f t="shared" si="32"/>
        <v>0</v>
      </c>
    </row>
    <row r="81" spans="2:6" x14ac:dyDescent="0.25">
      <c r="B81">
        <f t="shared" si="31"/>
        <v>2102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357184.92304035631</v>
      </c>
      <c r="F81" s="3">
        <f t="shared" si="32"/>
        <v>0</v>
      </c>
    </row>
    <row r="82" spans="2:6" x14ac:dyDescent="0.25">
      <c r="B82">
        <f t="shared" si="31"/>
        <v>2103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376830.09380757593</v>
      </c>
      <c r="F82" s="3">
        <f t="shared" si="32"/>
        <v>0</v>
      </c>
    </row>
    <row r="83" spans="2:6" x14ac:dyDescent="0.25">
      <c r="B83">
        <f t="shared" si="31"/>
        <v>2104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397555.7489669926</v>
      </c>
      <c r="F83" s="3">
        <f t="shared" si="32"/>
        <v>0</v>
      </c>
    </row>
    <row r="84" spans="2:6" x14ac:dyDescent="0.25">
      <c r="B84">
        <f t="shared" si="31"/>
        <v>2105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419421.31516017712</v>
      </c>
      <c r="F84" s="3">
        <f t="shared" si="32"/>
        <v>0</v>
      </c>
    </row>
    <row r="85" spans="2:6" x14ac:dyDescent="0.25">
      <c r="B85">
        <f t="shared" si="31"/>
        <v>2106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442489.4874939869</v>
      </c>
      <c r="F85" s="3">
        <f t="shared" si="32"/>
        <v>0</v>
      </c>
    </row>
    <row r="86" spans="2:6" x14ac:dyDescent="0.25">
      <c r="B86">
        <f t="shared" si="31"/>
        <v>2107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466826.40930615616</v>
      </c>
      <c r="F86" s="3">
        <f t="shared" si="32"/>
        <v>0</v>
      </c>
    </row>
    <row r="87" spans="2:6" x14ac:dyDescent="0.25">
      <c r="B87">
        <f t="shared" si="31"/>
        <v>2108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492501.86181799474</v>
      </c>
      <c r="F87" s="3">
        <f t="shared" si="32"/>
        <v>0</v>
      </c>
    </row>
    <row r="88" spans="2:6" x14ac:dyDescent="0.25">
      <c r="B88">
        <f t="shared" si="31"/>
        <v>2109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519589.46421798447</v>
      </c>
      <c r="F88" s="3">
        <f t="shared" si="32"/>
        <v>0</v>
      </c>
    </row>
    <row r="89" spans="2:6" x14ac:dyDescent="0.25">
      <c r="B89">
        <f t="shared" si="31"/>
        <v>2110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548166.88474997354</v>
      </c>
      <c r="F89" s="3">
        <f t="shared" si="32"/>
        <v>0</v>
      </c>
    </row>
    <row r="90" spans="2:6" x14ac:dyDescent="0.25">
      <c r="B90">
        <f t="shared" ref="B90:C105" si="33">B89+1</f>
        <v>2111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578316.06341122207</v>
      </c>
      <c r="F90" s="3">
        <f t="shared" si="32"/>
        <v>0</v>
      </c>
    </row>
    <row r="91" spans="2:6" x14ac:dyDescent="0.25">
      <c r="B91">
        <f t="shared" si="33"/>
        <v>2112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610123.4468988392</v>
      </c>
      <c r="F91" s="3">
        <f t="shared" si="32"/>
        <v>0</v>
      </c>
    </row>
    <row r="92" spans="2:6" x14ac:dyDescent="0.25">
      <c r="B92">
        <f t="shared" si="33"/>
        <v>2113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643680.23647827539</v>
      </c>
      <c r="F92" s="3">
        <f t="shared" si="32"/>
        <v>0</v>
      </c>
    </row>
    <row r="93" spans="2:6" x14ac:dyDescent="0.25">
      <c r="B93">
        <f t="shared" si="33"/>
        <v>2114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679082.6494845805</v>
      </c>
      <c r="F93" s="3">
        <f t="shared" si="32"/>
        <v>0</v>
      </c>
    </row>
    <row r="94" spans="2:6" x14ac:dyDescent="0.25">
      <c r="B94">
        <f t="shared" si="33"/>
        <v>2115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716432.19520623237</v>
      </c>
      <c r="F94" s="3">
        <f t="shared" si="32"/>
        <v>0</v>
      </c>
    </row>
    <row r="95" spans="2:6" x14ac:dyDescent="0.25">
      <c r="B95">
        <f t="shared" si="33"/>
        <v>2116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755835.96594257513</v>
      </c>
      <c r="F95" s="3">
        <f t="shared" si="32"/>
        <v>0</v>
      </c>
    </row>
    <row r="96" spans="2:6" x14ac:dyDescent="0.25">
      <c r="B96">
        <f t="shared" si="33"/>
        <v>2117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797406.94406941684</v>
      </c>
      <c r="F96" s="3">
        <f t="shared" si="32"/>
        <v>0</v>
      </c>
    </row>
    <row r="97" spans="2:6" x14ac:dyDescent="0.25">
      <c r="B97">
        <f t="shared" si="33"/>
        <v>2118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841264.32599323452</v>
      </c>
      <c r="F97" s="3">
        <f t="shared" si="32"/>
        <v>0</v>
      </c>
    </row>
    <row r="98" spans="2:6" x14ac:dyDescent="0.25">
      <c r="B98">
        <f t="shared" si="33"/>
        <v>2119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887533.86392286257</v>
      </c>
      <c r="F98" s="3">
        <f t="shared" si="32"/>
        <v>0</v>
      </c>
    </row>
    <row r="99" spans="2:6" x14ac:dyDescent="0.25">
      <c r="B99">
        <f t="shared" si="33"/>
        <v>2120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936348.22643861989</v>
      </c>
      <c r="F99" s="3">
        <f t="shared" si="32"/>
        <v>0</v>
      </c>
    </row>
    <row r="100" spans="2:6" x14ac:dyDescent="0.25">
      <c r="B100">
        <f t="shared" si="33"/>
        <v>2121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987847.37889274396</v>
      </c>
      <c r="F100" s="3">
        <f t="shared" si="32"/>
        <v>0</v>
      </c>
    </row>
    <row r="101" spans="2:6" x14ac:dyDescent="0.25">
      <c r="B101">
        <f t="shared" si="33"/>
        <v>2122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1042178.9847318449</v>
      </c>
      <c r="F101" s="3">
        <f t="shared" si="32"/>
        <v>0</v>
      </c>
    </row>
    <row r="102" spans="2:6" x14ac:dyDescent="0.25">
      <c r="B102">
        <f t="shared" si="33"/>
        <v>2123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1099498.8288920962</v>
      </c>
      <c r="F102" s="3">
        <f t="shared" si="32"/>
        <v>0</v>
      </c>
    </row>
    <row r="103" spans="2:6" x14ac:dyDescent="0.25">
      <c r="B103">
        <f t="shared" si="33"/>
        <v>2124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1159971.2644811615</v>
      </c>
      <c r="F103" s="3">
        <f t="shared" si="32"/>
        <v>0</v>
      </c>
    </row>
    <row r="104" spans="2:6" x14ac:dyDescent="0.25">
      <c r="B104">
        <f t="shared" si="33"/>
        <v>2125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1223769.6840276255</v>
      </c>
      <c r="F104" s="3">
        <f t="shared" si="32"/>
        <v>0</v>
      </c>
    </row>
    <row r="105" spans="2:6" x14ac:dyDescent="0.25">
      <c r="B105">
        <f t="shared" si="33"/>
        <v>2126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1291077.0166491447</v>
      </c>
      <c r="F105" s="3">
        <f t="shared" si="32"/>
        <v>0</v>
      </c>
    </row>
    <row r="106" spans="2:6" x14ac:dyDescent="0.25">
      <c r="B106">
        <f t="shared" ref="B106:C108" si="34">B105+1</f>
        <v>2127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1362086.2525648475</v>
      </c>
      <c r="F106" s="3">
        <f t="shared" si="32"/>
        <v>0</v>
      </c>
    </row>
    <row r="107" spans="2:6" x14ac:dyDescent="0.25">
      <c r="B107">
        <f t="shared" si="34"/>
        <v>2128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1437000.9964559141</v>
      </c>
      <c r="F107" s="3">
        <f t="shared" si="32"/>
        <v>0</v>
      </c>
    </row>
    <row r="108" spans="2:6" x14ac:dyDescent="0.25">
      <c r="B108">
        <f t="shared" si="34"/>
        <v>2129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1516036.0512609896</v>
      </c>
      <c r="F108" s="3">
        <f t="shared" si="3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32598-54EF-41BF-A660-18551B01D07F}">
  <sheetPr codeName="Sheet14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4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34</v>
      </c>
      <c r="E4" t="s">
        <v>34</v>
      </c>
      <c r="F4">
        <f>C4-C6</f>
        <v>33</v>
      </c>
      <c r="I4" s="6">
        <f t="shared" ref="I4:BT4" si="4">SUMPRODUCT(I10:I60,$HD10:$HD60)</f>
        <v>80081.954725142437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144.74439554771357</v>
      </c>
      <c r="AB4" s="6">
        <f t="shared" si="4"/>
        <v>292.56468345720509</v>
      </c>
      <c r="AC4" s="6">
        <f t="shared" si="4"/>
        <v>491.82234837494104</v>
      </c>
      <c r="AD4" s="6">
        <f t="shared" si="4"/>
        <v>686.81608347486224</v>
      </c>
      <c r="AE4" s="6">
        <f t="shared" si="4"/>
        <v>990.78882077831895</v>
      </c>
      <c r="AF4" s="6">
        <f t="shared" si="4"/>
        <v>1486.8587951026777</v>
      </c>
      <c r="AG4" s="6">
        <f t="shared" si="4"/>
        <v>1935.2788040143223</v>
      </c>
      <c r="AH4" s="6">
        <f t="shared" si="4"/>
        <v>2552.9853647282398</v>
      </c>
      <c r="AI4" s="6">
        <f t="shared" si="4"/>
        <v>3277.333205608641</v>
      </c>
      <c r="AJ4" s="6">
        <f t="shared" si="4"/>
        <v>4184.1689499025906</v>
      </c>
      <c r="AK4" s="6">
        <f t="shared" si="4"/>
        <v>5670.6151597797334</v>
      </c>
      <c r="AL4" s="6">
        <f t="shared" si="4"/>
        <v>7492.5456101006766</v>
      </c>
      <c r="AM4" s="6">
        <f t="shared" si="4"/>
        <v>10220.66387082284</v>
      </c>
      <c r="AN4" s="6">
        <f t="shared" si="4"/>
        <v>12639.181014498952</v>
      </c>
      <c r="AO4" s="6">
        <f t="shared" si="4"/>
        <v>6015.6904563976077</v>
      </c>
      <c r="AP4" s="6">
        <f t="shared" si="4"/>
        <v>6873.8052787339193</v>
      </c>
      <c r="AQ4" s="6">
        <f t="shared" si="4"/>
        <v>7478.9025551685691</v>
      </c>
      <c r="AR4" s="6">
        <f t="shared" si="4"/>
        <v>8087.4009181904994</v>
      </c>
      <c r="AS4" s="6">
        <f t="shared" si="4"/>
        <v>8576.3001892987886</v>
      </c>
      <c r="AT4" s="6">
        <f t="shared" si="4"/>
        <v>9053.3046617125583</v>
      </c>
      <c r="AU4" s="6">
        <f t="shared" si="4"/>
        <v>9514.9124612986088</v>
      </c>
      <c r="AV4" s="6">
        <f t="shared" si="4"/>
        <v>9945.2505932257209</v>
      </c>
      <c r="AW4" s="6">
        <f t="shared" si="4"/>
        <v>10366.428628324487</v>
      </c>
      <c r="AX4" s="6">
        <f t="shared" si="4"/>
        <v>10765.52967125603</v>
      </c>
      <c r="AY4" s="6">
        <f t="shared" si="4"/>
        <v>11154.952740000339</v>
      </c>
      <c r="AZ4" s="6">
        <f t="shared" si="4"/>
        <v>11584.362864332039</v>
      </c>
      <c r="BA4" s="6">
        <f t="shared" si="4"/>
        <v>11923.420321752765</v>
      </c>
      <c r="BB4" s="6">
        <f t="shared" si="4"/>
        <v>12236.299329055308</v>
      </c>
      <c r="BC4" s="6">
        <f t="shared" si="4"/>
        <v>12513.754698129285</v>
      </c>
      <c r="BD4" s="6">
        <f t="shared" si="4"/>
        <v>12745.354094206812</v>
      </c>
      <c r="BE4" s="6">
        <f t="shared" si="4"/>
        <v>12922.075215999659</v>
      </c>
      <c r="BF4" s="6">
        <f t="shared" si="4"/>
        <v>13032.810520726463</v>
      </c>
      <c r="BG4" s="6">
        <f t="shared" si="4"/>
        <v>13066.671358972813</v>
      </c>
      <c r="BH4" s="6">
        <f t="shared" si="4"/>
        <v>13015.289690646729</v>
      </c>
      <c r="BI4" s="6">
        <f t="shared" si="4"/>
        <v>12873.483746067321</v>
      </c>
      <c r="BJ4" s="6">
        <f t="shared" si="4"/>
        <v>12635.028969223171</v>
      </c>
      <c r="BK4" s="6">
        <f t="shared" si="4"/>
        <v>12294.484484343495</v>
      </c>
      <c r="BL4" s="6">
        <f t="shared" si="4"/>
        <v>11825.110407223376</v>
      </c>
      <c r="BM4" s="6">
        <f t="shared" si="4"/>
        <v>11221.57983656527</v>
      </c>
      <c r="BN4" s="6">
        <f t="shared" si="4"/>
        <v>10485.832313756913</v>
      </c>
      <c r="BO4" s="6">
        <f t="shared" si="4"/>
        <v>9627.2981094087754</v>
      </c>
      <c r="BP4" s="6">
        <f t="shared" si="4"/>
        <v>8666.3904735377873</v>
      </c>
      <c r="BQ4" s="6">
        <f t="shared" si="4"/>
        <v>7635.2621263839828</v>
      </c>
      <c r="BR4" s="6">
        <f t="shared" si="4"/>
        <v>6573.6094176977276</v>
      </c>
      <c r="BS4" s="6">
        <f t="shared" si="4"/>
        <v>5522.188642217845</v>
      </c>
      <c r="BT4" s="6">
        <f t="shared" si="4"/>
        <v>4518.3418127195255</v>
      </c>
      <c r="BU4" s="6">
        <f t="shared" ref="BU4:EF4" si="5">SUMPRODUCT(BU10:BU60,$HD10:$HD60)</f>
        <v>3593.8716797452271</v>
      </c>
      <c r="BV4" s="6">
        <f t="shared" si="5"/>
        <v>2773.0529450411232</v>
      </c>
      <c r="BW4" s="6">
        <f t="shared" si="5"/>
        <v>2087.9500046042667</v>
      </c>
      <c r="BX4" s="6">
        <f t="shared" si="5"/>
        <v>1519.6592165500424</v>
      </c>
      <c r="BY4" s="6">
        <f t="shared" si="5"/>
        <v>1081.6105823108305</v>
      </c>
      <c r="BZ4" s="6">
        <f t="shared" si="5"/>
        <v>729.80133507799133</v>
      </c>
      <c r="CA4" s="6">
        <f t="shared" si="5"/>
        <v>464.15079445218231</v>
      </c>
      <c r="CB4" s="6">
        <f t="shared" si="5"/>
        <v>266.74736754714428</v>
      </c>
      <c r="CC4" s="6">
        <f t="shared" si="5"/>
        <v>134.88123100963716</v>
      </c>
      <c r="CD4" s="6">
        <f t="shared" si="5"/>
        <v>59.016148439154719</v>
      </c>
      <c r="CE4" s="6">
        <f t="shared" si="5"/>
        <v>22.114743234792446</v>
      </c>
      <c r="CF4" s="6">
        <f t="shared" si="5"/>
        <v>6.7566419183023978</v>
      </c>
      <c r="CG4" s="6">
        <f t="shared" si="5"/>
        <v>1.5490653938708674</v>
      </c>
      <c r="CH4" s="6">
        <f t="shared" si="5"/>
        <v>0.22507564636140595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5.7165739491745722E-3</v>
      </c>
      <c r="DX4" s="7">
        <f t="shared" si="5"/>
        <v>1.0952251833450988E-2</v>
      </c>
      <c r="DY4" s="7">
        <f t="shared" si="5"/>
        <v>1.7451684179681203E-2</v>
      </c>
      <c r="DZ4" s="7">
        <f t="shared" si="5"/>
        <v>2.3100272454336088E-2</v>
      </c>
      <c r="EA4" s="7">
        <f t="shared" si="5"/>
        <v>3.1586774398476521E-2</v>
      </c>
      <c r="EB4" s="7">
        <f t="shared" si="5"/>
        <v>4.4930519357182029E-2</v>
      </c>
      <c r="EC4" s="7">
        <f t="shared" si="5"/>
        <v>5.5432288932287375E-2</v>
      </c>
      <c r="ED4" s="7">
        <f t="shared" si="5"/>
        <v>6.9313066735578077E-2</v>
      </c>
      <c r="EE4" s="7">
        <f t="shared" si="5"/>
        <v>8.4340253971837004E-2</v>
      </c>
      <c r="EF4" s="7">
        <f t="shared" si="5"/>
        <v>0.10206364939734339</v>
      </c>
      <c r="EG4" s="7">
        <f t="shared" ref="EG4:GR4" si="6">SUMPRODUCT(EG10:EG60,$HD10:$HD60)</f>
        <v>0.13111113270471073</v>
      </c>
      <c r="EH4" s="7">
        <f t="shared" si="6"/>
        <v>0.16420498612196191</v>
      </c>
      <c r="EI4" s="7">
        <f t="shared" si="6"/>
        <v>0.21231642547891544</v>
      </c>
      <c r="EJ4" s="7">
        <f t="shared" si="6"/>
        <v>0.24886909569417714</v>
      </c>
      <c r="EK4" s="7">
        <f t="shared" si="6"/>
        <v>0.27259651241609656</v>
      </c>
      <c r="EL4" s="7">
        <f t="shared" si="6"/>
        <v>0.29524294145949748</v>
      </c>
      <c r="EM4" s="7">
        <f t="shared" si="6"/>
        <v>0.30448629769608443</v>
      </c>
      <c r="EN4" s="7">
        <f t="shared" si="6"/>
        <v>0.31209468061245377</v>
      </c>
      <c r="EO4" s="7">
        <f t="shared" si="6"/>
        <v>0.3137075000118475</v>
      </c>
      <c r="EP4" s="7">
        <f t="shared" si="6"/>
        <v>0.31389154824109794</v>
      </c>
      <c r="EQ4" s="7">
        <f t="shared" si="6"/>
        <v>0.31269779699212014</v>
      </c>
      <c r="ER4" s="7">
        <f t="shared" si="6"/>
        <v>0.3098013540757506</v>
      </c>
      <c r="ES4" s="7">
        <f t="shared" si="6"/>
        <v>0.30608656575527421</v>
      </c>
      <c r="ET4" s="7">
        <f t="shared" si="6"/>
        <v>0.30129924509014028</v>
      </c>
      <c r="EU4" s="7">
        <f t="shared" si="6"/>
        <v>0.29592245013752544</v>
      </c>
      <c r="EV4" s="7">
        <f t="shared" si="6"/>
        <v>0.29129288448558477</v>
      </c>
      <c r="EW4" s="7">
        <f t="shared" si="6"/>
        <v>0.28418825103298129</v>
      </c>
      <c r="EX4" s="7">
        <f t="shared" si="6"/>
        <v>0.27644127930982232</v>
      </c>
      <c r="EY4" s="7">
        <f t="shared" si="6"/>
        <v>0.26797111851176941</v>
      </c>
      <c r="EZ4" s="7">
        <f t="shared" si="6"/>
        <v>0.25870199752244721</v>
      </c>
      <c r="FA4" s="7">
        <f t="shared" si="6"/>
        <v>0.24861520663904707</v>
      </c>
      <c r="FB4" s="7">
        <f t="shared" si="6"/>
        <v>0.2376736513948626</v>
      </c>
      <c r="FC4" s="7">
        <f t="shared" si="6"/>
        <v>0.22586840113007972</v>
      </c>
      <c r="FD4" s="7">
        <f t="shared" si="6"/>
        <v>0.2132513922429535</v>
      </c>
      <c r="FE4" s="7">
        <f t="shared" si="6"/>
        <v>0.19993171028345863</v>
      </c>
      <c r="FF4" s="7">
        <f t="shared" si="6"/>
        <v>0.18599846939380443</v>
      </c>
      <c r="FG4" s="7">
        <f t="shared" si="6"/>
        <v>0.17155010829129369</v>
      </c>
      <c r="FH4" s="7">
        <f t="shared" si="6"/>
        <v>0.15639880272700671</v>
      </c>
      <c r="FI4" s="7">
        <f t="shared" si="6"/>
        <v>0.14067915906491524</v>
      </c>
      <c r="FJ4" s="7">
        <f t="shared" si="6"/>
        <v>0.12460234476697671</v>
      </c>
      <c r="FK4" s="7">
        <f t="shared" si="6"/>
        <v>0.10843643655690914</v>
      </c>
      <c r="FL4" s="7">
        <f t="shared" si="6"/>
        <v>9.25244738565483E-2</v>
      </c>
      <c r="FM4" s="7">
        <f t="shared" si="6"/>
        <v>7.7266262872864921E-2</v>
      </c>
      <c r="FN4" s="7">
        <f t="shared" si="6"/>
        <v>6.3054679142658859E-2</v>
      </c>
      <c r="FO4" s="7">
        <f t="shared" si="6"/>
        <v>5.0207918814133543E-2</v>
      </c>
      <c r="FP4" s="7">
        <f t="shared" si="6"/>
        <v>3.8939253515489415E-2</v>
      </c>
      <c r="FQ4" s="7">
        <f t="shared" si="6"/>
        <v>2.9357471402932923E-2</v>
      </c>
      <c r="FR4" s="7">
        <f t="shared" si="6"/>
        <v>2.1471467434677094E-2</v>
      </c>
      <c r="FS4" s="7">
        <f t="shared" si="6"/>
        <v>1.532397159345469E-2</v>
      </c>
      <c r="FT4" s="7">
        <f t="shared" si="6"/>
        <v>1.057170152289252E-2</v>
      </c>
      <c r="FU4" s="7">
        <f t="shared" si="6"/>
        <v>7.1320927154042094E-3</v>
      </c>
      <c r="FV4" s="7">
        <f t="shared" si="6"/>
        <v>4.5614012170639177E-3</v>
      </c>
      <c r="FW4" s="7">
        <f t="shared" si="6"/>
        <v>2.749795109694812E-3</v>
      </c>
      <c r="FX4" s="7">
        <f t="shared" si="6"/>
        <v>1.497923388055152E-3</v>
      </c>
      <c r="FY4" s="7">
        <f t="shared" si="6"/>
        <v>7.1793970066095375E-4</v>
      </c>
      <c r="FZ4" s="7">
        <f t="shared" si="6"/>
        <v>2.9775113205511745E-4</v>
      </c>
      <c r="GA4" s="7">
        <f t="shared" si="6"/>
        <v>1.0575822459465718E-4</v>
      </c>
      <c r="GB4" s="7">
        <f t="shared" si="6"/>
        <v>3.0627581842612702E-5</v>
      </c>
      <c r="GC4" s="7">
        <f t="shared" si="6"/>
        <v>6.6562923618550211E-6</v>
      </c>
      <c r="GD4" s="7">
        <f t="shared" si="6"/>
        <v>9.167045840746731E-7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4710.7032191260259</v>
      </c>
      <c r="HC4" s="6">
        <f>IF(C4&gt;=F3,I4,HB4*C6)</f>
        <v>4710.7032191260259</v>
      </c>
      <c r="HD4" s="6">
        <f>I4*HH4/HJ4</f>
        <v>6078.3032720142028</v>
      </c>
      <c r="HE4" s="6">
        <f>I4-HD4*HI4</f>
        <v>4205.1025056730577</v>
      </c>
      <c r="HF4" s="7">
        <f>SUMPRODUCT(HB10:HB60,HD10:HD60)/SUM(HD10:HD60)-HB10</f>
        <v>27.01552797455313</v>
      </c>
      <c r="HH4">
        <f>VLOOKUP(C4,HH9:HO59,3)*HN9</f>
        <v>0.87509628000000006</v>
      </c>
      <c r="HI4">
        <f>SUMPRODUCT(HC10:HC60,HN10:HN60,HO10:HO60)/HN10/HO10</f>
        <v>12.483229089410939</v>
      </c>
      <c r="HJ4">
        <f>SUMPRODUCT(HJ9:HJ59,HN9:HN59,HO9:HO59)</f>
        <v>11.529437992632102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369228.52910646918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8.5143762086890327</v>
      </c>
      <c r="AB5" s="6">
        <f t="shared" si="8"/>
        <v>17.209687262188535</v>
      </c>
      <c r="AC5" s="6">
        <f t="shared" si="8"/>
        <v>28.930726374996532</v>
      </c>
      <c r="AD5" s="6">
        <f t="shared" si="8"/>
        <v>40.400946086756605</v>
      </c>
      <c r="AE5" s="6">
        <f t="shared" si="8"/>
        <v>58.281695339901113</v>
      </c>
      <c r="AF5" s="6">
        <f t="shared" si="8"/>
        <v>87.462282064863402</v>
      </c>
      <c r="AG5" s="6">
        <f t="shared" si="8"/>
        <v>113.83992964790131</v>
      </c>
      <c r="AH5" s="6">
        <f t="shared" si="8"/>
        <v>150.17560968989645</v>
      </c>
      <c r="AI5" s="6">
        <f t="shared" si="8"/>
        <v>192.78430621227301</v>
      </c>
      <c r="AJ5" s="6">
        <f t="shared" si="8"/>
        <v>246.12758528838768</v>
      </c>
      <c r="AK5" s="6">
        <f t="shared" si="8"/>
        <v>333.56559763410195</v>
      </c>
      <c r="AL5" s="6">
        <f t="shared" si="8"/>
        <v>440.73797706474568</v>
      </c>
      <c r="AM5" s="6">
        <f t="shared" si="8"/>
        <v>601.21552181310824</v>
      </c>
      <c r="AN5" s="6">
        <f t="shared" si="8"/>
        <v>743.48123614699716</v>
      </c>
      <c r="AO5" s="6">
        <f t="shared" si="8"/>
        <v>353.86414449397694</v>
      </c>
      <c r="AP5" s="6">
        <f t="shared" si="8"/>
        <v>404.34148698434819</v>
      </c>
      <c r="AQ5" s="6">
        <f t="shared" si="8"/>
        <v>439.93544442168053</v>
      </c>
      <c r="AR5" s="6">
        <f t="shared" si="8"/>
        <v>475.72946577591171</v>
      </c>
      <c r="AS5" s="6">
        <f t="shared" si="8"/>
        <v>504.48824642934051</v>
      </c>
      <c r="AT5" s="6">
        <f t="shared" si="8"/>
        <v>532.54733304191518</v>
      </c>
      <c r="AU5" s="6">
        <f t="shared" si="8"/>
        <v>559.7007330175652</v>
      </c>
      <c r="AV5" s="6">
        <f t="shared" si="8"/>
        <v>585.01474077798355</v>
      </c>
      <c r="AW5" s="6">
        <f t="shared" si="8"/>
        <v>609.78991931320513</v>
      </c>
      <c r="AX5" s="6">
        <f t="shared" si="8"/>
        <v>633.26645125035475</v>
      </c>
      <c r="AY5" s="6">
        <f t="shared" si="8"/>
        <v>656.17369058825523</v>
      </c>
      <c r="AZ5" s="6">
        <f t="shared" si="8"/>
        <v>681.43310966659055</v>
      </c>
      <c r="BA5" s="6">
        <f t="shared" si="8"/>
        <v>701.3776659854567</v>
      </c>
      <c r="BB5" s="6">
        <f t="shared" si="8"/>
        <v>719.78231347384167</v>
      </c>
      <c r="BC5" s="6">
        <f t="shared" si="8"/>
        <v>736.1032175370168</v>
      </c>
      <c r="BD5" s="6">
        <f t="shared" si="8"/>
        <v>749.72671142393017</v>
      </c>
      <c r="BE5" s="6">
        <f t="shared" si="8"/>
        <v>760.12207152939175</v>
      </c>
      <c r="BF5" s="6">
        <f t="shared" si="8"/>
        <v>766.63591298390963</v>
      </c>
      <c r="BG5" s="6">
        <f t="shared" si="8"/>
        <v>768.62772699840082</v>
      </c>
      <c r="BH5" s="6">
        <f t="shared" si="8"/>
        <v>765.6052759203958</v>
      </c>
      <c r="BI5" s="6">
        <f t="shared" si="8"/>
        <v>757.26374976866589</v>
      </c>
      <c r="BJ5" s="6">
        <f t="shared" si="8"/>
        <v>743.23699818959824</v>
      </c>
      <c r="BK5" s="6">
        <f t="shared" si="8"/>
        <v>723.20496966726444</v>
      </c>
      <c r="BL5" s="6">
        <f t="shared" si="8"/>
        <v>695.5947298366691</v>
      </c>
      <c r="BM5" s="6">
        <f t="shared" si="8"/>
        <v>660.0929315626629</v>
      </c>
      <c r="BN5" s="6">
        <f t="shared" si="8"/>
        <v>616.81366551511258</v>
      </c>
      <c r="BO5" s="6">
        <f t="shared" si="8"/>
        <v>566.3116534946339</v>
      </c>
      <c r="BP5" s="6">
        <f t="shared" si="8"/>
        <v>509.78767491398747</v>
      </c>
      <c r="BQ5" s="6">
        <f t="shared" si="8"/>
        <v>449.13306625788135</v>
      </c>
      <c r="BR5" s="6">
        <f t="shared" si="8"/>
        <v>386.68290692339576</v>
      </c>
      <c r="BS5" s="6">
        <f t="shared" si="8"/>
        <v>324.8346260128144</v>
      </c>
      <c r="BT5" s="6">
        <f t="shared" si="8"/>
        <v>265.78481251291328</v>
      </c>
      <c r="BU5" s="6">
        <f t="shared" si="8"/>
        <v>211.40421645560158</v>
      </c>
      <c r="BV5" s="6">
        <f t="shared" si="8"/>
        <v>163.12076147300724</v>
      </c>
      <c r="BW5" s="6">
        <f t="shared" ref="BW5:DE5" si="9">IF($C$6&gt;0,IF($C$4&gt;=$F$3,BW4,BW4*$C$6/($F$3-$F$4)))</f>
        <v>122.82058850613333</v>
      </c>
      <c r="BX5" s="6">
        <f t="shared" si="9"/>
        <v>89.391718620590723</v>
      </c>
      <c r="BY5" s="6">
        <f t="shared" si="9"/>
        <v>63.624151900637088</v>
      </c>
      <c r="BZ5" s="6">
        <f t="shared" si="9"/>
        <v>42.929490298705375</v>
      </c>
      <c r="CA5" s="6">
        <f t="shared" si="9"/>
        <v>27.302987908951902</v>
      </c>
      <c r="CB5" s="6">
        <f t="shared" si="9"/>
        <v>15.691021620420251</v>
      </c>
      <c r="CC5" s="6">
        <f t="shared" si="9"/>
        <v>7.9341900593904215</v>
      </c>
      <c r="CD5" s="6">
        <f t="shared" si="9"/>
        <v>3.4715381434796893</v>
      </c>
      <c r="CE5" s="6">
        <f t="shared" si="9"/>
        <v>1.3008672491054381</v>
      </c>
      <c r="CF5" s="6">
        <f t="shared" si="9"/>
        <v>0.3974495246060234</v>
      </c>
      <c r="CG5" s="6">
        <f t="shared" si="9"/>
        <v>9.1121493757109845E-2</v>
      </c>
      <c r="CH5" s="6">
        <f t="shared" si="9"/>
        <v>1.3239743903612114E-2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4591.3582104855695</v>
      </c>
      <c r="HE5" s="6">
        <f>NPV(Assumptions!$C$9+0.01, J4:DE4)*(1.01+Assumptions!$C$9)-HD5*HI5</f>
        <v>2902.1766564873324</v>
      </c>
      <c r="HG5" t="s">
        <v>75</v>
      </c>
      <c r="HH5">
        <f>HH4*HQ9/HN9</f>
        <v>0.88352688000000013</v>
      </c>
      <c r="HI5">
        <f>SUMPRODUCT(HC10:HC60,HQ10:HQ60,HO10:HO60)/HQ10/HO10</f>
        <v>11.281788500667128</v>
      </c>
      <c r="HJ5">
        <f>SUMPRODUCT(HJ9:HJ59,HQ9:HQ59,HO9:HO59)</f>
        <v>10.526236719909956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8092.2274859338213</v>
      </c>
      <c r="HE6" s="6">
        <f>NPV(Assumptions!$C$9-0.01, J4:DE4)*(0.99+Assumptions!$C$9)-HD6*HI6</f>
        <v>6227.3175372501428</v>
      </c>
      <c r="HG6" t="s">
        <v>76</v>
      </c>
      <c r="HH6">
        <f>HH4*HR9/HN9</f>
        <v>0.86666567999999999</v>
      </c>
      <c r="HI6">
        <f>SUMPRODUCT(HC10:HC60,HR10:HR60,HO10:HO60)/HR10/HO10</f>
        <v>13.924830096062493</v>
      </c>
      <c r="HJ6">
        <f>SUMPRODUCT(HJ9:HJ59,HR9:HR59,HO9:HO59)</f>
        <v>12.735108907275558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2036</v>
      </c>
      <c r="C9">
        <f>I6+1</f>
        <v>51</v>
      </c>
      <c r="D9">
        <v>1</v>
      </c>
      <c r="E9" s="3">
        <f>IF(C9&lt;65,Assumptions!$C$6,Assumptions!$C$7)*(1+Assumptions!$C$8)^(B9-$J$3)</f>
        <v>25320.133885808333</v>
      </c>
      <c r="F9" s="3">
        <f>ROUND(D9*E9, 2)</f>
        <v>25320.13</v>
      </c>
      <c r="I9" s="5">
        <f>F5</f>
        <v>369228.52910646918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25320.13</v>
      </c>
      <c r="AB9" s="5">
        <f t="shared" si="14"/>
        <v>26574.639999999999</v>
      </c>
      <c r="AC9" s="5">
        <f t="shared" si="14"/>
        <v>27886.53</v>
      </c>
      <c r="AD9" s="5">
        <f t="shared" si="14"/>
        <v>29257.3</v>
      </c>
      <c r="AE9" s="5">
        <f t="shared" si="14"/>
        <v>30688.04</v>
      </c>
      <c r="AF9" s="5">
        <f t="shared" si="14"/>
        <v>32181.95</v>
      </c>
      <c r="AG9" s="5">
        <f t="shared" si="14"/>
        <v>33743.160000000003</v>
      </c>
      <c r="AH9" s="5">
        <f t="shared" si="14"/>
        <v>35376.54</v>
      </c>
      <c r="AI9" s="5">
        <f t="shared" si="14"/>
        <v>37080.400000000001</v>
      </c>
      <c r="AJ9" s="5">
        <f t="shared" si="14"/>
        <v>38855.370000000003</v>
      </c>
      <c r="AK9" s="5">
        <f t="shared" si="14"/>
        <v>40701.370000000003</v>
      </c>
      <c r="AL9" s="5">
        <f t="shared" si="14"/>
        <v>42626.05</v>
      </c>
      <c r="AM9" s="5">
        <f t="shared" si="14"/>
        <v>44631.86</v>
      </c>
      <c r="AN9" s="5">
        <f t="shared" si="14"/>
        <v>46723.57</v>
      </c>
      <c r="AO9" s="5">
        <f t="shared" si="14"/>
        <v>20141.68</v>
      </c>
      <c r="AP9" s="5">
        <f t="shared" si="14"/>
        <v>21073.31</v>
      </c>
      <c r="AQ9" s="5">
        <f t="shared" si="14"/>
        <v>22035.360000000001</v>
      </c>
      <c r="AR9" s="5">
        <f t="shared" si="14"/>
        <v>23023.9</v>
      </c>
      <c r="AS9" s="5">
        <f t="shared" si="14"/>
        <v>24036.14</v>
      </c>
      <c r="AT9" s="5">
        <f t="shared" si="14"/>
        <v>25062.71</v>
      </c>
      <c r="AU9" s="5">
        <f t="shared" si="14"/>
        <v>26096.1</v>
      </c>
      <c r="AV9" s="5">
        <f t="shared" si="14"/>
        <v>27128.6</v>
      </c>
      <c r="AW9" s="5">
        <f t="shared" si="14"/>
        <v>28153.3</v>
      </c>
      <c r="AX9" s="5">
        <f t="shared" si="14"/>
        <v>29166.5</v>
      </c>
      <c r="AY9" s="5">
        <f t="shared" si="14"/>
        <v>30156.78</v>
      </c>
      <c r="AZ9" s="5">
        <f t="shared" si="14"/>
        <v>31113.88</v>
      </c>
      <c r="BA9" s="5">
        <f t="shared" si="14"/>
        <v>32024.54</v>
      </c>
      <c r="BB9" s="5">
        <f t="shared" si="14"/>
        <v>32864.879999999997</v>
      </c>
      <c r="BC9" s="5">
        <f t="shared" si="14"/>
        <v>33610.089999999997</v>
      </c>
      <c r="BD9" s="5">
        <f t="shared" si="14"/>
        <v>34232.129999999997</v>
      </c>
      <c r="BE9" s="5">
        <f t="shared" si="14"/>
        <v>34706.769999999997</v>
      </c>
      <c r="BF9" s="5">
        <f t="shared" si="14"/>
        <v>35004.19</v>
      </c>
      <c r="BG9" s="5">
        <f t="shared" si="14"/>
        <v>35095.14</v>
      </c>
      <c r="BH9" s="5">
        <f t="shared" si="14"/>
        <v>34957.129999999997</v>
      </c>
      <c r="BI9" s="5">
        <f t="shared" si="14"/>
        <v>34576.269999999997</v>
      </c>
      <c r="BJ9" s="5">
        <f t="shared" si="14"/>
        <v>33935.81</v>
      </c>
      <c r="BK9" s="5">
        <f t="shared" si="14"/>
        <v>33021.160000000003</v>
      </c>
      <c r="BL9" s="5">
        <f t="shared" si="14"/>
        <v>31760.49</v>
      </c>
      <c r="BM9" s="5">
        <f t="shared" si="14"/>
        <v>30139.5</v>
      </c>
      <c r="BN9" s="5">
        <f t="shared" si="14"/>
        <v>28163.39</v>
      </c>
      <c r="BO9" s="5">
        <f t="shared" si="14"/>
        <v>25857.49</v>
      </c>
      <c r="BP9" s="5">
        <f t="shared" si="14"/>
        <v>23276.639999999999</v>
      </c>
      <c r="BQ9" s="5">
        <f t="shared" si="14"/>
        <v>20507.18</v>
      </c>
      <c r="BR9" s="5">
        <f t="shared" si="14"/>
        <v>17655.740000000002</v>
      </c>
      <c r="BS9" s="5">
        <f t="shared" si="14"/>
        <v>14831.78</v>
      </c>
      <c r="BT9" s="5">
        <f t="shared" si="14"/>
        <v>12135.6</v>
      </c>
      <c r="BU9" s="5">
        <f t="shared" si="14"/>
        <v>9652.61</v>
      </c>
      <c r="BV9" s="5">
        <f t="shared" si="14"/>
        <v>7448.01</v>
      </c>
      <c r="BW9" s="5">
        <f t="shared" ref="BW9:DE9" si="15">IF(BW8&lt;$B9,0,VLOOKUP(BW8,$B9:$F108,5))</f>
        <v>5607.92</v>
      </c>
      <c r="BX9" s="5">
        <f t="shared" si="15"/>
        <v>4081.58</v>
      </c>
      <c r="BY9" s="5">
        <f t="shared" si="15"/>
        <v>2905.04</v>
      </c>
      <c r="BZ9" s="5">
        <f t="shared" si="15"/>
        <v>1960.14</v>
      </c>
      <c r="CA9" s="5">
        <f t="shared" si="15"/>
        <v>1246.6400000000001</v>
      </c>
      <c r="CB9" s="5">
        <f t="shared" si="15"/>
        <v>716.44</v>
      </c>
      <c r="CC9" s="5">
        <f t="shared" si="15"/>
        <v>362.27</v>
      </c>
      <c r="CD9" s="5">
        <f t="shared" si="15"/>
        <v>158.51</v>
      </c>
      <c r="CE9" s="5">
        <f t="shared" si="15"/>
        <v>59.4</v>
      </c>
      <c r="CF9" s="5">
        <f t="shared" si="15"/>
        <v>18.149999999999999</v>
      </c>
      <c r="CG9" s="5">
        <f t="shared" si="15"/>
        <v>4.16</v>
      </c>
      <c r="CH9" s="5">
        <f t="shared" si="15"/>
        <v>0.6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1</v>
      </c>
      <c r="DX9" s="3">
        <f t="shared" si="16"/>
        <v>0.99482999999999999</v>
      </c>
      <c r="DY9" s="3">
        <f t="shared" si="16"/>
        <v>0.98951760779999998</v>
      </c>
      <c r="DZ9" s="3">
        <f t="shared" si="16"/>
        <v>0.98403568025278798</v>
      </c>
      <c r="EA9" s="3">
        <f t="shared" si="16"/>
        <v>0.97834795402092689</v>
      </c>
      <c r="EB9" s="3">
        <f t="shared" si="16"/>
        <v>0.9724876497763415</v>
      </c>
      <c r="EC9" s="3">
        <f t="shared" si="16"/>
        <v>0.96650685073021703</v>
      </c>
      <c r="ED9" s="3">
        <f t="shared" si="16"/>
        <v>0.96046618291315322</v>
      </c>
      <c r="EE9" s="3">
        <f t="shared" si="16"/>
        <v>0.95424236204787594</v>
      </c>
      <c r="EF9" s="3">
        <f t="shared" si="16"/>
        <v>0.94779168368043232</v>
      </c>
      <c r="EG9" s="3">
        <f t="shared" si="16"/>
        <v>0.94106236272630128</v>
      </c>
      <c r="EH9" s="3">
        <f t="shared" si="16"/>
        <v>0.93418319685477202</v>
      </c>
      <c r="EI9" s="3">
        <f t="shared" si="16"/>
        <v>0.92714879738245559</v>
      </c>
      <c r="EJ9" s="3">
        <f t="shared" si="16"/>
        <v>0.92000048015463687</v>
      </c>
      <c r="EK9" s="3">
        <f t="shared" si="16"/>
        <v>0.91270487634701059</v>
      </c>
      <c r="EL9" s="3">
        <f t="shared" si="16"/>
        <v>0.90513855292209389</v>
      </c>
      <c r="EM9" s="3">
        <f t="shared" si="16"/>
        <v>0.8971190253432042</v>
      </c>
      <c r="EN9" s="3">
        <f t="shared" si="16"/>
        <v>0.88849771150965595</v>
      </c>
      <c r="EO9" s="3">
        <f t="shared" si="16"/>
        <v>0.87920402544726495</v>
      </c>
      <c r="EP9" s="3">
        <f t="shared" si="16"/>
        <v>0.86896129855080428</v>
      </c>
      <c r="EQ9" s="3">
        <f t="shared" si="16"/>
        <v>0.85762135360471625</v>
      </c>
      <c r="ER9" s="3">
        <f t="shared" si="16"/>
        <v>0.84507435320147928</v>
      </c>
      <c r="ES9" s="3">
        <f t="shared" si="16"/>
        <v>0.83127428901369915</v>
      </c>
      <c r="ET9" s="3">
        <f t="shared" si="16"/>
        <v>0.81629472632567224</v>
      </c>
      <c r="EU9" s="3">
        <f t="shared" si="16"/>
        <v>0.80000964653547502</v>
      </c>
      <c r="EV9" s="3">
        <f t="shared" si="16"/>
        <v>0.78236943382936774</v>
      </c>
      <c r="EW9" s="3">
        <f t="shared" si="16"/>
        <v>0.76328744333826948</v>
      </c>
      <c r="EX9" s="3">
        <f t="shared" si="16"/>
        <v>0.74248022763286825</v>
      </c>
      <c r="EY9" s="3">
        <f t="shared" si="16"/>
        <v>0.71973063345819721</v>
      </c>
      <c r="EZ9" s="3">
        <f t="shared" si="16"/>
        <v>0.69483515084687819</v>
      </c>
      <c r="FA9" s="3">
        <f t="shared" si="16"/>
        <v>0.66774352831535844</v>
      </c>
      <c r="FB9" s="3">
        <f t="shared" si="16"/>
        <v>0.63835613563419946</v>
      </c>
      <c r="FC9" s="3">
        <f t="shared" si="16"/>
        <v>0.60664898637724873</v>
      </c>
      <c r="FD9" s="3">
        <f t="shared" si="16"/>
        <v>0.57276157399821559</v>
      </c>
      <c r="FE9" s="3">
        <f t="shared" si="16"/>
        <v>0.53698688608628709</v>
      </c>
      <c r="FF9" s="3">
        <f t="shared" si="16"/>
        <v>0.4995642699949337</v>
      </c>
      <c r="FG9" s="3">
        <f t="shared" si="16"/>
        <v>0.46075811750172724</v>
      </c>
      <c r="FH9" s="3">
        <f t="shared" si="16"/>
        <v>0.42006396056397471</v>
      </c>
      <c r="FI9" s="3">
        <f t="shared" si="16"/>
        <v>0.37784333188768959</v>
      </c>
      <c r="FJ9" s="3">
        <f t="shared" si="16"/>
        <v>0.3346633959195644</v>
      </c>
      <c r="FK9" s="3">
        <f t="shared" si="16"/>
        <v>0.29124416693296012</v>
      </c>
      <c r="FL9" s="3">
        <f t="shared" si="16"/>
        <v>0.24850699787721756</v>
      </c>
      <c r="FM9" s="3">
        <f t="shared" si="16"/>
        <v>0.20752570885728561</v>
      </c>
      <c r="FN9" s="3">
        <f t="shared" si="16"/>
        <v>0.16935550522716505</v>
      </c>
      <c r="FO9" s="3">
        <f t="shared" si="16"/>
        <v>0.13485101459218243</v>
      </c>
      <c r="FP9" s="3">
        <f t="shared" si="16"/>
        <v>0.10458505287711301</v>
      </c>
      <c r="FQ9" s="3">
        <f t="shared" si="16"/>
        <v>7.8849808915641806E-2</v>
      </c>
      <c r="FR9" s="3">
        <f t="shared" si="16"/>
        <v>5.7669173244722101E-2</v>
      </c>
      <c r="FS9" s="3">
        <f t="shared" ref="FS9:HA9" si="17">IF(FS8&lt;$B9,0,VLOOKUP(FS8,$B9:$F108,3))</f>
        <v>4.1157912253025709E-2</v>
      </c>
      <c r="FT9" s="3">
        <f t="shared" si="17"/>
        <v>2.8394020505117377E-2</v>
      </c>
      <c r="FU9" s="3">
        <f t="shared" si="17"/>
        <v>1.9155741993572388E-2</v>
      </c>
      <c r="FV9" s="3">
        <f t="shared" si="17"/>
        <v>1.2251246349409156E-2</v>
      </c>
      <c r="FW9" s="3">
        <f t="shared" si="17"/>
        <v>7.3855413492778165E-3</v>
      </c>
      <c r="FX9" s="3">
        <f t="shared" si="17"/>
        <v>4.0231997946055982E-3</v>
      </c>
      <c r="FY9" s="3">
        <f t="shared" si="17"/>
        <v>1.9282794295565171E-3</v>
      </c>
      <c r="FZ9" s="3">
        <f t="shared" si="17"/>
        <v>7.997153278199744E-4</v>
      </c>
      <c r="GA9" s="3">
        <f t="shared" si="17"/>
        <v>2.8405088728837672E-4</v>
      </c>
      <c r="GB9" s="3">
        <f t="shared" si="17"/>
        <v>8.2261136958713892E-5</v>
      </c>
      <c r="GC9" s="3">
        <f t="shared" si="17"/>
        <v>1.787781289523729E-5</v>
      </c>
      <c r="GD9" s="3">
        <f t="shared" si="17"/>
        <v>2.4621323919320788E-6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33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0.15640000000000001</v>
      </c>
      <c r="HM9">
        <f>IF(HJ9=HK9,0,HJ9*VLOOKUP(HH9,Mort!$A$2:$E$115,IF(C5="M",2,3)))</f>
        <v>5.4000000000000001E-4</v>
      </c>
      <c r="HN9" s="16">
        <f>(1+Assumptions!$C$9)^HB10</f>
        <v>1.038</v>
      </c>
      <c r="HO9" s="16">
        <f>(1+Assumptions!$C$10)^-HB10</f>
        <v>0.96852300242130751</v>
      </c>
      <c r="HP9" s="3"/>
      <c r="HQ9" s="16">
        <f>(1.01+Assumptions!$C$9)^HB10</f>
        <v>1.048</v>
      </c>
      <c r="HR9" s="16">
        <f>(0.99+Assumptions!$C$9)^HB10</f>
        <v>1.028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2037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26712.741249527793</v>
      </c>
      <c r="F10" s="3">
        <f t="shared" ref="F10:F73" si="19">ROUND(D10*E10, 2)</f>
        <v>26574.639999999999</v>
      </c>
      <c r="H10">
        <f>C4</f>
        <v>34</v>
      </c>
      <c r="I10" s="5">
        <f t="dataTable" ref="I10:HA60" dt2D="0" dtr="0" r1="I6"/>
        <v>543373.32471638569</v>
      </c>
      <c r="J10" s="5">
        <v>0</v>
      </c>
      <c r="K10" s="5">
        <v>10750.45</v>
      </c>
      <c r="L10" s="5">
        <v>11334.92</v>
      </c>
      <c r="M10" s="5">
        <v>11950.33</v>
      </c>
      <c r="N10" s="5">
        <v>12598.14</v>
      </c>
      <c r="O10" s="5">
        <v>13279.74</v>
      </c>
      <c r="P10" s="5">
        <v>13996.68</v>
      </c>
      <c r="Q10" s="5">
        <v>14750.25</v>
      </c>
      <c r="R10" s="5">
        <v>15541.91</v>
      </c>
      <c r="S10" s="5">
        <v>16372.94</v>
      </c>
      <c r="T10" s="5">
        <v>17244.43</v>
      </c>
      <c r="U10" s="5">
        <v>18157.400000000001</v>
      </c>
      <c r="V10" s="5">
        <v>19112.57</v>
      </c>
      <c r="W10" s="5">
        <v>20110.330000000002</v>
      </c>
      <c r="X10" s="5">
        <v>21150.62</v>
      </c>
      <c r="Y10" s="5">
        <v>22232.91</v>
      </c>
      <c r="Z10" s="5">
        <v>23355.56</v>
      </c>
      <c r="AA10" s="5">
        <v>24516.67</v>
      </c>
      <c r="AB10" s="5">
        <v>25731.37</v>
      </c>
      <c r="AC10" s="5">
        <v>27001.63</v>
      </c>
      <c r="AD10" s="5">
        <v>28328.9</v>
      </c>
      <c r="AE10" s="5">
        <v>29714.240000000002</v>
      </c>
      <c r="AF10" s="5">
        <v>31160.75</v>
      </c>
      <c r="AG10" s="5">
        <v>32672.41</v>
      </c>
      <c r="AH10" s="5">
        <v>34253.96</v>
      </c>
      <c r="AI10" s="5">
        <v>35903.760000000002</v>
      </c>
      <c r="AJ10" s="5">
        <v>37622.400000000001</v>
      </c>
      <c r="AK10" s="5">
        <v>39409.83</v>
      </c>
      <c r="AL10" s="5">
        <v>41273.440000000002</v>
      </c>
      <c r="AM10" s="5">
        <v>43215.59</v>
      </c>
      <c r="AN10" s="5">
        <v>45240.93</v>
      </c>
      <c r="AO10" s="5">
        <v>19502.54</v>
      </c>
      <c r="AP10" s="5">
        <v>20404.61</v>
      </c>
      <c r="AQ10" s="5">
        <v>21336.13</v>
      </c>
      <c r="AR10" s="5">
        <v>22293.3</v>
      </c>
      <c r="AS10" s="5">
        <v>23273.42</v>
      </c>
      <c r="AT10" s="5">
        <v>24267.41</v>
      </c>
      <c r="AU10" s="5">
        <v>25268.01</v>
      </c>
      <c r="AV10" s="5">
        <v>26267.75</v>
      </c>
      <c r="AW10" s="5">
        <v>27259.93</v>
      </c>
      <c r="AX10" s="5">
        <v>28240.99</v>
      </c>
      <c r="AY10" s="5">
        <v>29199.85</v>
      </c>
      <c r="AZ10" s="5">
        <v>30126.57</v>
      </c>
      <c r="BA10" s="5">
        <v>31008.33</v>
      </c>
      <c r="BB10" s="5">
        <v>31822.01</v>
      </c>
      <c r="BC10" s="5">
        <v>32543.57</v>
      </c>
      <c r="BD10" s="5">
        <v>33145.870000000003</v>
      </c>
      <c r="BE10" s="5">
        <v>33605.449999999997</v>
      </c>
      <c r="BF10" s="5">
        <v>33893.43</v>
      </c>
      <c r="BG10" s="5">
        <v>33981.49</v>
      </c>
      <c r="BH10" s="5">
        <v>33847.870000000003</v>
      </c>
      <c r="BI10" s="5">
        <v>33479.089999999997</v>
      </c>
      <c r="BJ10" s="5">
        <v>32858.959999999999</v>
      </c>
      <c r="BK10" s="5">
        <v>31973.33</v>
      </c>
      <c r="BL10" s="5">
        <v>30752.66</v>
      </c>
      <c r="BM10" s="5">
        <v>29183.11</v>
      </c>
      <c r="BN10" s="5">
        <v>27269.7</v>
      </c>
      <c r="BO10" s="5">
        <v>25036.98</v>
      </c>
      <c r="BP10" s="5">
        <v>22538.02</v>
      </c>
      <c r="BQ10" s="5">
        <v>19856.45</v>
      </c>
      <c r="BR10" s="5">
        <v>17095.48</v>
      </c>
      <c r="BS10" s="5">
        <v>14361.13</v>
      </c>
      <c r="BT10" s="5">
        <v>11750.51</v>
      </c>
      <c r="BU10" s="5">
        <v>9346.31</v>
      </c>
      <c r="BV10" s="5">
        <v>7211.67</v>
      </c>
      <c r="BW10" s="5">
        <v>5429.97</v>
      </c>
      <c r="BX10" s="5">
        <v>3952.06</v>
      </c>
      <c r="BY10" s="5">
        <v>2812.86</v>
      </c>
      <c r="BZ10" s="5">
        <v>1897.94</v>
      </c>
      <c r="CA10" s="5">
        <v>1207.08</v>
      </c>
      <c r="CB10" s="5">
        <v>693.71</v>
      </c>
      <c r="CC10" s="5">
        <v>350.78</v>
      </c>
      <c r="CD10" s="5">
        <v>153.47999999999999</v>
      </c>
      <c r="CE10" s="5">
        <v>57.51</v>
      </c>
      <c r="CF10" s="5">
        <v>17.57</v>
      </c>
      <c r="CG10" s="5">
        <v>4.03</v>
      </c>
      <c r="CH10" s="5">
        <v>0.59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0.99939999999999996</v>
      </c>
      <c r="DI10" s="3">
        <v>0.99873040199999996</v>
      </c>
      <c r="DJ10" s="3">
        <v>0.99798135419849998</v>
      </c>
      <c r="DK10" s="3">
        <v>0.99713307004743124</v>
      </c>
      <c r="DL10" s="3">
        <v>0.99617582230018575</v>
      </c>
      <c r="DM10" s="3">
        <v>0.99508002889565561</v>
      </c>
      <c r="DN10" s="3">
        <v>0.99382622805924703</v>
      </c>
      <c r="DO10" s="3">
        <v>0.99238518002856113</v>
      </c>
      <c r="DP10" s="3">
        <v>0.99071797292611319</v>
      </c>
      <c r="DQ10" s="3">
        <v>0.9887860728789073</v>
      </c>
      <c r="DR10" s="3">
        <v>0.98654152849347221</v>
      </c>
      <c r="DS10" s="3">
        <v>0.98392719344296442</v>
      </c>
      <c r="DT10" s="3">
        <v>0.98087701914329128</v>
      </c>
      <c r="DU10" s="3">
        <v>0.9773164355638011</v>
      </c>
      <c r="DV10" s="3">
        <v>0.97314329438394365</v>
      </c>
      <c r="DW10" s="3">
        <v>0.96826784647908015</v>
      </c>
      <c r="DX10" s="3">
        <v>0.96326190171278325</v>
      </c>
      <c r="DY10" s="3">
        <v>0.95811808315763702</v>
      </c>
      <c r="DZ10" s="3">
        <v>0.95281010897694374</v>
      </c>
      <c r="EA10" s="3">
        <v>0.94730286654705698</v>
      </c>
      <c r="EB10" s="3">
        <v>0.94162852237644001</v>
      </c>
      <c r="EC10" s="3">
        <v>0.93583750696382495</v>
      </c>
      <c r="ED10" s="3">
        <v>0.92998852254530107</v>
      </c>
      <c r="EE10" s="3">
        <v>0.92396219691920745</v>
      </c>
      <c r="EF10" s="3">
        <v>0.91771621246803359</v>
      </c>
      <c r="EG10" s="3">
        <v>0.91120042735951057</v>
      </c>
      <c r="EH10" s="3">
        <v>0.90453955223551252</v>
      </c>
      <c r="EI10" s="3">
        <v>0.89772836940717904</v>
      </c>
      <c r="EJ10" s="3">
        <v>0.8908068836790497</v>
      </c>
      <c r="EK10" s="3">
        <v>0.88374278509147486</v>
      </c>
      <c r="EL10" s="3">
        <v>0.87641655740306657</v>
      </c>
      <c r="EM10" s="3">
        <v>0.86865150670447544</v>
      </c>
      <c r="EN10" s="3">
        <v>0.86030376572504541</v>
      </c>
      <c r="EO10" s="3">
        <v>0.85130498833556145</v>
      </c>
      <c r="EP10" s="3">
        <v>0.84138728522145212</v>
      </c>
      <c r="EQ10" s="3">
        <v>0.83040718114931211</v>
      </c>
      <c r="ER10" s="3">
        <v>0.8182583240890976</v>
      </c>
      <c r="ES10" s="3">
        <v>0.80489616565672262</v>
      </c>
      <c r="ET10" s="3">
        <v>0.79039193675158848</v>
      </c>
      <c r="EU10" s="3">
        <v>0.77462361761339427</v>
      </c>
      <c r="EV10" s="3">
        <v>0.75754316684501888</v>
      </c>
      <c r="EW10" s="3">
        <v>0.73906668900566885</v>
      </c>
      <c r="EX10" s="3">
        <v>0.71891973106337437</v>
      </c>
      <c r="EY10" s="3">
        <v>0.69689203050359261</v>
      </c>
      <c r="EZ10" s="3">
        <v>0.67278653516847331</v>
      </c>
      <c r="FA10" s="3">
        <v>0.64655458816225453</v>
      </c>
      <c r="FB10" s="3">
        <v>0.61809972073723374</v>
      </c>
      <c r="FC10" s="3">
        <v>0.58739870760821533</v>
      </c>
      <c r="FD10" s="3">
        <v>0.55458661580122037</v>
      </c>
      <c r="FE10" s="3">
        <v>0.51994713577827623</v>
      </c>
      <c r="FF10" s="3">
        <v>0.48371201988588813</v>
      </c>
      <c r="FG10" s="3">
        <v>0.44613727018115235</v>
      </c>
      <c r="FH10" s="3">
        <v>0.40673442647875296</v>
      </c>
      <c r="FI10" s="3">
        <v>0.36585354927337349</v>
      </c>
      <c r="FJ10" s="3">
        <v>0.32404380566241237</v>
      </c>
      <c r="FK10" s="3">
        <v>0.28200236231577097</v>
      </c>
      <c r="FL10" s="3">
        <v>0.24062133566955474</v>
      </c>
      <c r="FM10" s="3">
        <v>0.20094047120428846</v>
      </c>
      <c r="FN10" s="3">
        <v>0.16398149033568368</v>
      </c>
      <c r="FO10" s="3">
        <v>0.13057190149469147</v>
      </c>
      <c r="FP10" s="3">
        <v>0.10126634392322292</v>
      </c>
      <c r="FQ10" s="3">
        <v>7.6347734674035453E-2</v>
      </c>
      <c r="FR10" s="3">
        <v>5.5839206185896044E-2</v>
      </c>
      <c r="FS10" s="3">
        <v>3.9851883062812142E-2</v>
      </c>
      <c r="FT10" s="3">
        <v>2.7493017087372843E-2</v>
      </c>
      <c r="FU10" s="3">
        <v>1.8547889047825214E-2</v>
      </c>
      <c r="FV10" s="3">
        <v>1.1862487919427095E-2</v>
      </c>
      <c r="FW10" s="3">
        <v>7.1511822173474307E-3</v>
      </c>
      <c r="FX10" s="3">
        <v>3.8955350010778395E-3</v>
      </c>
      <c r="FY10" s="3">
        <v>1.8670909706665977E-3</v>
      </c>
      <c r="FZ10" s="3">
        <v>7.7433863826455813E-4</v>
      </c>
      <c r="GA10" s="3">
        <v>2.7503734092518842E-4</v>
      </c>
      <c r="GB10" s="3">
        <v>7.9650813931934558E-5</v>
      </c>
      <c r="GC10" s="3">
        <v>1.7310511391827338E-5</v>
      </c>
      <c r="GD10" s="3">
        <v>2.3840036288824601E-6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0.13669999999999999</v>
      </c>
      <c r="HF10">
        <f>IF(HC10=HD10,0,HC10*VLOOKUP(H10,Mort!$A$2:$E$115,IF(C5="M",2,3)))</f>
        <v>5.5999999999999995E-4</v>
      </c>
      <c r="HH10">
        <f t="shared" ref="HH10:HI25" si="20">HH9+1</f>
        <v>34</v>
      </c>
      <c r="HI10">
        <f t="shared" si="20"/>
        <v>1</v>
      </c>
      <c r="HJ10">
        <f t="shared" ref="HJ10:HJ60" si="21">HJ9-HK9-HL9-HM9</f>
        <v>0.84306000000000003</v>
      </c>
      <c r="HK10">
        <f>IF(HH10&gt;=$F$3,IF(HI10&lt;50,HJ10*VLOOKUP(HH10,Ret!$A$2:$AZ$27,HI10+2),HJ10),0)</f>
        <v>0</v>
      </c>
      <c r="HL10">
        <f>IF(HH10&lt;$F$3,HJ10*VLOOKUP(HH10,Withd!$A$2:$AZ$57,HI10+2),0)</f>
        <v>0.11524630199999999</v>
      </c>
      <c r="HM10">
        <f>IF(HJ10=HK10,0,HJ10*VLOOKUP(HH10,Mort!$A$2:$E$115,IF(HM9/HJ9=VLOOKUP(HH9,Mort!$A$2:$E$115,2),2,3)))</f>
        <v>4.7211359999999996E-4</v>
      </c>
      <c r="HN10">
        <f>HN9/(1+Assumptions!$C$9)</f>
        <v>1</v>
      </c>
      <c r="HO10">
        <f>HO9*(1+Assumptions!$C$10)</f>
        <v>1</v>
      </c>
      <c r="HQ10">
        <f>HQ9/(1.01+Assumptions!$C$9)</f>
        <v>1</v>
      </c>
      <c r="HR10">
        <f>HR9/(0.99+Assumptions!$C$9)</f>
        <v>1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2038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28181.942018251819</v>
      </c>
      <c r="F11" s="3">
        <f t="shared" si="19"/>
        <v>27886.53</v>
      </c>
      <c r="H11">
        <f>H10+1</f>
        <v>35</v>
      </c>
      <c r="I11" s="5">
        <v>533336.42196573748</v>
      </c>
      <c r="J11" s="5">
        <v>0</v>
      </c>
      <c r="K11" s="5">
        <v>0</v>
      </c>
      <c r="L11" s="5">
        <v>11341.72</v>
      </c>
      <c r="M11" s="5">
        <v>11957.5</v>
      </c>
      <c r="N11" s="5">
        <v>12605.7</v>
      </c>
      <c r="O11" s="5">
        <v>13287.71</v>
      </c>
      <c r="P11" s="5">
        <v>14005.08</v>
      </c>
      <c r="Q11" s="5">
        <v>14759.11</v>
      </c>
      <c r="R11" s="5">
        <v>15551.24</v>
      </c>
      <c r="S11" s="5">
        <v>16382.77</v>
      </c>
      <c r="T11" s="5">
        <v>17254.78</v>
      </c>
      <c r="U11" s="5">
        <v>18168.3</v>
      </c>
      <c r="V11" s="5">
        <v>19124.04</v>
      </c>
      <c r="W11" s="5">
        <v>20122.400000000001</v>
      </c>
      <c r="X11" s="5">
        <v>21163.32</v>
      </c>
      <c r="Y11" s="5">
        <v>22246.26</v>
      </c>
      <c r="Z11" s="5">
        <v>23369.58</v>
      </c>
      <c r="AA11" s="5">
        <v>24531.39</v>
      </c>
      <c r="AB11" s="5">
        <v>25746.81</v>
      </c>
      <c r="AC11" s="5">
        <v>27017.84</v>
      </c>
      <c r="AD11" s="5">
        <v>28345.91</v>
      </c>
      <c r="AE11" s="5">
        <v>29732.080000000002</v>
      </c>
      <c r="AF11" s="5">
        <v>31179.46</v>
      </c>
      <c r="AG11" s="5">
        <v>32692.03</v>
      </c>
      <c r="AH11" s="5">
        <v>34274.53</v>
      </c>
      <c r="AI11" s="5">
        <v>35925.31</v>
      </c>
      <c r="AJ11" s="5">
        <v>37644.99</v>
      </c>
      <c r="AK11" s="5">
        <v>39433.49</v>
      </c>
      <c r="AL11" s="5">
        <v>41298.21</v>
      </c>
      <c r="AM11" s="5">
        <v>43241.54</v>
      </c>
      <c r="AN11" s="5">
        <v>45268.09</v>
      </c>
      <c r="AO11" s="5">
        <v>19514.25</v>
      </c>
      <c r="AP11" s="5">
        <v>20416.86</v>
      </c>
      <c r="AQ11" s="5">
        <v>21348.94</v>
      </c>
      <c r="AR11" s="5">
        <v>22306.69</v>
      </c>
      <c r="AS11" s="5">
        <v>23287.39</v>
      </c>
      <c r="AT11" s="5">
        <v>24281.98</v>
      </c>
      <c r="AU11" s="5">
        <v>25283.18</v>
      </c>
      <c r="AV11" s="5">
        <v>26283.52</v>
      </c>
      <c r="AW11" s="5">
        <v>27276.3</v>
      </c>
      <c r="AX11" s="5">
        <v>28257.94</v>
      </c>
      <c r="AY11" s="5">
        <v>29217.38</v>
      </c>
      <c r="AZ11" s="5">
        <v>30144.65</v>
      </c>
      <c r="BA11" s="5">
        <v>31026.95</v>
      </c>
      <c r="BB11" s="5">
        <v>31841.11</v>
      </c>
      <c r="BC11" s="5">
        <v>32563.1</v>
      </c>
      <c r="BD11" s="5">
        <v>33165.769999999997</v>
      </c>
      <c r="BE11" s="5">
        <v>33625.629999999997</v>
      </c>
      <c r="BF11" s="5">
        <v>33913.78</v>
      </c>
      <c r="BG11" s="5">
        <v>34001.9</v>
      </c>
      <c r="BH11" s="5">
        <v>33868.19</v>
      </c>
      <c r="BI11" s="5">
        <v>33499.19</v>
      </c>
      <c r="BJ11" s="5">
        <v>32878.68</v>
      </c>
      <c r="BK11" s="5">
        <v>31992.52</v>
      </c>
      <c r="BL11" s="5">
        <v>30771.13</v>
      </c>
      <c r="BM11" s="5">
        <v>29200.63</v>
      </c>
      <c r="BN11" s="5">
        <v>27286.080000000002</v>
      </c>
      <c r="BO11" s="5">
        <v>25052.01</v>
      </c>
      <c r="BP11" s="5">
        <v>22551.55</v>
      </c>
      <c r="BQ11" s="5">
        <v>19868.37</v>
      </c>
      <c r="BR11" s="5">
        <v>17105.75</v>
      </c>
      <c r="BS11" s="5">
        <v>14369.76</v>
      </c>
      <c r="BT11" s="5">
        <v>11757.56</v>
      </c>
      <c r="BU11" s="5">
        <v>9351.92</v>
      </c>
      <c r="BV11" s="5">
        <v>7216</v>
      </c>
      <c r="BW11" s="5">
        <v>5433.23</v>
      </c>
      <c r="BX11" s="5">
        <v>3954.43</v>
      </c>
      <c r="BY11" s="5">
        <v>2814.55</v>
      </c>
      <c r="BZ11" s="5">
        <v>1899.08</v>
      </c>
      <c r="CA11" s="5">
        <v>1207.81</v>
      </c>
      <c r="CB11" s="5">
        <v>694.13</v>
      </c>
      <c r="CC11" s="5">
        <v>350.99</v>
      </c>
      <c r="CD11" s="5">
        <v>153.57</v>
      </c>
      <c r="CE11" s="5">
        <v>57.55</v>
      </c>
      <c r="CF11" s="5">
        <v>17.579999999999998</v>
      </c>
      <c r="CG11" s="5">
        <v>4.03</v>
      </c>
      <c r="CH11" s="5">
        <v>0.59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0.99933000000000005</v>
      </c>
      <c r="DJ11" s="3">
        <v>0.99858050250000008</v>
      </c>
      <c r="DK11" s="3">
        <v>0.99773170907287501</v>
      </c>
      <c r="DL11" s="3">
        <v>0.99677388663216504</v>
      </c>
      <c r="DM11" s="3">
        <v>0.9956774353568697</v>
      </c>
      <c r="DN11" s="3">
        <v>0.99442288178832006</v>
      </c>
      <c r="DO11" s="3">
        <v>0.99298096860972707</v>
      </c>
      <c r="DP11" s="3">
        <v>0.99131276058246276</v>
      </c>
      <c r="DQ11" s="3">
        <v>0.9893797006993269</v>
      </c>
      <c r="DR11" s="3">
        <v>0.98713380877873946</v>
      </c>
      <c r="DS11" s="3">
        <v>0.9845179041854758</v>
      </c>
      <c r="DT11" s="3">
        <v>0.98146589868250078</v>
      </c>
      <c r="DU11" s="3">
        <v>0.97790317747028332</v>
      </c>
      <c r="DV11" s="3">
        <v>0.97372753090248521</v>
      </c>
      <c r="DW11" s="3">
        <v>0.96884915597266374</v>
      </c>
      <c r="DX11" s="3">
        <v>0.96384020583628505</v>
      </c>
      <c r="DY11" s="3">
        <v>0.95869329913711931</v>
      </c>
      <c r="DZ11" s="3">
        <v>0.9533821382598997</v>
      </c>
      <c r="EA11" s="3">
        <v>0.94787158950075745</v>
      </c>
      <c r="EB11" s="3">
        <v>0.9421938386796479</v>
      </c>
      <c r="EC11" s="3">
        <v>0.93639934657176804</v>
      </c>
      <c r="ED11" s="3">
        <v>0.93054685065569454</v>
      </c>
      <c r="EE11" s="3">
        <v>0.92451690706344558</v>
      </c>
      <c r="EF11" s="3">
        <v>0.91826717277169667</v>
      </c>
      <c r="EG11" s="3">
        <v>0.91174747584501759</v>
      </c>
      <c r="EH11" s="3">
        <v>0.9050826017965905</v>
      </c>
      <c r="EI11" s="3">
        <v>0.89826732980506219</v>
      </c>
      <c r="EJ11" s="3">
        <v>0.89134168869226515</v>
      </c>
      <c r="EK11" s="3">
        <v>0.88427334910093547</v>
      </c>
      <c r="EL11" s="3">
        <v>0.87694272303688869</v>
      </c>
      <c r="EM11" s="3">
        <v>0.86917301051078188</v>
      </c>
      <c r="EN11" s="3">
        <v>0.86082025787977323</v>
      </c>
      <c r="EO11" s="3">
        <v>0.85181607798235082</v>
      </c>
      <c r="EP11" s="3">
        <v>0.84189242067385639</v>
      </c>
      <c r="EQ11" s="3">
        <v>0.83090572458406253</v>
      </c>
      <c r="ER11" s="3">
        <v>0.81874957383339764</v>
      </c>
      <c r="ES11" s="3">
        <v>0.80537939329269825</v>
      </c>
      <c r="ET11" s="3">
        <v>0.79086645662556376</v>
      </c>
      <c r="EU11" s="3">
        <v>0.77508867081588373</v>
      </c>
      <c r="EV11" s="3">
        <v>0.75799796562439348</v>
      </c>
      <c r="EW11" s="3">
        <v>0.73951039524281448</v>
      </c>
      <c r="EX11" s="3">
        <v>0.71935134186849536</v>
      </c>
      <c r="EY11" s="3">
        <v>0.69731041675364469</v>
      </c>
      <c r="EZ11" s="3">
        <v>0.67319044943813611</v>
      </c>
      <c r="FA11" s="3">
        <v>0.64694275381454325</v>
      </c>
      <c r="FB11" s="3">
        <v>0.61847080321916525</v>
      </c>
      <c r="FC11" s="3">
        <v>0.58775135842326931</v>
      </c>
      <c r="FD11" s="3">
        <v>0.55491956754174543</v>
      </c>
      <c r="FE11" s="3">
        <v>0.52025929135308802</v>
      </c>
      <c r="FF11" s="3">
        <v>0.48400242133869131</v>
      </c>
      <c r="FG11" s="3">
        <v>0.44640511324910176</v>
      </c>
      <c r="FH11" s="3">
        <v>0.4069786136469411</v>
      </c>
      <c r="FI11" s="3">
        <v>0.36607319318928705</v>
      </c>
      <c r="FJ11" s="3">
        <v>0.32423834867161533</v>
      </c>
      <c r="FK11" s="3">
        <v>0.28217166531495996</v>
      </c>
      <c r="FL11" s="3">
        <v>0.24076579514664273</v>
      </c>
      <c r="FM11" s="3">
        <v>0.20106110786900988</v>
      </c>
      <c r="FN11" s="3">
        <v>0.16407993829866288</v>
      </c>
      <c r="FO11" s="3">
        <v>0.1306502916696933</v>
      </c>
      <c r="FP11" s="3">
        <v>0.10132714020734734</v>
      </c>
      <c r="FQ11" s="3">
        <v>7.6393570816525383E-2</v>
      </c>
      <c r="FR11" s="3">
        <v>5.5872729823790331E-2</v>
      </c>
      <c r="FS11" s="3">
        <v>3.9875808547940921E-2</v>
      </c>
      <c r="FT11" s="3">
        <v>2.7509522801053485E-2</v>
      </c>
      <c r="FU11" s="3">
        <v>1.8559024462502724E-2</v>
      </c>
      <c r="FV11" s="3">
        <v>1.1869609685238243E-2</v>
      </c>
      <c r="FW11" s="3">
        <v>7.1554755026490228E-3</v>
      </c>
      <c r="FX11" s="3">
        <v>3.8978737253130289E-3</v>
      </c>
      <c r="FY11" s="3">
        <v>1.8682118978052816E-3</v>
      </c>
      <c r="FZ11" s="3">
        <v>7.7480352037678454E-4</v>
      </c>
      <c r="GA11" s="3">
        <v>2.7520246240263013E-4</v>
      </c>
      <c r="GB11" s="3">
        <v>7.9698633111801681E-5</v>
      </c>
      <c r="GC11" s="3">
        <v>1.7320903934187861E-5</v>
      </c>
      <c r="GD11" s="3">
        <v>2.3854348898163512E-6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2</v>
      </c>
      <c r="HC11">
        <f>HC10-HD10-HE10-HF10</f>
        <v>0.86273999999999995</v>
      </c>
      <c r="HD11">
        <f>IF(H11&gt;=$F$3,IF(HB11&lt;50,HC11*VLOOKUP(H11,Ret!$A$2:$AZ$27,HB11+2),HC11),0)</f>
        <v>0</v>
      </c>
      <c r="HE11">
        <f>IF(H11&lt;$F$3,HC11*VLOOKUP(H11,Withd!$A$2:$AZ$57,HB11+2),0)</f>
        <v>0.10094058</v>
      </c>
      <c r="HF11">
        <f>IF(HC11=HD11,0,HC11*VLOOKUP(H11,Mort!$A$2:$E$115,IF(HF10/HC10=VLOOKUP(H10,Mort!$A$2:$E$115,2),2,3)))</f>
        <v>4.917617999999999E-4</v>
      </c>
      <c r="HH11">
        <f t="shared" si="20"/>
        <v>35</v>
      </c>
      <c r="HI11">
        <f t="shared" si="20"/>
        <v>2</v>
      </c>
      <c r="HJ11">
        <f t="shared" si="21"/>
        <v>0.72734158440000007</v>
      </c>
      <c r="HK11">
        <f>IF(HH11&gt;=$F$3,IF(HI11&lt;50,HJ11*VLOOKUP(HH11,Ret!$A$2:$AZ$27,HI11+2),HJ11),0)</f>
        <v>0</v>
      </c>
      <c r="HL11">
        <f>IF(HH11&lt;$F$3,HJ11*VLOOKUP(HH11,Withd!$A$2:$AZ$57,HI11+2),0)</f>
        <v>8.5098965374800009E-2</v>
      </c>
      <c r="HM11">
        <f>IF(HJ11=HK11,0,HJ11*VLOOKUP(HH11,Mort!$A$2:$E$115,IF(HM10/HJ10=VLOOKUP(HH10,Mort!$A$2:$E$115,2),2,3)))</f>
        <v>4.14584703108E-4</v>
      </c>
      <c r="HN11">
        <f>HN10/(1+Assumptions!$C$9)</f>
        <v>0.96339113680154143</v>
      </c>
      <c r="HO11">
        <f>HO10*(1+Assumptions!$C$10)</f>
        <v>1.0325</v>
      </c>
      <c r="HQ11">
        <f>HQ10/(1.01+Assumptions!$C$9)</f>
        <v>0.95419847328244267</v>
      </c>
      <c r="HR11">
        <f>HR10/(0.99+Assumptions!$C$9)</f>
        <v>0.97276264591439687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2039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29731.948829255671</v>
      </c>
      <c r="F12" s="3">
        <f t="shared" si="19"/>
        <v>29257.3</v>
      </c>
      <c r="H12">
        <f t="shared" ref="H12:H60" si="23">H11+1</f>
        <v>36</v>
      </c>
      <c r="I12" s="5">
        <v>523160.43950113939</v>
      </c>
      <c r="J12" s="5">
        <v>0</v>
      </c>
      <c r="K12" s="5">
        <v>0</v>
      </c>
      <c r="L12" s="5">
        <v>0</v>
      </c>
      <c r="M12" s="5">
        <v>11965.52</v>
      </c>
      <c r="N12" s="5">
        <v>12614.16</v>
      </c>
      <c r="O12" s="5">
        <v>13296.62</v>
      </c>
      <c r="P12" s="5">
        <v>14014.47</v>
      </c>
      <c r="Q12" s="5">
        <v>14769</v>
      </c>
      <c r="R12" s="5">
        <v>15561.66</v>
      </c>
      <c r="S12" s="5">
        <v>16393.75</v>
      </c>
      <c r="T12" s="5">
        <v>17266.349999999999</v>
      </c>
      <c r="U12" s="5">
        <v>18180.48</v>
      </c>
      <c r="V12" s="5">
        <v>19136.87</v>
      </c>
      <c r="W12" s="5">
        <v>20135.89</v>
      </c>
      <c r="X12" s="5">
        <v>21177.51</v>
      </c>
      <c r="Y12" s="5">
        <v>22261.17</v>
      </c>
      <c r="Z12" s="5">
        <v>23385.25</v>
      </c>
      <c r="AA12" s="5">
        <v>24547.84</v>
      </c>
      <c r="AB12" s="5">
        <v>25764.080000000002</v>
      </c>
      <c r="AC12" s="5">
        <v>27035.95</v>
      </c>
      <c r="AD12" s="5">
        <v>28364.91</v>
      </c>
      <c r="AE12" s="5">
        <v>29752.02</v>
      </c>
      <c r="AF12" s="5">
        <v>31200.36</v>
      </c>
      <c r="AG12" s="5">
        <v>32713.95</v>
      </c>
      <c r="AH12" s="5">
        <v>34297.51</v>
      </c>
      <c r="AI12" s="5">
        <v>35949.4</v>
      </c>
      <c r="AJ12" s="5">
        <v>37670.230000000003</v>
      </c>
      <c r="AK12" s="5">
        <v>39459.919999999998</v>
      </c>
      <c r="AL12" s="5">
        <v>41325.9</v>
      </c>
      <c r="AM12" s="5">
        <v>43270.53</v>
      </c>
      <c r="AN12" s="5">
        <v>45298.44</v>
      </c>
      <c r="AO12" s="5">
        <v>19527.330000000002</v>
      </c>
      <c r="AP12" s="5">
        <v>20430.55</v>
      </c>
      <c r="AQ12" s="5">
        <v>21363.26</v>
      </c>
      <c r="AR12" s="5">
        <v>22321.64</v>
      </c>
      <c r="AS12" s="5">
        <v>23303.01</v>
      </c>
      <c r="AT12" s="5">
        <v>24298.26</v>
      </c>
      <c r="AU12" s="5">
        <v>25300.13</v>
      </c>
      <c r="AV12" s="5">
        <v>26301.14</v>
      </c>
      <c r="AW12" s="5">
        <v>27294.58</v>
      </c>
      <c r="AX12" s="5">
        <v>28276.89</v>
      </c>
      <c r="AY12" s="5">
        <v>29236.959999999999</v>
      </c>
      <c r="AZ12" s="5">
        <v>30164.87</v>
      </c>
      <c r="BA12" s="5">
        <v>31047.75</v>
      </c>
      <c r="BB12" s="5">
        <v>31862.46</v>
      </c>
      <c r="BC12" s="5">
        <v>32584.94</v>
      </c>
      <c r="BD12" s="5">
        <v>33188</v>
      </c>
      <c r="BE12" s="5">
        <v>33648.17</v>
      </c>
      <c r="BF12" s="5">
        <v>33936.519999999997</v>
      </c>
      <c r="BG12" s="5">
        <v>34024.69</v>
      </c>
      <c r="BH12" s="5">
        <v>33890.9</v>
      </c>
      <c r="BI12" s="5">
        <v>33521.65</v>
      </c>
      <c r="BJ12" s="5">
        <v>32900.730000000003</v>
      </c>
      <c r="BK12" s="5">
        <v>32013.97</v>
      </c>
      <c r="BL12" s="5">
        <v>30791.759999999998</v>
      </c>
      <c r="BM12" s="5">
        <v>29220.2</v>
      </c>
      <c r="BN12" s="5">
        <v>27304.37</v>
      </c>
      <c r="BO12" s="5">
        <v>25068.81</v>
      </c>
      <c r="BP12" s="5">
        <v>22566.67</v>
      </c>
      <c r="BQ12" s="5">
        <v>19881.689999999999</v>
      </c>
      <c r="BR12" s="5">
        <v>17117.22</v>
      </c>
      <c r="BS12" s="5">
        <v>14379.39</v>
      </c>
      <c r="BT12" s="5">
        <v>11765.44</v>
      </c>
      <c r="BU12" s="5">
        <v>9358.19</v>
      </c>
      <c r="BV12" s="5">
        <v>7220.83</v>
      </c>
      <c r="BW12" s="5">
        <v>5436.88</v>
      </c>
      <c r="BX12" s="5">
        <v>3957.09</v>
      </c>
      <c r="BY12" s="5">
        <v>2816.44</v>
      </c>
      <c r="BZ12" s="5">
        <v>1900.35</v>
      </c>
      <c r="CA12" s="5">
        <v>1208.6199999999999</v>
      </c>
      <c r="CB12" s="5">
        <v>694.59</v>
      </c>
      <c r="CC12" s="5">
        <v>351.22</v>
      </c>
      <c r="CD12" s="5">
        <v>153.66999999999999</v>
      </c>
      <c r="CE12" s="5">
        <v>57.59</v>
      </c>
      <c r="CF12" s="5">
        <v>17.59</v>
      </c>
      <c r="CG12" s="5">
        <v>4.03</v>
      </c>
      <c r="CH12" s="5">
        <v>0.59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0.99924999999999997</v>
      </c>
      <c r="DK12" s="3">
        <v>0.99840063749999997</v>
      </c>
      <c r="DL12" s="3">
        <v>0.99744217288799997</v>
      </c>
      <c r="DM12" s="3">
        <v>0.99634498649782322</v>
      </c>
      <c r="DN12" s="3">
        <v>0.99508959181483592</v>
      </c>
      <c r="DO12" s="3">
        <v>0.99364671190670451</v>
      </c>
      <c r="DP12" s="3">
        <v>0.99197738543070124</v>
      </c>
      <c r="DQ12" s="3">
        <v>0.99004302952911138</v>
      </c>
      <c r="DR12" s="3">
        <v>0.9877956318520803</v>
      </c>
      <c r="DS12" s="3">
        <v>0.98517797342767222</v>
      </c>
      <c r="DT12" s="3">
        <v>0.98212392171004648</v>
      </c>
      <c r="DU12" s="3">
        <v>0.97855881187423899</v>
      </c>
      <c r="DV12" s="3">
        <v>0.97438036574753595</v>
      </c>
      <c r="DW12" s="3">
        <v>0.96949872011514082</v>
      </c>
      <c r="DX12" s="3">
        <v>0.96448641173214555</v>
      </c>
      <c r="DY12" s="3">
        <v>0.95933605429349589</v>
      </c>
      <c r="DZ12" s="3">
        <v>0.95402133255270993</v>
      </c>
      <c r="EA12" s="3">
        <v>0.94850708925055527</v>
      </c>
      <c r="EB12" s="3">
        <v>0.94282553178594442</v>
      </c>
      <c r="EC12" s="3">
        <v>0.93702715476546083</v>
      </c>
      <c r="ED12" s="3">
        <v>0.93117073504817671</v>
      </c>
      <c r="EE12" s="3">
        <v>0.92513674868506446</v>
      </c>
      <c r="EF12" s="3">
        <v>0.9188828242639534</v>
      </c>
      <c r="EG12" s="3">
        <v>0.91235875621167939</v>
      </c>
      <c r="EH12" s="3">
        <v>0.90568941370377198</v>
      </c>
      <c r="EI12" s="3">
        <v>0.89886957241858256</v>
      </c>
      <c r="EJ12" s="3">
        <v>0.89193928801523525</v>
      </c>
      <c r="EK12" s="3">
        <v>0.88486620946127448</v>
      </c>
      <c r="EL12" s="3">
        <v>0.87753066858484052</v>
      </c>
      <c r="EM12" s="3">
        <v>0.86975574686117885</v>
      </c>
      <c r="EN12" s="3">
        <v>0.86139739413384286</v>
      </c>
      <c r="EO12" s="3">
        <v>0.85238717739120284</v>
      </c>
      <c r="EP12" s="3">
        <v>0.8424568667745953</v>
      </c>
      <c r="EQ12" s="3">
        <v>0.83146280466318678</v>
      </c>
      <c r="ER12" s="3">
        <v>0.81929850383096436</v>
      </c>
      <c r="ES12" s="3">
        <v>0.80591935926340474</v>
      </c>
      <c r="ET12" s="3">
        <v>0.79139669240947819</v>
      </c>
      <c r="EU12" s="3">
        <v>0.7756083283959091</v>
      </c>
      <c r="EV12" s="3">
        <v>0.75850616475477928</v>
      </c>
      <c r="EW12" s="3">
        <v>0.74000619939641021</v>
      </c>
      <c r="EX12" s="3">
        <v>0.71983363040086412</v>
      </c>
      <c r="EY12" s="3">
        <v>0.69777792796538163</v>
      </c>
      <c r="EZ12" s="3">
        <v>0.6736417894370591</v>
      </c>
      <c r="FA12" s="3">
        <v>0.64737649606690817</v>
      </c>
      <c r="FB12" s="3">
        <v>0.61888545647500359</v>
      </c>
      <c r="FC12" s="3">
        <v>0.58814541585189017</v>
      </c>
      <c r="FD12" s="3">
        <v>0.55529161292240359</v>
      </c>
      <c r="FE12" s="3">
        <v>0.52060809877927028</v>
      </c>
      <c r="FF12" s="3">
        <v>0.48432692037534292</v>
      </c>
      <c r="FG12" s="3">
        <v>0.4467044052005863</v>
      </c>
      <c r="FH12" s="3">
        <v>0.40725147213327051</v>
      </c>
      <c r="FI12" s="3">
        <v>0.36631862666915549</v>
      </c>
      <c r="FJ12" s="3">
        <v>0.32445573401340438</v>
      </c>
      <c r="FK12" s="3">
        <v>0.28236084708250531</v>
      </c>
      <c r="FL12" s="3">
        <v>0.24092721638161849</v>
      </c>
      <c r="FM12" s="3">
        <v>0.20119590912812579</v>
      </c>
      <c r="FN12" s="3">
        <v>0.1641899455621896</v>
      </c>
      <c r="FO12" s="3">
        <v>0.1307378860533491</v>
      </c>
      <c r="FP12" s="3">
        <v>0.10139507490753544</v>
      </c>
      <c r="FQ12" s="3">
        <v>7.644478882503819E-2</v>
      </c>
      <c r="FR12" s="3">
        <v>5.5910189650856423E-2</v>
      </c>
      <c r="FS12" s="3">
        <v>3.990254325191972E-2</v>
      </c>
      <c r="FT12" s="3">
        <v>2.7527966538634378E-2</v>
      </c>
      <c r="FU12" s="3">
        <v>1.8571467345624298E-2</v>
      </c>
      <c r="FV12" s="3">
        <v>1.1877567655567476E-2</v>
      </c>
      <c r="FW12" s="3">
        <v>7.1602728854822974E-3</v>
      </c>
      <c r="FX12" s="3">
        <v>3.9004870516376267E-3</v>
      </c>
      <c r="FY12" s="3">
        <v>1.8694644389793981E-3</v>
      </c>
      <c r="FZ12" s="3">
        <v>7.7532298677792581E-4</v>
      </c>
      <c r="GA12" s="3">
        <v>2.7538697167365145E-4</v>
      </c>
      <c r="GB12" s="3">
        <v>7.9752066996689451E-5</v>
      </c>
      <c r="GC12" s="3">
        <v>1.7332516720390521E-5</v>
      </c>
      <c r="GD12" s="3">
        <v>2.3870342027321816E-6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3</v>
      </c>
      <c r="HC12">
        <f t="shared" ref="HC12:HC60" si="24">HC11-HD11-HE11-HF11</f>
        <v>0.76130765820000001</v>
      </c>
      <c r="HD12">
        <f>IF(H12&gt;=$F$3,IF(HB12&lt;50,HC12*VLOOKUP(H12,Ret!$A$2:$AZ$27,HB12+2),HC12),0)</f>
        <v>0</v>
      </c>
      <c r="HE12">
        <f>IF(H12&lt;$F$3,HC12*VLOOKUP(H12,Withd!$A$2:$AZ$57,HB12+2),0)</f>
        <v>7.4075235142860005E-2</v>
      </c>
      <c r="HF12">
        <f>IF(HC12=HD12,0,HC12*VLOOKUP(H12,Mort!$A$2:$E$115,IF(HF11/HC11=VLOOKUP(H11,Mort!$A$2:$E$115,2),2,3)))</f>
        <v>4.6439767150199997E-4</v>
      </c>
      <c r="HH12">
        <f t="shared" si="20"/>
        <v>36</v>
      </c>
      <c r="HI12">
        <f t="shared" si="20"/>
        <v>3</v>
      </c>
      <c r="HJ12">
        <f t="shared" si="21"/>
        <v>0.64182803432209212</v>
      </c>
      <c r="HK12">
        <f>IF(HH12&gt;=$F$3,IF(HI12&lt;50,HJ12*VLOOKUP(HH12,Ret!$A$2:$AZ$27,HI12+2),HJ12),0)</f>
        <v>0</v>
      </c>
      <c r="HL12">
        <f>IF(HH12&lt;$F$3,HJ12*VLOOKUP(HH12,Withd!$A$2:$AZ$57,HI12+2),0)</f>
        <v>6.2449867739539561E-2</v>
      </c>
      <c r="HM12">
        <f>IF(HJ12=HK12,0,HJ12*VLOOKUP(HH12,Mort!$A$2:$E$115,IF(HM11/HJ11=VLOOKUP(HH11,Mort!$A$2:$E$115,2),2,3)))</f>
        <v>3.9151510093647619E-4</v>
      </c>
      <c r="HN12">
        <f>HN11/(1+Assumptions!$C$9)</f>
        <v>0.9281224824677663</v>
      </c>
      <c r="HO12">
        <f>HO11*(1+Assumptions!$C$10)</f>
        <v>1.0660562499999999</v>
      </c>
      <c r="HQ12">
        <f>HQ11/(1.01+Assumptions!$C$9)</f>
        <v>0.91049472641454454</v>
      </c>
      <c r="HR12">
        <f>HR11/(0.99+Assumptions!$C$9)</f>
        <v>0.94626716528637822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2040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31367.206014864729</v>
      </c>
      <c r="F13" s="3">
        <f t="shared" si="19"/>
        <v>30688.04</v>
      </c>
      <c r="H13">
        <f t="shared" si="23"/>
        <v>37</v>
      </c>
      <c r="I13" s="5">
        <v>512846.15367490565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13306.6</v>
      </c>
      <c r="P13" s="5">
        <v>14024.99</v>
      </c>
      <c r="Q13" s="5">
        <v>14780.09</v>
      </c>
      <c r="R13" s="5">
        <v>15573.34</v>
      </c>
      <c r="S13" s="5">
        <v>16406.060000000001</v>
      </c>
      <c r="T13" s="5">
        <v>17279.310000000001</v>
      </c>
      <c r="U13" s="5">
        <v>18194.12</v>
      </c>
      <c r="V13" s="5">
        <v>19151.23</v>
      </c>
      <c r="W13" s="5">
        <v>20151</v>
      </c>
      <c r="X13" s="5">
        <v>21193.41</v>
      </c>
      <c r="Y13" s="5">
        <v>22277.88</v>
      </c>
      <c r="Z13" s="5">
        <v>23402.799999999999</v>
      </c>
      <c r="AA13" s="5">
        <v>24566.26</v>
      </c>
      <c r="AB13" s="5">
        <v>25783.41</v>
      </c>
      <c r="AC13" s="5">
        <v>27056.25</v>
      </c>
      <c r="AD13" s="5">
        <v>28386.2</v>
      </c>
      <c r="AE13" s="5">
        <v>29774.35</v>
      </c>
      <c r="AF13" s="5">
        <v>31223.78</v>
      </c>
      <c r="AG13" s="5">
        <v>32738.5</v>
      </c>
      <c r="AH13" s="5">
        <v>34323.25</v>
      </c>
      <c r="AI13" s="5">
        <v>35976.379999999997</v>
      </c>
      <c r="AJ13" s="5">
        <v>37698.5</v>
      </c>
      <c r="AK13" s="5">
        <v>39489.54</v>
      </c>
      <c r="AL13" s="5">
        <v>41356.92</v>
      </c>
      <c r="AM13" s="5">
        <v>43303.01</v>
      </c>
      <c r="AN13" s="5">
        <v>45332.44</v>
      </c>
      <c r="AO13" s="5">
        <v>19541.98</v>
      </c>
      <c r="AP13" s="5">
        <v>20445.88</v>
      </c>
      <c r="AQ13" s="5">
        <v>21379.29</v>
      </c>
      <c r="AR13" s="5">
        <v>22338.400000000001</v>
      </c>
      <c r="AS13" s="5">
        <v>23320.5</v>
      </c>
      <c r="AT13" s="5">
        <v>24316.5</v>
      </c>
      <c r="AU13" s="5">
        <v>25319.119999999999</v>
      </c>
      <c r="AV13" s="5">
        <v>26320.880000000001</v>
      </c>
      <c r="AW13" s="5">
        <v>27315.07</v>
      </c>
      <c r="AX13" s="5">
        <v>28298.11</v>
      </c>
      <c r="AY13" s="5">
        <v>29258.91</v>
      </c>
      <c r="AZ13" s="5">
        <v>30187.51</v>
      </c>
      <c r="BA13" s="5">
        <v>31071.05</v>
      </c>
      <c r="BB13" s="5">
        <v>31886.38</v>
      </c>
      <c r="BC13" s="5">
        <v>32609.39</v>
      </c>
      <c r="BD13" s="5">
        <v>33212.910000000003</v>
      </c>
      <c r="BE13" s="5">
        <v>33673.43</v>
      </c>
      <c r="BF13" s="5">
        <v>33961.99</v>
      </c>
      <c r="BG13" s="5">
        <v>34050.230000000003</v>
      </c>
      <c r="BH13" s="5">
        <v>33916.33</v>
      </c>
      <c r="BI13" s="5">
        <v>33546.81</v>
      </c>
      <c r="BJ13" s="5">
        <v>32925.42</v>
      </c>
      <c r="BK13" s="5">
        <v>32038</v>
      </c>
      <c r="BL13" s="5">
        <v>30814.87</v>
      </c>
      <c r="BM13" s="5">
        <v>29242.14</v>
      </c>
      <c r="BN13" s="5">
        <v>27324.86</v>
      </c>
      <c r="BO13" s="5">
        <v>25087.62</v>
      </c>
      <c r="BP13" s="5">
        <v>22583.61</v>
      </c>
      <c r="BQ13" s="5">
        <v>19896.61</v>
      </c>
      <c r="BR13" s="5">
        <v>17130.060000000001</v>
      </c>
      <c r="BS13" s="5">
        <v>14390.18</v>
      </c>
      <c r="BT13" s="5">
        <v>11774.27</v>
      </c>
      <c r="BU13" s="5">
        <v>9365.2099999999991</v>
      </c>
      <c r="BV13" s="5">
        <v>7226.25</v>
      </c>
      <c r="BW13" s="5">
        <v>5440.96</v>
      </c>
      <c r="BX13" s="5">
        <v>3960.06</v>
      </c>
      <c r="BY13" s="5">
        <v>2818.55</v>
      </c>
      <c r="BZ13" s="5">
        <v>1901.78</v>
      </c>
      <c r="CA13" s="5">
        <v>1209.52</v>
      </c>
      <c r="CB13" s="5">
        <v>695.11</v>
      </c>
      <c r="CC13" s="5">
        <v>351.48</v>
      </c>
      <c r="CD13" s="5">
        <v>153.79</v>
      </c>
      <c r="CE13" s="5">
        <v>57.63</v>
      </c>
      <c r="CF13" s="5">
        <v>17.61</v>
      </c>
      <c r="CG13" s="5">
        <v>4.04</v>
      </c>
      <c r="CH13" s="5">
        <v>0.59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0.99914999999999998</v>
      </c>
      <c r="DL13" s="3">
        <v>0.99819081600000004</v>
      </c>
      <c r="DM13" s="3">
        <v>0.99709280610240003</v>
      </c>
      <c r="DN13" s="3">
        <v>0.99583646916671098</v>
      </c>
      <c r="DO13" s="3">
        <v>0.99439250628641929</v>
      </c>
      <c r="DP13" s="3">
        <v>0.99272192687585814</v>
      </c>
      <c r="DQ13" s="3">
        <v>0.99078611911845016</v>
      </c>
      <c r="DR13" s="3">
        <v>0.98853703462805131</v>
      </c>
      <c r="DS13" s="3">
        <v>0.98591741148628698</v>
      </c>
      <c r="DT13" s="3">
        <v>0.98286106751067948</v>
      </c>
      <c r="DU13" s="3">
        <v>0.9792932818356157</v>
      </c>
      <c r="DV13" s="3">
        <v>0.97511169952217758</v>
      </c>
      <c r="DW13" s="3">
        <v>0.97022638990757148</v>
      </c>
      <c r="DX13" s="3">
        <v>0.96521031947174929</v>
      </c>
      <c r="DY13" s="3">
        <v>0.96005609636577016</v>
      </c>
      <c r="DZ13" s="3">
        <v>0.9547373855919038</v>
      </c>
      <c r="EA13" s="3">
        <v>0.94921900350318256</v>
      </c>
      <c r="EB13" s="3">
        <v>0.94353318167219846</v>
      </c>
      <c r="EC13" s="3">
        <v>0.9377304526049145</v>
      </c>
      <c r="ED13" s="3">
        <v>0.93186963727613381</v>
      </c>
      <c r="EE13" s="3">
        <v>0.92583112202658446</v>
      </c>
      <c r="EF13" s="3">
        <v>0.91957250364168475</v>
      </c>
      <c r="EG13" s="3">
        <v>0.91304353886582879</v>
      </c>
      <c r="EH13" s="3">
        <v>0.9063691905967195</v>
      </c>
      <c r="EI13" s="3">
        <v>0.89954423059152622</v>
      </c>
      <c r="EJ13" s="3">
        <v>0.89260874457366557</v>
      </c>
      <c r="EK13" s="3">
        <v>0.88553035722919637</v>
      </c>
      <c r="EL13" s="3">
        <v>0.87818931056776628</v>
      </c>
      <c r="EM13" s="3">
        <v>0.87040855327613587</v>
      </c>
      <c r="EN13" s="3">
        <v>0.86204392707915223</v>
      </c>
      <c r="EO13" s="3">
        <v>0.85302694760190423</v>
      </c>
      <c r="EP13" s="3">
        <v>0.84308918366234198</v>
      </c>
      <c r="EQ13" s="3">
        <v>0.83208686981554836</v>
      </c>
      <c r="ER13" s="3">
        <v>0.8199134389101469</v>
      </c>
      <c r="ES13" s="3">
        <v>0.80652425245274428</v>
      </c>
      <c r="ET13" s="3">
        <v>0.79199068542354578</v>
      </c>
      <c r="EU13" s="3">
        <v>0.77619047124934604</v>
      </c>
      <c r="EV13" s="3">
        <v>0.75907547135829789</v>
      </c>
      <c r="EW13" s="3">
        <v>0.74056162061186903</v>
      </c>
      <c r="EX13" s="3">
        <v>0.72037391083398949</v>
      </c>
      <c r="EY13" s="3">
        <v>0.69830165420603607</v>
      </c>
      <c r="EZ13" s="3">
        <v>0.67414739998704931</v>
      </c>
      <c r="FA13" s="3">
        <v>0.64786239286155423</v>
      </c>
      <c r="FB13" s="3">
        <v>0.61934996895171723</v>
      </c>
      <c r="FC13" s="3">
        <v>0.58858685599388549</v>
      </c>
      <c r="FD13" s="3">
        <v>0.55570839421806706</v>
      </c>
      <c r="FE13" s="3">
        <v>0.52099884791520656</v>
      </c>
      <c r="FF13" s="3">
        <v>0.48469043820399582</v>
      </c>
      <c r="FG13" s="3">
        <v>0.44703968496430946</v>
      </c>
      <c r="FH13" s="3">
        <v>0.40755713998826165</v>
      </c>
      <c r="FI13" s="3">
        <v>0.36659357184804148</v>
      </c>
      <c r="FJ13" s="3">
        <v>0.32469925845724729</v>
      </c>
      <c r="FK13" s="3">
        <v>0.28257277666500402</v>
      </c>
      <c r="FL13" s="3">
        <v>0.24110804741718134</v>
      </c>
      <c r="FM13" s="3">
        <v>0.20134691931761398</v>
      </c>
      <c r="FN13" s="3">
        <v>0.16431318044752524</v>
      </c>
      <c r="FO13" s="3">
        <v>0.13083601306314643</v>
      </c>
      <c r="FP13" s="3">
        <v>0.10147117829125385</v>
      </c>
      <c r="FQ13" s="3">
        <v>7.6502165449125012E-2</v>
      </c>
      <c r="FR13" s="3">
        <v>5.5952153766181047E-2</v>
      </c>
      <c r="FS13" s="3">
        <v>3.9932492621385748E-2</v>
      </c>
      <c r="FT13" s="3">
        <v>2.7548628009641602E-2</v>
      </c>
      <c r="FU13" s="3">
        <v>1.8585406400424612E-2</v>
      </c>
      <c r="FV13" s="3">
        <v>1.1886482517455565E-2</v>
      </c>
      <c r="FW13" s="3">
        <v>7.1656471208229131E-3</v>
      </c>
      <c r="FX13" s="3">
        <v>3.9034146125970738E-3</v>
      </c>
      <c r="FY13" s="3">
        <v>1.8708675896716514E-3</v>
      </c>
      <c r="FZ13" s="3">
        <v>7.7590491546452407E-4</v>
      </c>
      <c r="GA13" s="3">
        <v>2.755936669238443E-4</v>
      </c>
      <c r="GB13" s="3">
        <v>7.9811925941145303E-5</v>
      </c>
      <c r="GC13" s="3">
        <v>1.7345525864789109E-5</v>
      </c>
      <c r="GD13" s="3">
        <v>2.3888258220987553E-6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4</v>
      </c>
      <c r="HC13">
        <f t="shared" si="24"/>
        <v>0.68676802538563808</v>
      </c>
      <c r="HD13">
        <f>IF(H13&gt;=$F$3,IF(HB13&lt;50,HC13*VLOOKUP(H13,Ret!$A$2:$AZ$27,HB13+2),HC13),0)</f>
        <v>0</v>
      </c>
      <c r="HE13">
        <f>IF(H13&lt;$F$3,HC13*VLOOKUP(H13,Withd!$A$2:$AZ$57,HB13+2),0)</f>
        <v>5.3293198769925519E-2</v>
      </c>
      <c r="HF13">
        <f>IF(HC13=HD13,0,HC13*VLOOKUP(H13,Mort!$A$2:$E$115,IF(HF12/HC12=VLOOKUP(H12,Mort!$A$2:$E$115,2),2,3)))</f>
        <v>4.4639921650066472E-4</v>
      </c>
      <c r="HH13">
        <f t="shared" si="20"/>
        <v>37</v>
      </c>
      <c r="HI13">
        <f t="shared" si="20"/>
        <v>4</v>
      </c>
      <c r="HJ13">
        <f t="shared" si="21"/>
        <v>0.5789866514816161</v>
      </c>
      <c r="HK13">
        <f>IF(HH13&gt;=$F$3,IF(HI13&lt;50,HJ13*VLOOKUP(HH13,Ret!$A$2:$AZ$27,HI13+2),HJ13),0)</f>
        <v>0</v>
      </c>
      <c r="HL13">
        <f>IF(HH13&lt;$F$3,HJ13*VLOOKUP(HH13,Withd!$A$2:$AZ$57,HI13+2),0)</f>
        <v>4.4929364154973409E-2</v>
      </c>
      <c r="HM13">
        <f>IF(HJ13=HK13,0,HJ13*VLOOKUP(HH13,Mort!$A$2:$E$115,IF(HM12/HJ12=VLOOKUP(HH12,Mort!$A$2:$E$115,2),2,3)))</f>
        <v>3.7634132346305043E-4</v>
      </c>
      <c r="HN13">
        <f>HN12/(1+Assumptions!$C$9)</f>
        <v>0.89414497347569</v>
      </c>
      <c r="HO13">
        <f>HO12*(1+Assumptions!$C$10)</f>
        <v>1.1007030781249998</v>
      </c>
      <c r="HQ13">
        <f>HQ12/(1.01+Assumptions!$C$9)</f>
        <v>0.86879267787647374</v>
      </c>
      <c r="HR13">
        <f>HR12/(0.99+Assumptions!$C$9)</f>
        <v>0.92049335144589317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2041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33092.402345682291</v>
      </c>
      <c r="F14" s="3">
        <f t="shared" si="19"/>
        <v>32181.95</v>
      </c>
      <c r="H14">
        <f t="shared" si="23"/>
        <v>38</v>
      </c>
      <c r="I14" s="5">
        <v>502399.05201255518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14036.92</v>
      </c>
      <c r="Q14" s="5">
        <v>14792.66</v>
      </c>
      <c r="R14" s="5">
        <v>15586.59</v>
      </c>
      <c r="S14" s="5">
        <v>16420.009999999998</v>
      </c>
      <c r="T14" s="5">
        <v>17294.009999999998</v>
      </c>
      <c r="U14" s="5">
        <v>18209.599999999999</v>
      </c>
      <c r="V14" s="5">
        <v>19167.52</v>
      </c>
      <c r="W14" s="5">
        <v>20168.150000000001</v>
      </c>
      <c r="X14" s="5">
        <v>21211.439999999999</v>
      </c>
      <c r="Y14" s="5">
        <v>22296.83</v>
      </c>
      <c r="Z14" s="5">
        <v>23422.71</v>
      </c>
      <c r="AA14" s="5">
        <v>24587.16</v>
      </c>
      <c r="AB14" s="5">
        <v>25805.35</v>
      </c>
      <c r="AC14" s="5">
        <v>27079.26</v>
      </c>
      <c r="AD14" s="5">
        <v>28410.35</v>
      </c>
      <c r="AE14" s="5">
        <v>29799.68</v>
      </c>
      <c r="AF14" s="5">
        <v>31250.34</v>
      </c>
      <c r="AG14" s="5">
        <v>32766.35</v>
      </c>
      <c r="AH14" s="5">
        <v>34352.449999999997</v>
      </c>
      <c r="AI14" s="5">
        <v>36006.980000000003</v>
      </c>
      <c r="AJ14" s="5">
        <v>37730.57</v>
      </c>
      <c r="AK14" s="5">
        <v>39523.14</v>
      </c>
      <c r="AL14" s="5">
        <v>41392.1</v>
      </c>
      <c r="AM14" s="5">
        <v>43339.839999999997</v>
      </c>
      <c r="AN14" s="5">
        <v>45371.01</v>
      </c>
      <c r="AO14" s="5">
        <v>19558.61</v>
      </c>
      <c r="AP14" s="5">
        <v>20463.27</v>
      </c>
      <c r="AQ14" s="5">
        <v>21397.48</v>
      </c>
      <c r="AR14" s="5">
        <v>22357.4</v>
      </c>
      <c r="AS14" s="5">
        <v>23340.34</v>
      </c>
      <c r="AT14" s="5">
        <v>24337.18</v>
      </c>
      <c r="AU14" s="5">
        <v>25340.66</v>
      </c>
      <c r="AV14" s="5">
        <v>26343.27</v>
      </c>
      <c r="AW14" s="5">
        <v>27338.31</v>
      </c>
      <c r="AX14" s="5">
        <v>28322.18</v>
      </c>
      <c r="AY14" s="5">
        <v>29283.8</v>
      </c>
      <c r="AZ14" s="5">
        <v>30213.19</v>
      </c>
      <c r="BA14" s="5">
        <v>31097.48</v>
      </c>
      <c r="BB14" s="5">
        <v>31913.5</v>
      </c>
      <c r="BC14" s="5">
        <v>32637.14</v>
      </c>
      <c r="BD14" s="5">
        <v>33241.17</v>
      </c>
      <c r="BE14" s="5">
        <v>33702.080000000002</v>
      </c>
      <c r="BF14" s="5">
        <v>33990.879999999997</v>
      </c>
      <c r="BG14" s="5">
        <v>34079.199999999997</v>
      </c>
      <c r="BH14" s="5">
        <v>33945.19</v>
      </c>
      <c r="BI14" s="5">
        <v>33575.339999999997</v>
      </c>
      <c r="BJ14" s="5">
        <v>32953.43</v>
      </c>
      <c r="BK14" s="5">
        <v>32065.26</v>
      </c>
      <c r="BL14" s="5">
        <v>30841.08</v>
      </c>
      <c r="BM14" s="5">
        <v>29267.01</v>
      </c>
      <c r="BN14" s="5">
        <v>27348.11</v>
      </c>
      <c r="BO14" s="5">
        <v>25108.959999999999</v>
      </c>
      <c r="BP14" s="5">
        <v>22602.82</v>
      </c>
      <c r="BQ14" s="5">
        <v>19913.54</v>
      </c>
      <c r="BR14" s="5">
        <v>17144.64</v>
      </c>
      <c r="BS14" s="5">
        <v>14402.42</v>
      </c>
      <c r="BT14" s="5">
        <v>11784.29</v>
      </c>
      <c r="BU14" s="5">
        <v>9373.18</v>
      </c>
      <c r="BV14" s="5">
        <v>7232.4</v>
      </c>
      <c r="BW14" s="5">
        <v>5445.59</v>
      </c>
      <c r="BX14" s="5">
        <v>3963.42</v>
      </c>
      <c r="BY14" s="5">
        <v>2820.95</v>
      </c>
      <c r="BZ14" s="5">
        <v>1903.39</v>
      </c>
      <c r="CA14" s="5">
        <v>1210.55</v>
      </c>
      <c r="CB14" s="5">
        <v>695.71</v>
      </c>
      <c r="CC14" s="5">
        <v>351.78</v>
      </c>
      <c r="CD14" s="5">
        <v>153.91999999999999</v>
      </c>
      <c r="CE14" s="5">
        <v>57.68</v>
      </c>
      <c r="CF14" s="5">
        <v>17.62</v>
      </c>
      <c r="CG14" s="5">
        <v>4.04</v>
      </c>
      <c r="CH14" s="5">
        <v>0.59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0.99904000000000004</v>
      </c>
      <c r="DM14" s="3">
        <v>0.99794105600000005</v>
      </c>
      <c r="DN14" s="3">
        <v>0.99668365026944006</v>
      </c>
      <c r="DO14" s="3">
        <v>0.99523845897654939</v>
      </c>
      <c r="DP14" s="3">
        <v>0.99356645836546875</v>
      </c>
      <c r="DQ14" s="3">
        <v>0.99162900377165608</v>
      </c>
      <c r="DR14" s="3">
        <v>0.98937800593309444</v>
      </c>
      <c r="DS14" s="3">
        <v>0.98675615421737173</v>
      </c>
      <c r="DT14" s="3">
        <v>0.9836972101392979</v>
      </c>
      <c r="DU14" s="3">
        <v>0.9801263892664922</v>
      </c>
      <c r="DV14" s="3">
        <v>0.97594124958432427</v>
      </c>
      <c r="DW14" s="3">
        <v>0.9710517839239069</v>
      </c>
      <c r="DX14" s="3">
        <v>0.96603144620102033</v>
      </c>
      <c r="DY14" s="3">
        <v>0.96087283827830683</v>
      </c>
      <c r="DZ14" s="3">
        <v>0.95554960275424505</v>
      </c>
      <c r="EA14" s="3">
        <v>0.95002652605032556</v>
      </c>
      <c r="EB14" s="3">
        <v>0.94433586715928408</v>
      </c>
      <c r="EC14" s="3">
        <v>0.93852820157625449</v>
      </c>
      <c r="ED14" s="3">
        <v>0.93266240031640291</v>
      </c>
      <c r="EE14" s="3">
        <v>0.92661874796235255</v>
      </c>
      <c r="EF14" s="3">
        <v>0.920354805226127</v>
      </c>
      <c r="EG14" s="3">
        <v>0.91382028610902155</v>
      </c>
      <c r="EH14" s="3">
        <v>0.90714025981756452</v>
      </c>
      <c r="EI14" s="3">
        <v>0.90030949366113822</v>
      </c>
      <c r="EJ14" s="3">
        <v>0.89336810746501083</v>
      </c>
      <c r="EK14" s="3">
        <v>0.88628369837281329</v>
      </c>
      <c r="EL14" s="3">
        <v>0.87893640651330263</v>
      </c>
      <c r="EM14" s="3">
        <v>0.87114902995159482</v>
      </c>
      <c r="EN14" s="3">
        <v>0.86277728777375995</v>
      </c>
      <c r="EO14" s="3">
        <v>0.85375263734364637</v>
      </c>
      <c r="EP14" s="3">
        <v>0.84380641911859289</v>
      </c>
      <c r="EQ14" s="3">
        <v>0.83279474534909526</v>
      </c>
      <c r="ER14" s="3">
        <v>0.82061095822463792</v>
      </c>
      <c r="ES14" s="3">
        <v>0.80721038127682965</v>
      </c>
      <c r="ET14" s="3">
        <v>0.79266445020622112</v>
      </c>
      <c r="EU14" s="3">
        <v>0.77685079442460703</v>
      </c>
      <c r="EV14" s="3">
        <v>0.75972123440754447</v>
      </c>
      <c r="EW14" s="3">
        <v>0.74119163350034445</v>
      </c>
      <c r="EX14" s="3">
        <v>0.72098674957112507</v>
      </c>
      <c r="EY14" s="3">
        <v>0.69889571556426577</v>
      </c>
      <c r="EZ14" s="3">
        <v>0.67472091276289781</v>
      </c>
      <c r="FA14" s="3">
        <v>0.64841354437427245</v>
      </c>
      <c r="FB14" s="3">
        <v>0.61987686428636068</v>
      </c>
      <c r="FC14" s="3">
        <v>0.58908758043725717</v>
      </c>
      <c r="FD14" s="3">
        <v>0.55618114819403197</v>
      </c>
      <c r="FE14" s="3">
        <v>0.5214420736778328</v>
      </c>
      <c r="FF14" s="3">
        <v>0.48510277556322462</v>
      </c>
      <c r="FG14" s="3">
        <v>0.44741999195747334</v>
      </c>
      <c r="FH14" s="3">
        <v>0.4079038582677893</v>
      </c>
      <c r="FI14" s="3">
        <v>0.36690544147329379</v>
      </c>
      <c r="FJ14" s="3">
        <v>0.32497548762172573</v>
      </c>
      <c r="FK14" s="3">
        <v>0.28281316785768307</v>
      </c>
      <c r="FL14" s="3">
        <v>0.24131316360624666</v>
      </c>
      <c r="FM14" s="3">
        <v>0.20151820979594051</v>
      </c>
      <c r="FN14" s="3">
        <v>0.16445296546817317</v>
      </c>
      <c r="FO14" s="3">
        <v>0.13094731828368755</v>
      </c>
      <c r="FP14" s="3">
        <v>0.10155750216809672</v>
      </c>
      <c r="FQ14" s="3">
        <v>7.6567247609593159E-2</v>
      </c>
      <c r="FR14" s="3">
        <v>5.5999753556704238E-2</v>
      </c>
      <c r="FS14" s="3">
        <v>3.9966464115884247E-2</v>
      </c>
      <c r="FT14" s="3">
        <v>2.7572064264266227E-2</v>
      </c>
      <c r="FU14" s="3">
        <v>1.8601217435244569E-2</v>
      </c>
      <c r="FV14" s="3">
        <v>1.1896594622885018E-2</v>
      </c>
      <c r="FW14" s="3">
        <v>7.1717431024600044E-3</v>
      </c>
      <c r="FX14" s="3">
        <v>3.9067353376340628E-3</v>
      </c>
      <c r="FY14" s="3">
        <v>1.87245917997463E-3</v>
      </c>
      <c r="FZ14" s="3">
        <v>7.7656499571087832E-4</v>
      </c>
      <c r="GA14" s="3">
        <v>2.7582812082654689E-4</v>
      </c>
      <c r="GB14" s="3">
        <v>7.9879823791367965E-5</v>
      </c>
      <c r="GC14" s="3">
        <v>1.7360282104578002E-5</v>
      </c>
      <c r="GD14" s="3">
        <v>2.3908580514424818E-6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5</v>
      </c>
      <c r="HC14">
        <f t="shared" si="24"/>
        <v>0.63302842739921183</v>
      </c>
      <c r="HD14">
        <f>IF(H14&gt;=$F$3,IF(HB14&lt;50,HC14*VLOOKUP(H14,Ret!$A$2:$AZ$27,HB14+2),HC14),0)</f>
        <v>0</v>
      </c>
      <c r="HE14">
        <f>IF(H14&lt;$F$3,HC14*VLOOKUP(H14,Withd!$A$2:$AZ$57,HB14+2),0)</f>
        <v>4.2033087579307668E-2</v>
      </c>
      <c r="HF14">
        <f>IF(HC14=HD14,0,HC14*VLOOKUP(H14,Mort!$A$2:$E$115,IF(HF13/HC13=VLOOKUP(H13,Mort!$A$2:$E$115,2),2,3)))</f>
        <v>4.3678961490545612E-4</v>
      </c>
      <c r="HH14">
        <f t="shared" si="20"/>
        <v>38</v>
      </c>
      <c r="HI14">
        <f t="shared" si="20"/>
        <v>5</v>
      </c>
      <c r="HJ14">
        <f t="shared" si="21"/>
        <v>0.53368094600317961</v>
      </c>
      <c r="HK14">
        <f>IF(HH14&gt;=$F$3,IF(HI14&lt;50,HJ14*VLOOKUP(HH14,Ret!$A$2:$AZ$27,HI14+2),HJ14),0)</f>
        <v>0</v>
      </c>
      <c r="HL14">
        <f>IF(HH14&lt;$F$3,HJ14*VLOOKUP(HH14,Withd!$A$2:$AZ$57,HI14+2),0)</f>
        <v>3.5436414814611128E-2</v>
      </c>
      <c r="HM14">
        <f>IF(HJ14=HK14,0,HJ14*VLOOKUP(HH14,Mort!$A$2:$E$115,IF(HM13/HJ13=VLOOKUP(HH13,Mort!$A$2:$E$115,2),2,3)))</f>
        <v>3.6823985274219394E-4</v>
      </c>
      <c r="HN14">
        <f>HN13/(1+Assumptions!$C$9)</f>
        <v>0.86141134246212903</v>
      </c>
      <c r="HO14">
        <f>HO13*(1+Assumptions!$C$10)</f>
        <v>1.1364759281640622</v>
      </c>
      <c r="HQ14">
        <f>HQ13/(1.01+Assumptions!$C$9)</f>
        <v>0.82900064682869623</v>
      </c>
      <c r="HR14">
        <f>HR13/(0.99+Assumptions!$C$9)</f>
        <v>0.89542154809911789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2042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34912.484474694815</v>
      </c>
      <c r="F15" s="3">
        <f t="shared" si="19"/>
        <v>33743.160000000003</v>
      </c>
      <c r="H15">
        <f t="shared" si="23"/>
        <v>39</v>
      </c>
      <c r="I15" s="5">
        <v>491818.99472051312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14806.88</v>
      </c>
      <c r="R15" s="5">
        <v>15601.57</v>
      </c>
      <c r="S15" s="5">
        <v>16435.79</v>
      </c>
      <c r="T15" s="5">
        <v>17310.63</v>
      </c>
      <c r="U15" s="5">
        <v>18227.099999999999</v>
      </c>
      <c r="V15" s="5">
        <v>19185.939999999999</v>
      </c>
      <c r="W15" s="5">
        <v>20187.53</v>
      </c>
      <c r="X15" s="5">
        <v>21231.82</v>
      </c>
      <c r="Y15" s="5">
        <v>22318.26</v>
      </c>
      <c r="Z15" s="5">
        <v>23445.22</v>
      </c>
      <c r="AA15" s="5">
        <v>24610.79</v>
      </c>
      <c r="AB15" s="5">
        <v>25830.15</v>
      </c>
      <c r="AC15" s="5">
        <v>27105.279999999999</v>
      </c>
      <c r="AD15" s="5">
        <v>28437.65</v>
      </c>
      <c r="AE15" s="5">
        <v>29828.31</v>
      </c>
      <c r="AF15" s="5">
        <v>31280.37</v>
      </c>
      <c r="AG15" s="5">
        <v>32797.839999999997</v>
      </c>
      <c r="AH15" s="5">
        <v>34385.46</v>
      </c>
      <c r="AI15" s="5">
        <v>36041.58</v>
      </c>
      <c r="AJ15" s="5">
        <v>37766.83</v>
      </c>
      <c r="AK15" s="5">
        <v>39561.11</v>
      </c>
      <c r="AL15" s="5">
        <v>41431.879999999997</v>
      </c>
      <c r="AM15" s="5">
        <v>43381.49</v>
      </c>
      <c r="AN15" s="5">
        <v>45414.6</v>
      </c>
      <c r="AO15" s="5">
        <v>19577.400000000001</v>
      </c>
      <c r="AP15" s="5">
        <v>20482.939999999999</v>
      </c>
      <c r="AQ15" s="5">
        <v>21418.04</v>
      </c>
      <c r="AR15" s="5">
        <v>22378.880000000001</v>
      </c>
      <c r="AS15" s="5">
        <v>23362.76</v>
      </c>
      <c r="AT15" s="5">
        <v>24360.57</v>
      </c>
      <c r="AU15" s="5">
        <v>25365.01</v>
      </c>
      <c r="AV15" s="5">
        <v>26368.59</v>
      </c>
      <c r="AW15" s="5">
        <v>27364.58</v>
      </c>
      <c r="AX15" s="5">
        <v>28349.4</v>
      </c>
      <c r="AY15" s="5">
        <v>29311.94</v>
      </c>
      <c r="AZ15" s="5">
        <v>30242.22</v>
      </c>
      <c r="BA15" s="5">
        <v>31127.37</v>
      </c>
      <c r="BB15" s="5">
        <v>31944.17</v>
      </c>
      <c r="BC15" s="5">
        <v>32668.5</v>
      </c>
      <c r="BD15" s="5">
        <v>33273.11</v>
      </c>
      <c r="BE15" s="5">
        <v>33734.46</v>
      </c>
      <c r="BF15" s="5">
        <v>34023.550000000003</v>
      </c>
      <c r="BG15" s="5">
        <v>34111.94</v>
      </c>
      <c r="BH15" s="5">
        <v>33977.81</v>
      </c>
      <c r="BI15" s="5">
        <v>33607.61</v>
      </c>
      <c r="BJ15" s="5">
        <v>32985.1</v>
      </c>
      <c r="BK15" s="5">
        <v>32096.07</v>
      </c>
      <c r="BL15" s="5">
        <v>30870.720000000001</v>
      </c>
      <c r="BM15" s="5">
        <v>29295.14</v>
      </c>
      <c r="BN15" s="5">
        <v>27374.39</v>
      </c>
      <c r="BO15" s="5">
        <v>25133.09</v>
      </c>
      <c r="BP15" s="5">
        <v>22624.54</v>
      </c>
      <c r="BQ15" s="5">
        <v>19932.669999999998</v>
      </c>
      <c r="BR15" s="5">
        <v>17161.11</v>
      </c>
      <c r="BS15" s="5">
        <v>14416.26</v>
      </c>
      <c r="BT15" s="5">
        <v>11795.62</v>
      </c>
      <c r="BU15" s="5">
        <v>9382.19</v>
      </c>
      <c r="BV15" s="5">
        <v>7239.35</v>
      </c>
      <c r="BW15" s="5">
        <v>5450.82</v>
      </c>
      <c r="BX15" s="5">
        <v>3967.23</v>
      </c>
      <c r="BY15" s="5">
        <v>2823.66</v>
      </c>
      <c r="BZ15" s="5">
        <v>1905.22</v>
      </c>
      <c r="CA15" s="5">
        <v>1211.72</v>
      </c>
      <c r="CB15" s="5">
        <v>696.37</v>
      </c>
      <c r="CC15" s="5">
        <v>352.12</v>
      </c>
      <c r="CD15" s="5">
        <v>154.07</v>
      </c>
      <c r="CE15" s="5">
        <v>57.73</v>
      </c>
      <c r="CF15" s="5">
        <v>17.64</v>
      </c>
      <c r="CG15" s="5">
        <v>4.04</v>
      </c>
      <c r="CH15" s="5">
        <v>0.59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0.99890000000000001</v>
      </c>
      <c r="DN15" s="3">
        <v>0.99764138599999996</v>
      </c>
      <c r="DO15" s="3">
        <v>0.99619480599029997</v>
      </c>
      <c r="DP15" s="3">
        <v>0.99452119871623623</v>
      </c>
      <c r="DQ15" s="3">
        <v>0.99258188237873957</v>
      </c>
      <c r="DR15" s="3">
        <v>0.99032872150573981</v>
      </c>
      <c r="DS15" s="3">
        <v>0.9877043503937496</v>
      </c>
      <c r="DT15" s="3">
        <v>0.98464246690752899</v>
      </c>
      <c r="DU15" s="3">
        <v>0.9810682147526546</v>
      </c>
      <c r="DV15" s="3">
        <v>0.97687905347566073</v>
      </c>
      <c r="DW15" s="3">
        <v>0.97198488941774774</v>
      </c>
      <c r="DX15" s="3">
        <v>0.96695972753945802</v>
      </c>
      <c r="DY15" s="3">
        <v>0.96179616259439726</v>
      </c>
      <c r="DZ15" s="3">
        <v>0.95646781185362428</v>
      </c>
      <c r="EA15" s="3">
        <v>0.9509394279011103</v>
      </c>
      <c r="EB15" s="3">
        <v>0.94524330072798257</v>
      </c>
      <c r="EC15" s="3">
        <v>0.93943005442850547</v>
      </c>
      <c r="ED15" s="3">
        <v>0.93355861658832728</v>
      </c>
      <c r="EE15" s="3">
        <v>0.92750915675283485</v>
      </c>
      <c r="EF15" s="3">
        <v>0.92123919485318573</v>
      </c>
      <c r="EG15" s="3">
        <v>0.91469839656972807</v>
      </c>
      <c r="EH15" s="3">
        <v>0.90801195129080337</v>
      </c>
      <c r="EI15" s="3">
        <v>0.90117462129758363</v>
      </c>
      <c r="EJ15" s="3">
        <v>0.89422656496737929</v>
      </c>
      <c r="EK15" s="3">
        <v>0.88713534830718799</v>
      </c>
      <c r="EL15" s="3">
        <v>0.87978099626972139</v>
      </c>
      <c r="EM15" s="3">
        <v>0.87198613664277169</v>
      </c>
      <c r="EN15" s="3">
        <v>0.86360634986963469</v>
      </c>
      <c r="EO15" s="3">
        <v>0.8545730274499983</v>
      </c>
      <c r="EP15" s="3">
        <v>0.84461725168020574</v>
      </c>
      <c r="EQ15" s="3">
        <v>0.83359499654577907</v>
      </c>
      <c r="ER15" s="3">
        <v>0.82139950174631426</v>
      </c>
      <c r="ES15" s="3">
        <v>0.80798604788279704</v>
      </c>
      <c r="ET15" s="3">
        <v>0.79342613929994898</v>
      </c>
      <c r="EU15" s="3">
        <v>0.77759728782091497</v>
      </c>
      <c r="EV15" s="3">
        <v>0.7604512676244638</v>
      </c>
      <c r="EW15" s="3">
        <v>0.74190386120710317</v>
      </c>
      <c r="EX15" s="3">
        <v>0.72167956195059757</v>
      </c>
      <c r="EY15" s="3">
        <v>0.69956730017243129</v>
      </c>
      <c r="EZ15" s="3">
        <v>0.67536926725946689</v>
      </c>
      <c r="FA15" s="3">
        <v>0.64903661952902025</v>
      </c>
      <c r="FB15" s="3">
        <v>0.62047251790354807</v>
      </c>
      <c r="FC15" s="3">
        <v>0.58965364793927888</v>
      </c>
      <c r="FD15" s="3">
        <v>0.55671559516539071</v>
      </c>
      <c r="FE15" s="3">
        <v>0.52194313909136048</v>
      </c>
      <c r="FF15" s="3">
        <v>0.48556892172808352</v>
      </c>
      <c r="FG15" s="3">
        <v>0.44784992788824601</v>
      </c>
      <c r="FH15" s="3">
        <v>0.40829582225715616</v>
      </c>
      <c r="FI15" s="3">
        <v>0.36725800916208939</v>
      </c>
      <c r="FJ15" s="3">
        <v>0.32528776387504582</v>
      </c>
      <c r="FK15" s="3">
        <v>0.28308492938989738</v>
      </c>
      <c r="FL15" s="3">
        <v>0.24154504685122385</v>
      </c>
      <c r="FM15" s="3">
        <v>0.20171185317498852</v>
      </c>
      <c r="FN15" s="3">
        <v>0.16461099202051288</v>
      </c>
      <c r="FO15" s="3">
        <v>0.13107314850625357</v>
      </c>
      <c r="FP15" s="3">
        <v>0.10165509105551002</v>
      </c>
      <c r="FQ15" s="3">
        <v>7.664082279948066E-2</v>
      </c>
      <c r="FR15" s="3">
        <v>5.6053564979084161E-2</v>
      </c>
      <c r="FS15" s="3">
        <v>4.0004868789922571E-2</v>
      </c>
      <c r="FT15" s="3">
        <v>2.7598558880791785E-2</v>
      </c>
      <c r="FU15" s="3">
        <v>1.861909176333737E-2</v>
      </c>
      <c r="FV15" s="3">
        <v>1.1908026328160048E-2</v>
      </c>
      <c r="FW15" s="3">
        <v>7.1786345916680042E-3</v>
      </c>
      <c r="FX15" s="3">
        <v>3.9104894074652287E-3</v>
      </c>
      <c r="FY15" s="3">
        <v>1.8742584681040095E-3</v>
      </c>
      <c r="FZ15" s="3">
        <v>7.773112144767759E-4</v>
      </c>
      <c r="GA15" s="3">
        <v>2.7609317027000604E-4</v>
      </c>
      <c r="GB15" s="3">
        <v>7.9956582110193738E-5</v>
      </c>
      <c r="GC15" s="3">
        <v>1.7376963990008407E-5</v>
      </c>
      <c r="GD15" s="3">
        <v>2.3931554807039569E-6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6</v>
      </c>
      <c r="HC15">
        <f t="shared" si="24"/>
        <v>0.5905585502049987</v>
      </c>
      <c r="HD15">
        <f>IF(H15&gt;=$F$3,IF(HB15&lt;50,HC15*VLOOKUP(H15,Ret!$A$2:$AZ$27,HB15+2),HC15),0)</f>
        <v>0</v>
      </c>
      <c r="HE15">
        <f>IF(H15&lt;$F$3,HC15*VLOOKUP(H15,Withd!$A$2:$AZ$57,HB15+2),0)</f>
        <v>3.6850853532791918E-2</v>
      </c>
      <c r="HF15">
        <f>IF(HC15=HD15,0,HC15*VLOOKUP(H15,Mort!$A$2:$E$115,IF(HF14/HC14=VLOOKUP(H14,Mort!$A$2:$E$115,2),2,3)))</f>
        <v>4.3110774164964905E-4</v>
      </c>
      <c r="HH15">
        <f t="shared" si="20"/>
        <v>39</v>
      </c>
      <c r="HI15">
        <f t="shared" si="20"/>
        <v>6</v>
      </c>
      <c r="HJ15">
        <f t="shared" si="21"/>
        <v>0.49787629133582628</v>
      </c>
      <c r="HK15">
        <f>IF(HH15&gt;=$F$3,IF(HI15&lt;50,HJ15*VLOOKUP(HH15,Ret!$A$2:$AZ$27,HI15+2),HJ15),0)</f>
        <v>0</v>
      </c>
      <c r="HL15">
        <f>IF(HH15&lt;$F$3,HJ15*VLOOKUP(HH15,Withd!$A$2:$AZ$57,HI15+2),0)</f>
        <v>3.1067480579355558E-2</v>
      </c>
      <c r="HM15">
        <f>IF(HJ15=HK15,0,HJ15*VLOOKUP(HH15,Mort!$A$2:$E$115,IF(HM14/HJ14=VLOOKUP(HH14,Mort!$A$2:$E$115,2),2,3)))</f>
        <v>3.6344969267515319E-4</v>
      </c>
      <c r="HN15">
        <f>HN14/(1+Assumptions!$C$9)</f>
        <v>0.8298760524683324</v>
      </c>
      <c r="HO15">
        <f>HO14*(1+Assumptions!$C$10)</f>
        <v>1.1734113958293941</v>
      </c>
      <c r="HQ15">
        <f>HQ14/(1.01+Assumptions!$C$9)</f>
        <v>0.79103115155409942</v>
      </c>
      <c r="HR15">
        <f>HR14/(0.99+Assumptions!$C$9)</f>
        <v>0.87103263433766331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2043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36832.671120803025</v>
      </c>
      <c r="F16" s="3">
        <f t="shared" si="19"/>
        <v>35376.54</v>
      </c>
      <c r="H16">
        <f t="shared" si="23"/>
        <v>40</v>
      </c>
      <c r="I16" s="5">
        <v>481114.97200109396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15618.75</v>
      </c>
      <c r="S16" s="5">
        <v>16453.89</v>
      </c>
      <c r="T16" s="5">
        <v>17329.689999999999</v>
      </c>
      <c r="U16" s="5">
        <v>18247.169999999998</v>
      </c>
      <c r="V16" s="5">
        <v>19207.07</v>
      </c>
      <c r="W16" s="5">
        <v>20209.759999999998</v>
      </c>
      <c r="X16" s="5">
        <v>21255.200000000001</v>
      </c>
      <c r="Y16" s="5">
        <v>22342.83</v>
      </c>
      <c r="Z16" s="5">
        <v>23471.040000000001</v>
      </c>
      <c r="AA16" s="5">
        <v>24637.89</v>
      </c>
      <c r="AB16" s="5">
        <v>25858.59</v>
      </c>
      <c r="AC16" s="5">
        <v>27135.13</v>
      </c>
      <c r="AD16" s="5">
        <v>28468.97</v>
      </c>
      <c r="AE16" s="5">
        <v>29861.16</v>
      </c>
      <c r="AF16" s="5">
        <v>31314.82</v>
      </c>
      <c r="AG16" s="5">
        <v>32833.949999999997</v>
      </c>
      <c r="AH16" s="5">
        <v>34423.32</v>
      </c>
      <c r="AI16" s="5">
        <v>36081.269999999997</v>
      </c>
      <c r="AJ16" s="5">
        <v>37808.42</v>
      </c>
      <c r="AK16" s="5">
        <v>39604.68</v>
      </c>
      <c r="AL16" s="5">
        <v>41477.5</v>
      </c>
      <c r="AM16" s="5">
        <v>43429.26</v>
      </c>
      <c r="AN16" s="5">
        <v>45464.62</v>
      </c>
      <c r="AO16" s="5">
        <v>19598.96</v>
      </c>
      <c r="AP16" s="5">
        <v>20505.490000000002</v>
      </c>
      <c r="AQ16" s="5">
        <v>21441.63</v>
      </c>
      <c r="AR16" s="5">
        <v>22403.53</v>
      </c>
      <c r="AS16" s="5">
        <v>23388.49</v>
      </c>
      <c r="AT16" s="5">
        <v>24387.4</v>
      </c>
      <c r="AU16" s="5">
        <v>25392.94</v>
      </c>
      <c r="AV16" s="5">
        <v>26397.63</v>
      </c>
      <c r="AW16" s="5">
        <v>27394.71</v>
      </c>
      <c r="AX16" s="5">
        <v>28380.62</v>
      </c>
      <c r="AY16" s="5">
        <v>29344.22</v>
      </c>
      <c r="AZ16" s="5">
        <v>30275.52</v>
      </c>
      <c r="BA16" s="5">
        <v>31161.64</v>
      </c>
      <c r="BB16" s="5">
        <v>31979.35</v>
      </c>
      <c r="BC16" s="5">
        <v>32704.47</v>
      </c>
      <c r="BD16" s="5">
        <v>33309.75</v>
      </c>
      <c r="BE16" s="5">
        <v>33771.61</v>
      </c>
      <c r="BF16" s="5">
        <v>34061.01</v>
      </c>
      <c r="BG16" s="5">
        <v>34149.51</v>
      </c>
      <c r="BH16" s="5">
        <v>34015.22</v>
      </c>
      <c r="BI16" s="5">
        <v>33644.620000000003</v>
      </c>
      <c r="BJ16" s="5">
        <v>33021.42</v>
      </c>
      <c r="BK16" s="5">
        <v>32131.41</v>
      </c>
      <c r="BL16" s="5">
        <v>30904.71</v>
      </c>
      <c r="BM16" s="5">
        <v>29327.4</v>
      </c>
      <c r="BN16" s="5">
        <v>27404.53</v>
      </c>
      <c r="BO16" s="5">
        <v>25160.77</v>
      </c>
      <c r="BP16" s="5">
        <v>22649.45</v>
      </c>
      <c r="BQ16" s="5">
        <v>19954.62</v>
      </c>
      <c r="BR16" s="5">
        <v>17180.009999999998</v>
      </c>
      <c r="BS16" s="5">
        <v>14432.14</v>
      </c>
      <c r="BT16" s="5">
        <v>11808.6</v>
      </c>
      <c r="BU16" s="5">
        <v>9392.52</v>
      </c>
      <c r="BV16" s="5">
        <v>7247.32</v>
      </c>
      <c r="BW16" s="5">
        <v>5456.82</v>
      </c>
      <c r="BX16" s="5">
        <v>3971.6</v>
      </c>
      <c r="BY16" s="5">
        <v>2826.77</v>
      </c>
      <c r="BZ16" s="5">
        <v>1907.32</v>
      </c>
      <c r="CA16" s="5">
        <v>1213.05</v>
      </c>
      <c r="CB16" s="5">
        <v>697.14</v>
      </c>
      <c r="CC16" s="5">
        <v>352.51</v>
      </c>
      <c r="CD16" s="5">
        <v>154.24</v>
      </c>
      <c r="CE16" s="5">
        <v>57.8</v>
      </c>
      <c r="CF16" s="5">
        <v>17.66</v>
      </c>
      <c r="CG16" s="5">
        <v>4.05</v>
      </c>
      <c r="CH16" s="5">
        <v>0.59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0.99873999999999996</v>
      </c>
      <c r="DO16" s="3">
        <v>0.99729182699999996</v>
      </c>
      <c r="DP16" s="3">
        <v>0.99561637673063996</v>
      </c>
      <c r="DQ16" s="3">
        <v>0.99367492479601516</v>
      </c>
      <c r="DR16" s="3">
        <v>0.99141928271672819</v>
      </c>
      <c r="DS16" s="3">
        <v>0.98879202161752877</v>
      </c>
      <c r="DT16" s="3">
        <v>0.98572676635051448</v>
      </c>
      <c r="DU16" s="3">
        <v>0.98214857818866208</v>
      </c>
      <c r="DV16" s="3">
        <v>0.97795480375979649</v>
      </c>
      <c r="DW16" s="3">
        <v>0.97305525019295991</v>
      </c>
      <c r="DX16" s="3">
        <v>0.96802455454946235</v>
      </c>
      <c r="DY16" s="3">
        <v>0.96285530342816816</v>
      </c>
      <c r="DZ16" s="3">
        <v>0.95752108504717615</v>
      </c>
      <c r="EA16" s="3">
        <v>0.95198661317560351</v>
      </c>
      <c r="EB16" s="3">
        <v>0.94628421336268165</v>
      </c>
      <c r="EC16" s="3">
        <v>0.94046456545050117</v>
      </c>
      <c r="ED16" s="3">
        <v>0.93458666191643558</v>
      </c>
      <c r="EE16" s="3">
        <v>0.92853054034721705</v>
      </c>
      <c r="EF16" s="3">
        <v>0.92225367389446988</v>
      </c>
      <c r="EG16" s="3">
        <v>0.91570567280981918</v>
      </c>
      <c r="EH16" s="3">
        <v>0.90901186434157932</v>
      </c>
      <c r="EI16" s="3">
        <v>0.90216700500308722</v>
      </c>
      <c r="EJ16" s="3">
        <v>0.89521129739451344</v>
      </c>
      <c r="EK16" s="3">
        <v>0.88811227180617491</v>
      </c>
      <c r="EL16" s="3">
        <v>0.88074982107290167</v>
      </c>
      <c r="EM16" s="3">
        <v>0.87294637765819583</v>
      </c>
      <c r="EN16" s="3">
        <v>0.86455736296890051</v>
      </c>
      <c r="EO16" s="3">
        <v>0.85551409295224579</v>
      </c>
      <c r="EP16" s="3">
        <v>0.84554735376935208</v>
      </c>
      <c r="EQ16" s="3">
        <v>0.83451296080266202</v>
      </c>
      <c r="ER16" s="3">
        <v>0.82230403618611903</v>
      </c>
      <c r="ES16" s="3">
        <v>0.8088758112751997</v>
      </c>
      <c r="ET16" s="3">
        <v>0.79429986915602058</v>
      </c>
      <c r="EU16" s="3">
        <v>0.7784535867663579</v>
      </c>
      <c r="EV16" s="3">
        <v>0.76128868517815973</v>
      </c>
      <c r="EW16" s="3">
        <v>0.74272085414666444</v>
      </c>
      <c r="EX16" s="3">
        <v>0.72247428366262645</v>
      </c>
      <c r="EY16" s="3">
        <v>0.70033767161120353</v>
      </c>
      <c r="EZ16" s="3">
        <v>0.67611299155017202</v>
      </c>
      <c r="FA16" s="3">
        <v>0.6497513460096308</v>
      </c>
      <c r="FB16" s="3">
        <v>0.62115578927174697</v>
      </c>
      <c r="FC16" s="3">
        <v>0.59030298121861935</v>
      </c>
      <c r="FD16" s="3">
        <v>0.55732865668774723</v>
      </c>
      <c r="FE16" s="3">
        <v>0.52251790879103055</v>
      </c>
      <c r="FF16" s="3">
        <v>0.48610363572738363</v>
      </c>
      <c r="FG16" s="3">
        <v>0.4483431053040805</v>
      </c>
      <c r="FH16" s="3">
        <v>0.40874544224362414</v>
      </c>
      <c r="FI16" s="3">
        <v>0.36766243784371749</v>
      </c>
      <c r="FJ16" s="3">
        <v>0.32564597444693744</v>
      </c>
      <c r="FK16" s="3">
        <v>0.2833966657221918</v>
      </c>
      <c r="FL16" s="3">
        <v>0.24181103899411738</v>
      </c>
      <c r="FM16" s="3">
        <v>0.20193398055359749</v>
      </c>
      <c r="FN16" s="3">
        <v>0.16479226351037429</v>
      </c>
      <c r="FO16" s="3">
        <v>0.13121748774277062</v>
      </c>
      <c r="FP16" s="3">
        <v>0.10176703479378318</v>
      </c>
      <c r="FQ16" s="3">
        <v>7.672522054207695E-2</v>
      </c>
      <c r="FR16" s="3">
        <v>5.6115291800064235E-2</v>
      </c>
      <c r="FS16" s="3">
        <v>4.0048922604787839E-2</v>
      </c>
      <c r="FT16" s="3">
        <v>2.7628950726591037E-2</v>
      </c>
      <c r="FU16" s="3">
        <v>1.8639595318187378E-2</v>
      </c>
      <c r="FV16" s="3">
        <v>1.192113958169992E-2</v>
      </c>
      <c r="FW16" s="3">
        <v>7.1865397854319803E-3</v>
      </c>
      <c r="FX16" s="3">
        <v>3.9147956827162173E-3</v>
      </c>
      <c r="FY16" s="3">
        <v>1.8763224227690558E-3</v>
      </c>
      <c r="FZ16" s="3">
        <v>7.7816719839501056E-4</v>
      </c>
      <c r="GA16" s="3">
        <v>2.7639720719792381E-4</v>
      </c>
      <c r="GB16" s="3">
        <v>8.0044631204518728E-5</v>
      </c>
      <c r="GC16" s="3">
        <v>1.7396099699678056E-5</v>
      </c>
      <c r="GD16" s="3">
        <v>2.3957908506396611E-6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7</v>
      </c>
      <c r="HC16">
        <f t="shared" si="24"/>
        <v>0.55327658893055709</v>
      </c>
      <c r="HD16">
        <f>IF(H16&gt;=$F$3,IF(HB16&lt;50,HC16*VLOOKUP(H16,Ret!$A$2:$AZ$27,HB16+2),HC16),0)</f>
        <v>0</v>
      </c>
      <c r="HE16">
        <f>IF(H16&lt;$F$3,HC16*VLOOKUP(H16,Withd!$A$2:$AZ$57,HB16+2),0)</f>
        <v>3.2256025134651478E-2</v>
      </c>
      <c r="HF16">
        <f>IF(HC16=HD16,0,HC16*VLOOKUP(H16,Mort!$A$2:$E$115,IF(HF15/HC15=VLOOKUP(H15,Mort!$A$2:$E$115,2),2,3)))</f>
        <v>4.149574416979178E-4</v>
      </c>
      <c r="HH16">
        <f t="shared" si="20"/>
        <v>40</v>
      </c>
      <c r="HI16">
        <f t="shared" si="20"/>
        <v>7</v>
      </c>
      <c r="HJ16">
        <f t="shared" si="21"/>
        <v>0.46644536106379558</v>
      </c>
      <c r="HK16">
        <f>IF(HH16&gt;=$F$3,IF(HI16&lt;50,HJ16*VLOOKUP(HH16,Ret!$A$2:$AZ$27,HI16+2),HJ16),0)</f>
        <v>0</v>
      </c>
      <c r="HL16">
        <f>IF(HH16&lt;$F$3,HJ16*VLOOKUP(HH16,Withd!$A$2:$AZ$57,HI16+2),0)</f>
        <v>2.7193764550019282E-2</v>
      </c>
      <c r="HM16">
        <f>IF(HJ16=HK16,0,HJ16*VLOOKUP(HH16,Mort!$A$2:$E$115,IF(HM15/HJ15=VLOOKUP(HH15,Mort!$A$2:$E$115,2),2,3)))</f>
        <v>3.4983402079784672E-4</v>
      </c>
      <c r="HN16">
        <f>HN15/(1+Assumptions!$C$9)</f>
        <v>0.79949523359184238</v>
      </c>
      <c r="HO16">
        <f>HO15*(1+Assumptions!$C$10)</f>
        <v>1.2115472661938493</v>
      </c>
      <c r="HQ16">
        <f>HQ15/(1.01+Assumptions!$C$9)</f>
        <v>0.75480071713177421</v>
      </c>
      <c r="HR16">
        <f>HR15/(0.99+Assumptions!$C$9)</f>
        <v>0.84730801005609269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2044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38858.468032447192</v>
      </c>
      <c r="F17" s="3">
        <f t="shared" si="19"/>
        <v>37080.400000000001</v>
      </c>
      <c r="H17">
        <f t="shared" si="23"/>
        <v>41</v>
      </c>
      <c r="I17" s="5">
        <v>470290.32119718561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16474.650000000001</v>
      </c>
      <c r="T17" s="5">
        <v>17351.55</v>
      </c>
      <c r="U17" s="5">
        <v>18270.189999999999</v>
      </c>
      <c r="V17" s="5">
        <v>19231.3</v>
      </c>
      <c r="W17" s="5">
        <v>20235.25</v>
      </c>
      <c r="X17" s="5">
        <v>21282.01</v>
      </c>
      <c r="Y17" s="5">
        <v>22371.02</v>
      </c>
      <c r="Z17" s="5">
        <v>23500.65</v>
      </c>
      <c r="AA17" s="5">
        <v>24668.97</v>
      </c>
      <c r="AB17" s="5">
        <v>25891.21</v>
      </c>
      <c r="AC17" s="5">
        <v>27169.37</v>
      </c>
      <c r="AD17" s="5">
        <v>28504.880000000001</v>
      </c>
      <c r="AE17" s="5">
        <v>29898.83</v>
      </c>
      <c r="AF17" s="5">
        <v>31354.32</v>
      </c>
      <c r="AG17" s="5">
        <v>32875.379999999997</v>
      </c>
      <c r="AH17" s="5">
        <v>34466.75</v>
      </c>
      <c r="AI17" s="5">
        <v>36126.79</v>
      </c>
      <c r="AJ17" s="5">
        <v>37856.120000000003</v>
      </c>
      <c r="AK17" s="5">
        <v>39654.639999999999</v>
      </c>
      <c r="AL17" s="5">
        <v>41529.83</v>
      </c>
      <c r="AM17" s="5">
        <v>43484.05</v>
      </c>
      <c r="AN17" s="5">
        <v>45521.97</v>
      </c>
      <c r="AO17" s="5">
        <v>19623.689999999999</v>
      </c>
      <c r="AP17" s="5">
        <v>20531.36</v>
      </c>
      <c r="AQ17" s="5">
        <v>21468.68</v>
      </c>
      <c r="AR17" s="5">
        <v>22431.79</v>
      </c>
      <c r="AS17" s="5">
        <v>23418</v>
      </c>
      <c r="AT17" s="5">
        <v>24418.16</v>
      </c>
      <c r="AU17" s="5">
        <v>25424.98</v>
      </c>
      <c r="AV17" s="5">
        <v>26430.93</v>
      </c>
      <c r="AW17" s="5">
        <v>27429.27</v>
      </c>
      <c r="AX17" s="5">
        <v>28416.42</v>
      </c>
      <c r="AY17" s="5">
        <v>29381.24</v>
      </c>
      <c r="AZ17" s="5">
        <v>30313.72</v>
      </c>
      <c r="BA17" s="5">
        <v>31200.959999999999</v>
      </c>
      <c r="BB17" s="5">
        <v>32019.69</v>
      </c>
      <c r="BC17" s="5">
        <v>32745.73</v>
      </c>
      <c r="BD17" s="5">
        <v>33351.769999999997</v>
      </c>
      <c r="BE17" s="5">
        <v>33814.22</v>
      </c>
      <c r="BF17" s="5">
        <v>34103.980000000003</v>
      </c>
      <c r="BG17" s="5">
        <v>34192.589999999997</v>
      </c>
      <c r="BH17" s="5">
        <v>34058.14</v>
      </c>
      <c r="BI17" s="5">
        <v>33687.06</v>
      </c>
      <c r="BJ17" s="5">
        <v>33063.08</v>
      </c>
      <c r="BK17" s="5">
        <v>32171.95</v>
      </c>
      <c r="BL17" s="5">
        <v>30943.7</v>
      </c>
      <c r="BM17" s="5">
        <v>29364.400000000001</v>
      </c>
      <c r="BN17" s="5">
        <v>27439.11</v>
      </c>
      <c r="BO17" s="5">
        <v>25192.51</v>
      </c>
      <c r="BP17" s="5">
        <v>22678.03</v>
      </c>
      <c r="BQ17" s="5">
        <v>19979.8</v>
      </c>
      <c r="BR17" s="5">
        <v>17201.68</v>
      </c>
      <c r="BS17" s="5">
        <v>14450.35</v>
      </c>
      <c r="BT17" s="5">
        <v>11823.5</v>
      </c>
      <c r="BU17" s="5">
        <v>9404.3700000000008</v>
      </c>
      <c r="BV17" s="5">
        <v>7256.47</v>
      </c>
      <c r="BW17" s="5">
        <v>5463.7</v>
      </c>
      <c r="BX17" s="5">
        <v>3976.61</v>
      </c>
      <c r="BY17" s="5">
        <v>2830.33</v>
      </c>
      <c r="BZ17" s="5">
        <v>1909.73</v>
      </c>
      <c r="CA17" s="5">
        <v>1214.58</v>
      </c>
      <c r="CB17" s="5">
        <v>698.02</v>
      </c>
      <c r="CC17" s="5">
        <v>352.95</v>
      </c>
      <c r="CD17" s="5">
        <v>154.43</v>
      </c>
      <c r="CE17" s="5">
        <v>57.87</v>
      </c>
      <c r="CF17" s="5">
        <v>17.68</v>
      </c>
      <c r="CG17" s="5">
        <v>4.05</v>
      </c>
      <c r="CH17" s="5">
        <v>0.59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0.99855000000000005</v>
      </c>
      <c r="DP17" s="3">
        <v>0.99687243600000008</v>
      </c>
      <c r="DQ17" s="3">
        <v>0.99492853474980003</v>
      </c>
      <c r="DR17" s="3">
        <v>0.99267004697591799</v>
      </c>
      <c r="DS17" s="3">
        <v>0.99003947135143178</v>
      </c>
      <c r="DT17" s="3">
        <v>0.98697034899024239</v>
      </c>
      <c r="DU17" s="3">
        <v>0.98338764662340783</v>
      </c>
      <c r="DV17" s="3">
        <v>0.97918858137232589</v>
      </c>
      <c r="DW17" s="3">
        <v>0.97428284657965059</v>
      </c>
      <c r="DX17" s="3">
        <v>0.9692458042628338</v>
      </c>
      <c r="DY17" s="3">
        <v>0.96407003166807026</v>
      </c>
      <c r="DZ17" s="3">
        <v>0.95872908369262921</v>
      </c>
      <c r="EA17" s="3">
        <v>0.95318762958888581</v>
      </c>
      <c r="EB17" s="3">
        <v>0.94747803568764832</v>
      </c>
      <c r="EC17" s="3">
        <v>0.94165104576816927</v>
      </c>
      <c r="ED17" s="3">
        <v>0.93576572673211822</v>
      </c>
      <c r="EE17" s="3">
        <v>0.92970196482289402</v>
      </c>
      <c r="EF17" s="3">
        <v>0.92341717954069125</v>
      </c>
      <c r="EG17" s="3">
        <v>0.91686091756595234</v>
      </c>
      <c r="EH17" s="3">
        <v>0.91015866425854519</v>
      </c>
      <c r="EI17" s="3">
        <v>0.90330516951667827</v>
      </c>
      <c r="EJ17" s="3">
        <v>0.89634068665970468</v>
      </c>
      <c r="EK17" s="3">
        <v>0.88923270501449325</v>
      </c>
      <c r="EL17" s="3">
        <v>0.88186096588992313</v>
      </c>
      <c r="EM17" s="3">
        <v>0.87404767773213843</v>
      </c>
      <c r="EN17" s="3">
        <v>0.86564807954913259</v>
      </c>
      <c r="EO17" s="3">
        <v>0.85659340063704859</v>
      </c>
      <c r="EP17" s="3">
        <v>0.84661408751962697</v>
      </c>
      <c r="EQ17" s="3">
        <v>0.83556577367749585</v>
      </c>
      <c r="ER17" s="3">
        <v>0.82334144640859408</v>
      </c>
      <c r="ES17" s="3">
        <v>0.80989628058874175</v>
      </c>
      <c r="ET17" s="3">
        <v>0.79530194961253264</v>
      </c>
      <c r="EU17" s="3">
        <v>0.77943567571776262</v>
      </c>
      <c r="EV17" s="3">
        <v>0.76224911906818593</v>
      </c>
      <c r="EW17" s="3">
        <v>0.74365786305411286</v>
      </c>
      <c r="EX17" s="3">
        <v>0.72338574970725777</v>
      </c>
      <c r="EY17" s="3">
        <v>0.70122121033622742</v>
      </c>
      <c r="EZ17" s="3">
        <v>0.67696596867069736</v>
      </c>
      <c r="FA17" s="3">
        <v>0.65057106555222688</v>
      </c>
      <c r="FB17" s="3">
        <v>0.62193943295727339</v>
      </c>
      <c r="FC17" s="3">
        <v>0.59104770132228557</v>
      </c>
      <c r="FD17" s="3">
        <v>0.55803177672642268</v>
      </c>
      <c r="FE17" s="3">
        <v>0.52317711195209038</v>
      </c>
      <c r="FF17" s="3">
        <v>0.4867168990201492</v>
      </c>
      <c r="FG17" s="3">
        <v>0.44890873030426404</v>
      </c>
      <c r="FH17" s="3">
        <v>0.40926111124379144</v>
      </c>
      <c r="FI17" s="3">
        <v>0.36812627695267797</v>
      </c>
      <c r="FJ17" s="3">
        <v>0.3260568060225259</v>
      </c>
      <c r="FK17" s="3">
        <v>0.28375419600916341</v>
      </c>
      <c r="FL17" s="3">
        <v>0.24211610528677877</v>
      </c>
      <c r="FM17" s="3">
        <v>0.20218873836393608</v>
      </c>
      <c r="FN17" s="3">
        <v>0.16500016371665732</v>
      </c>
      <c r="FO17" s="3">
        <v>0.13138303036102555</v>
      </c>
      <c r="FP17" s="3">
        <v>0.10189542302679698</v>
      </c>
      <c r="FQ17" s="3">
        <v>7.6822016282593053E-2</v>
      </c>
      <c r="FR17" s="3">
        <v>5.6186086268762904E-2</v>
      </c>
      <c r="FS17" s="3">
        <v>4.0099447909153395E-2</v>
      </c>
      <c r="FT17" s="3">
        <v>2.7663807123566746E-2</v>
      </c>
      <c r="FU17" s="3">
        <v>1.8663110837843069E-2</v>
      </c>
      <c r="FV17" s="3">
        <v>1.1936179167450914E-2</v>
      </c>
      <c r="FW17" s="3">
        <v>7.1956062493061098E-3</v>
      </c>
      <c r="FX17" s="3">
        <v>3.9197345482470105E-3</v>
      </c>
      <c r="FY17" s="3">
        <v>1.8786895716293097E-3</v>
      </c>
      <c r="FZ17" s="3">
        <v>7.7914892604182364E-4</v>
      </c>
      <c r="GA17" s="3">
        <v>2.7674590704079534E-4</v>
      </c>
      <c r="GB17" s="3">
        <v>8.0145614679014325E-5</v>
      </c>
      <c r="GC17" s="3">
        <v>1.7418046438190185E-5</v>
      </c>
      <c r="GD17" s="3">
        <v>2.3988133554675517E-6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8</v>
      </c>
      <c r="HC17">
        <f t="shared" si="24"/>
        <v>0.52060560635420761</v>
      </c>
      <c r="HD17">
        <f>IF(H17&gt;=$F$3,IF(HB17&lt;50,HC17*VLOOKUP(H17,Ret!$A$2:$AZ$27,HB17+2),HC17),0)</f>
        <v>0</v>
      </c>
      <c r="HE17">
        <f>IF(H17&lt;$F$3,HC17*VLOOKUP(H17,Withd!$A$2:$AZ$57,HB17+2),0)</f>
        <v>2.8216823864398052E-2</v>
      </c>
      <c r="HF17">
        <f>IF(HC17=HD17,0,HC17*VLOOKUP(H17,Mort!$A$2:$E$115,IF(HF16/HC16=VLOOKUP(H16,Mort!$A$2:$E$115,2),2,3)))</f>
        <v>4.2689659721045021E-4</v>
      </c>
      <c r="HH17">
        <f t="shared" si="20"/>
        <v>41</v>
      </c>
      <c r="HI17">
        <f t="shared" si="20"/>
        <v>8</v>
      </c>
      <c r="HJ17">
        <f t="shared" si="21"/>
        <v>0.43890176249297846</v>
      </c>
      <c r="HK17">
        <f>IF(HH17&gt;=$F$3,IF(HI17&lt;50,HJ17*VLOOKUP(HH17,Ret!$A$2:$AZ$27,HI17+2),HJ17),0)</f>
        <v>0</v>
      </c>
      <c r="HL17">
        <f>IF(HH17&lt;$F$3,HJ17*VLOOKUP(HH17,Withd!$A$2:$AZ$57,HI17+2),0)</f>
        <v>2.3788475527119431E-2</v>
      </c>
      <c r="HM17">
        <f>IF(HJ17=HK17,0,HJ17*VLOOKUP(HH17,Mort!$A$2:$E$115,IF(HM16/HJ16=VLOOKUP(HH16,Mort!$A$2:$E$115,2),2,3)))</f>
        <v>3.5989944524424236E-4</v>
      </c>
      <c r="HN17">
        <f>HN16/(1+Assumptions!$C$9)</f>
        <v>0.77022662195745895</v>
      </c>
      <c r="HO17">
        <f>HO16*(1+Assumptions!$C$10)</f>
        <v>1.2509225523451495</v>
      </c>
      <c r="HQ17">
        <f>HQ16/(1.01+Assumptions!$C$9)</f>
        <v>0.72022969191963182</v>
      </c>
      <c r="HR17">
        <f>HR16/(0.99+Assumptions!$C$9)</f>
        <v>0.82422958176662708</v>
      </c>
    </row>
    <row r="18" spans="2:226" x14ac:dyDescent="0.25">
      <c r="B18">
        <f t="shared" si="18"/>
        <v>2045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40995.683774231788</v>
      </c>
      <c r="F18" s="3">
        <f t="shared" si="19"/>
        <v>38855.370000000003</v>
      </c>
      <c r="H18">
        <f t="shared" si="23"/>
        <v>42</v>
      </c>
      <c r="I18" s="5">
        <v>459352.20820094185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17376.75</v>
      </c>
      <c r="U18" s="5">
        <v>18296.72</v>
      </c>
      <c r="V18" s="5">
        <v>19259.22</v>
      </c>
      <c r="W18" s="5">
        <v>20264.64</v>
      </c>
      <c r="X18" s="5">
        <v>21312.92</v>
      </c>
      <c r="Y18" s="5">
        <v>22403.51</v>
      </c>
      <c r="Z18" s="5">
        <v>23534.78</v>
      </c>
      <c r="AA18" s="5">
        <v>24704.79</v>
      </c>
      <c r="AB18" s="5">
        <v>25928.81</v>
      </c>
      <c r="AC18" s="5">
        <v>27208.82</v>
      </c>
      <c r="AD18" s="5">
        <v>28546.28</v>
      </c>
      <c r="AE18" s="5">
        <v>29942.25</v>
      </c>
      <c r="AF18" s="5">
        <v>31399.85</v>
      </c>
      <c r="AG18" s="5">
        <v>32923.120000000003</v>
      </c>
      <c r="AH18" s="5">
        <v>34516.800000000003</v>
      </c>
      <c r="AI18" s="5">
        <v>36179.25</v>
      </c>
      <c r="AJ18" s="5">
        <v>37911.089999999997</v>
      </c>
      <c r="AK18" s="5">
        <v>39712.230000000003</v>
      </c>
      <c r="AL18" s="5">
        <v>41590.14</v>
      </c>
      <c r="AM18" s="5">
        <v>43547.199999999997</v>
      </c>
      <c r="AN18" s="5">
        <v>45588.08</v>
      </c>
      <c r="AO18" s="5">
        <v>19652.18</v>
      </c>
      <c r="AP18" s="5">
        <v>20561.18</v>
      </c>
      <c r="AQ18" s="5">
        <v>21499.85</v>
      </c>
      <c r="AR18" s="5">
        <v>22464.37</v>
      </c>
      <c r="AS18" s="5">
        <v>23452</v>
      </c>
      <c r="AT18" s="5">
        <v>24453.62</v>
      </c>
      <c r="AU18" s="5">
        <v>25461.9</v>
      </c>
      <c r="AV18" s="5">
        <v>26469.31</v>
      </c>
      <c r="AW18" s="5">
        <v>27469.1</v>
      </c>
      <c r="AX18" s="5">
        <v>28457.69</v>
      </c>
      <c r="AY18" s="5">
        <v>29423.9</v>
      </c>
      <c r="AZ18" s="5">
        <v>30357.74</v>
      </c>
      <c r="BA18" s="5">
        <v>31246.26</v>
      </c>
      <c r="BB18" s="5">
        <v>32066.19</v>
      </c>
      <c r="BC18" s="5">
        <v>32793.279999999999</v>
      </c>
      <c r="BD18" s="5">
        <v>33400.21</v>
      </c>
      <c r="BE18" s="5">
        <v>33863.32</v>
      </c>
      <c r="BF18" s="5">
        <v>34153.51</v>
      </c>
      <c r="BG18" s="5">
        <v>34242.239999999998</v>
      </c>
      <c r="BH18" s="5">
        <v>34107.589999999997</v>
      </c>
      <c r="BI18" s="5">
        <v>33735.980000000003</v>
      </c>
      <c r="BJ18" s="5">
        <v>33111.089999999997</v>
      </c>
      <c r="BK18" s="5">
        <v>32218.67</v>
      </c>
      <c r="BL18" s="5">
        <v>30988.639999999999</v>
      </c>
      <c r="BM18" s="5">
        <v>29407.040000000001</v>
      </c>
      <c r="BN18" s="5">
        <v>27478.95</v>
      </c>
      <c r="BO18" s="5">
        <v>25229.09</v>
      </c>
      <c r="BP18" s="5">
        <v>22710.959999999999</v>
      </c>
      <c r="BQ18" s="5">
        <v>20008.810000000001</v>
      </c>
      <c r="BR18" s="5">
        <v>17226.66</v>
      </c>
      <c r="BS18" s="5">
        <v>14471.33</v>
      </c>
      <c r="BT18" s="5">
        <v>11840.67</v>
      </c>
      <c r="BU18" s="5">
        <v>9418.02</v>
      </c>
      <c r="BV18" s="5">
        <v>7267</v>
      </c>
      <c r="BW18" s="5">
        <v>5471.64</v>
      </c>
      <c r="BX18" s="5">
        <v>3982.39</v>
      </c>
      <c r="BY18" s="5">
        <v>2834.44</v>
      </c>
      <c r="BZ18" s="5">
        <v>1912.5</v>
      </c>
      <c r="CA18" s="5">
        <v>1216.3399999999999</v>
      </c>
      <c r="CB18" s="5">
        <v>699.03</v>
      </c>
      <c r="CC18" s="5">
        <v>353.47</v>
      </c>
      <c r="CD18" s="5">
        <v>154.66</v>
      </c>
      <c r="CE18" s="5">
        <v>57.95</v>
      </c>
      <c r="CF18" s="5">
        <v>17.71</v>
      </c>
      <c r="CG18" s="5">
        <v>4.0599999999999996</v>
      </c>
      <c r="CH18" s="5">
        <v>0.59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0.99831999999999999</v>
      </c>
      <c r="DQ18" s="3">
        <v>0.99637327600000003</v>
      </c>
      <c r="DR18" s="3">
        <v>0.99411150866348008</v>
      </c>
      <c r="DS18" s="3">
        <v>0.99147711316552178</v>
      </c>
      <c r="DT18" s="3">
        <v>0.98840353411470872</v>
      </c>
      <c r="DU18" s="3">
        <v>0.9848156292858723</v>
      </c>
      <c r="DV18" s="3">
        <v>0.98061046654882167</v>
      </c>
      <c r="DW18" s="3">
        <v>0.97569760811141215</v>
      </c>
      <c r="DX18" s="3">
        <v>0.97065325147747616</v>
      </c>
      <c r="DY18" s="3">
        <v>0.96546996311458644</v>
      </c>
      <c r="DZ18" s="3">
        <v>0.96012125951893168</v>
      </c>
      <c r="EA18" s="3">
        <v>0.95457175863891219</v>
      </c>
      <c r="EB18" s="3">
        <v>0.94885387380466502</v>
      </c>
      <c r="EC18" s="3">
        <v>0.94301842248076628</v>
      </c>
      <c r="ED18" s="3">
        <v>0.93712455734026157</v>
      </c>
      <c r="EE18" s="3">
        <v>0.93105199020869667</v>
      </c>
      <c r="EF18" s="3">
        <v>0.92475807875488591</v>
      </c>
      <c r="EG18" s="3">
        <v>0.91819229639572619</v>
      </c>
      <c r="EH18" s="3">
        <v>0.91148031070907343</v>
      </c>
      <c r="EI18" s="3">
        <v>0.90461686396943408</v>
      </c>
      <c r="EJ18" s="3">
        <v>0.89764226794822977</v>
      </c>
      <c r="EK18" s="3">
        <v>0.89052396476340034</v>
      </c>
      <c r="EL18" s="3">
        <v>0.88314152109551169</v>
      </c>
      <c r="EM18" s="3">
        <v>0.87531688721860545</v>
      </c>
      <c r="EN18" s="3">
        <v>0.8669050919324347</v>
      </c>
      <c r="EO18" s="3">
        <v>0.85783726467082144</v>
      </c>
      <c r="EP18" s="3">
        <v>0.84784346053740633</v>
      </c>
      <c r="EQ18" s="3">
        <v>0.83677910337739314</v>
      </c>
      <c r="ER18" s="3">
        <v>0.82453702509498183</v>
      </c>
      <c r="ES18" s="3">
        <v>0.81107233547518087</v>
      </c>
      <c r="ET18" s="3">
        <v>0.79645681198991813</v>
      </c>
      <c r="EU18" s="3">
        <v>0.78056749859071928</v>
      </c>
      <c r="EV18" s="3">
        <v>0.76335598524679393</v>
      </c>
      <c r="EW18" s="3">
        <v>0.74473773276662458</v>
      </c>
      <c r="EX18" s="3">
        <v>0.72443618217140648</v>
      </c>
      <c r="EY18" s="3">
        <v>0.70223945754967454</v>
      </c>
      <c r="EZ18" s="3">
        <v>0.67794899471303127</v>
      </c>
      <c r="FA18" s="3">
        <v>0.65151576340917017</v>
      </c>
      <c r="FB18" s="3">
        <v>0.6228425546615326</v>
      </c>
      <c r="FC18" s="3">
        <v>0.59190596497149428</v>
      </c>
      <c r="FD18" s="3">
        <v>0.55884209776818661</v>
      </c>
      <c r="FE18" s="3">
        <v>0.52393682034158573</v>
      </c>
      <c r="FF18" s="3">
        <v>0.48742366333198062</v>
      </c>
      <c r="FG18" s="3">
        <v>0.44956059316435237</v>
      </c>
      <c r="FH18" s="3">
        <v>0.40985540157607681</v>
      </c>
      <c r="FI18" s="3">
        <v>0.36866083516366532</v>
      </c>
      <c r="FJ18" s="3">
        <v>0.32653027492116166</v>
      </c>
      <c r="FK18" s="3">
        <v>0.28416623705289018</v>
      </c>
      <c r="FL18" s="3">
        <v>0.24246768342774908</v>
      </c>
      <c r="FM18" s="3">
        <v>0.20248233775367896</v>
      </c>
      <c r="FN18" s="3">
        <v>0.16523976137064478</v>
      </c>
      <c r="FO18" s="3">
        <v>0.1315738123889896</v>
      </c>
      <c r="FP18" s="3">
        <v>0.10204338593640477</v>
      </c>
      <c r="FQ18" s="3">
        <v>7.6933569959033651E-2</v>
      </c>
      <c r="FR18" s="3">
        <v>5.6267674396638025E-2</v>
      </c>
      <c r="FS18" s="3">
        <v>4.0157676540136591E-2</v>
      </c>
      <c r="FT18" s="3">
        <v>2.7703977891509433E-2</v>
      </c>
      <c r="FU18" s="3">
        <v>1.8690211644727926E-2</v>
      </c>
      <c r="FV18" s="3">
        <v>1.1953511759502192E-2</v>
      </c>
      <c r="FW18" s="3">
        <v>7.2060550290983022E-3</v>
      </c>
      <c r="FX18" s="3">
        <v>3.9254264165510091E-3</v>
      </c>
      <c r="FY18" s="3">
        <v>1.8814176271887331E-3</v>
      </c>
      <c r="FZ18" s="3">
        <v>7.8028033252398334E-4</v>
      </c>
      <c r="GA18" s="3">
        <v>2.7714777130919365E-4</v>
      </c>
      <c r="GB18" s="3">
        <v>8.0261994571142467E-5</v>
      </c>
      <c r="GC18" s="3">
        <v>1.7443339280146396E-5</v>
      </c>
      <c r="GD18" s="3">
        <v>2.402296685661761E-6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9</v>
      </c>
      <c r="HC18">
        <f t="shared" si="24"/>
        <v>0.49196188589259909</v>
      </c>
      <c r="HD18">
        <f>IF(H18&gt;=$F$3,IF(HB18&lt;50,HC18*VLOOKUP(H18,Ret!$A$2:$AZ$27,HB18+2),HC18),0)</f>
        <v>0</v>
      </c>
      <c r="HE18">
        <f>IF(H18&lt;$F$3,HC18*VLOOKUP(H18,Withd!$A$2:$AZ$57,HB18+2),0)</f>
        <v>2.4598094294629957E-2</v>
      </c>
      <c r="HF18">
        <f>IF(HC18=HD18,0,HC18*VLOOKUP(H18,Mort!$A$2:$E$115,IF(HF17/HC17=VLOOKUP(H17,Mort!$A$2:$E$115,2),2,3)))</f>
        <v>4.3784607844441316E-4</v>
      </c>
      <c r="HH18">
        <f t="shared" si="20"/>
        <v>42</v>
      </c>
      <c r="HI18">
        <f t="shared" si="20"/>
        <v>9</v>
      </c>
      <c r="HJ18">
        <f t="shared" si="21"/>
        <v>0.4147533875206148</v>
      </c>
      <c r="HK18">
        <f>IF(HH18&gt;=$F$3,IF(HI18&lt;50,HJ18*VLOOKUP(HH18,Ret!$A$2:$AZ$27,HI18+2),HJ18),0)</f>
        <v>0</v>
      </c>
      <c r="HL18">
        <f>IF(HH18&lt;$F$3,HJ18*VLOOKUP(HH18,Withd!$A$2:$AZ$57,HI18+2),0)</f>
        <v>2.0737669376030742E-2</v>
      </c>
      <c r="HM18">
        <f>IF(HJ18=HK18,0,HJ18*VLOOKUP(HH18,Mort!$A$2:$E$115,IF(HM17/HJ17=VLOOKUP(HH17,Mort!$A$2:$E$115,2),2,3)))</f>
        <v>3.6913051489334715E-4</v>
      </c>
      <c r="HN18">
        <f>HN17/(1+Assumptions!$C$9)</f>
        <v>0.74202950092240749</v>
      </c>
      <c r="HO18">
        <f>HO17*(1+Assumptions!$C$10)</f>
        <v>1.2915775352963668</v>
      </c>
      <c r="HQ18">
        <f>HQ17/(1.01+Assumptions!$C$9)</f>
        <v>0.68724207244239677</v>
      </c>
      <c r="HR18">
        <f>HR17/(0.99+Assumptions!$C$9)</f>
        <v>0.80177974880022085</v>
      </c>
    </row>
    <row r="19" spans="2:226" x14ac:dyDescent="0.25">
      <c r="B19">
        <f t="shared" si="18"/>
        <v>2046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43250.44638181453</v>
      </c>
      <c r="F19" s="3">
        <f t="shared" si="19"/>
        <v>40701.370000000003</v>
      </c>
      <c r="H19">
        <f t="shared" si="23"/>
        <v>43</v>
      </c>
      <c r="I19" s="5">
        <v>448311.11951147072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18327.509999999998</v>
      </c>
      <c r="V19" s="5">
        <v>19291.63</v>
      </c>
      <c r="W19" s="5">
        <v>20298.740000000002</v>
      </c>
      <c r="X19" s="5">
        <v>21348.78</v>
      </c>
      <c r="Y19" s="5">
        <v>22441.21</v>
      </c>
      <c r="Z19" s="5">
        <v>23574.38</v>
      </c>
      <c r="AA19" s="5">
        <v>24746.37</v>
      </c>
      <c r="AB19" s="5">
        <v>25972.44</v>
      </c>
      <c r="AC19" s="5">
        <v>27254.61</v>
      </c>
      <c r="AD19" s="5">
        <v>28594.31</v>
      </c>
      <c r="AE19" s="5">
        <v>29992.639999999999</v>
      </c>
      <c r="AF19" s="5">
        <v>31452.69</v>
      </c>
      <c r="AG19" s="5">
        <v>32978.519999999997</v>
      </c>
      <c r="AH19" s="5">
        <v>34574.89</v>
      </c>
      <c r="AI19" s="5">
        <v>36240.14</v>
      </c>
      <c r="AJ19" s="5">
        <v>37974.89</v>
      </c>
      <c r="AK19" s="5">
        <v>39779.06</v>
      </c>
      <c r="AL19" s="5">
        <v>41660.129999999997</v>
      </c>
      <c r="AM19" s="5">
        <v>43620.480000000003</v>
      </c>
      <c r="AN19" s="5">
        <v>45664.79</v>
      </c>
      <c r="AO19" s="5">
        <v>19685.259999999998</v>
      </c>
      <c r="AP19" s="5">
        <v>20595.78</v>
      </c>
      <c r="AQ19" s="5">
        <v>21536.03</v>
      </c>
      <c r="AR19" s="5">
        <v>22502.17</v>
      </c>
      <c r="AS19" s="5">
        <v>23491.47</v>
      </c>
      <c r="AT19" s="5">
        <v>24494.77</v>
      </c>
      <c r="AU19" s="5">
        <v>25504.75</v>
      </c>
      <c r="AV19" s="5">
        <v>26513.85</v>
      </c>
      <c r="AW19" s="5">
        <v>27515.33</v>
      </c>
      <c r="AX19" s="5">
        <v>28505.58</v>
      </c>
      <c r="AY19" s="5">
        <v>29473.42</v>
      </c>
      <c r="AZ19" s="5">
        <v>30408.82</v>
      </c>
      <c r="BA19" s="5">
        <v>31298.85</v>
      </c>
      <c r="BB19" s="5">
        <v>32120.15</v>
      </c>
      <c r="BC19" s="5">
        <v>32848.47</v>
      </c>
      <c r="BD19" s="5">
        <v>33456.410000000003</v>
      </c>
      <c r="BE19" s="5">
        <v>33920.300000000003</v>
      </c>
      <c r="BF19" s="5">
        <v>34210.980000000003</v>
      </c>
      <c r="BG19" s="5">
        <v>34299.870000000003</v>
      </c>
      <c r="BH19" s="5">
        <v>34164.99</v>
      </c>
      <c r="BI19" s="5">
        <v>33792.75</v>
      </c>
      <c r="BJ19" s="5">
        <v>33166.81</v>
      </c>
      <c r="BK19" s="5">
        <v>32272.89</v>
      </c>
      <c r="BL19" s="5">
        <v>31040.78</v>
      </c>
      <c r="BM19" s="5">
        <v>29456.52</v>
      </c>
      <c r="BN19" s="5">
        <v>27525.19</v>
      </c>
      <c r="BO19" s="5">
        <v>25271.55</v>
      </c>
      <c r="BP19" s="5">
        <v>22749.18</v>
      </c>
      <c r="BQ19" s="5">
        <v>20042.48</v>
      </c>
      <c r="BR19" s="5">
        <v>17255.650000000001</v>
      </c>
      <c r="BS19" s="5">
        <v>14495.68</v>
      </c>
      <c r="BT19" s="5">
        <v>11860.6</v>
      </c>
      <c r="BU19" s="5">
        <v>9433.8700000000008</v>
      </c>
      <c r="BV19" s="5">
        <v>7279.23</v>
      </c>
      <c r="BW19" s="5">
        <v>5480.85</v>
      </c>
      <c r="BX19" s="5">
        <v>3989.09</v>
      </c>
      <c r="BY19" s="5">
        <v>2839.21</v>
      </c>
      <c r="BZ19" s="5">
        <v>1915.72</v>
      </c>
      <c r="CA19" s="5">
        <v>1218.3900000000001</v>
      </c>
      <c r="CB19" s="5">
        <v>700.21</v>
      </c>
      <c r="CC19" s="5">
        <v>354.06</v>
      </c>
      <c r="CD19" s="5">
        <v>154.91999999999999</v>
      </c>
      <c r="CE19" s="5">
        <v>58.05</v>
      </c>
      <c r="CF19" s="5">
        <v>17.739999999999998</v>
      </c>
      <c r="CG19" s="5">
        <v>4.07</v>
      </c>
      <c r="CH19" s="5">
        <v>0.59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0.99804999999999999</v>
      </c>
      <c r="DR19" s="3">
        <v>0.99578442649999999</v>
      </c>
      <c r="DS19" s="3">
        <v>0.99314559776977496</v>
      </c>
      <c r="DT19" s="3">
        <v>0.99006684641668863</v>
      </c>
      <c r="DU19" s="3">
        <v>0.98647290376419605</v>
      </c>
      <c r="DV19" s="3">
        <v>0.98226066446512295</v>
      </c>
      <c r="DW19" s="3">
        <v>0.97733953853615274</v>
      </c>
      <c r="DX19" s="3">
        <v>0.97228669312192084</v>
      </c>
      <c r="DY19" s="3">
        <v>0.96709468218064976</v>
      </c>
      <c r="DZ19" s="3">
        <v>0.96173697764136901</v>
      </c>
      <c r="EA19" s="3">
        <v>0.95617813791060191</v>
      </c>
      <c r="EB19" s="3">
        <v>0.95045063086451731</v>
      </c>
      <c r="EC19" s="3">
        <v>0.94460535948470059</v>
      </c>
      <c r="ED19" s="3">
        <v>0.93870157598792126</v>
      </c>
      <c r="EE19" s="3">
        <v>0.93261878977551949</v>
      </c>
      <c r="EF19" s="3">
        <v>0.92631428675663696</v>
      </c>
      <c r="EG19" s="3">
        <v>0.91973745532066487</v>
      </c>
      <c r="EH19" s="3">
        <v>0.91301417452227074</v>
      </c>
      <c r="EI19" s="3">
        <v>0.90613917778811803</v>
      </c>
      <c r="EJ19" s="3">
        <v>0.89915284472737167</v>
      </c>
      <c r="EK19" s="3">
        <v>0.89202256266868363</v>
      </c>
      <c r="EL19" s="3">
        <v>0.88462769562416022</v>
      </c>
      <c r="EM19" s="3">
        <v>0.87678989424093012</v>
      </c>
      <c r="EN19" s="3">
        <v>0.86836394335727474</v>
      </c>
      <c r="EO19" s="3">
        <v>0.85928085650975761</v>
      </c>
      <c r="EP19" s="3">
        <v>0.84927023453141892</v>
      </c>
      <c r="EQ19" s="3">
        <v>0.83818725797078386</v>
      </c>
      <c r="ER19" s="3">
        <v>0.82592457838667122</v>
      </c>
      <c r="ES19" s="3">
        <v>0.81243723002161694</v>
      </c>
      <c r="ET19" s="3">
        <v>0.79779711113662732</v>
      </c>
      <c r="EU19" s="3">
        <v>0.78188105876945158</v>
      </c>
      <c r="EV19" s="3">
        <v>0.76464058142358515</v>
      </c>
      <c r="EW19" s="3">
        <v>0.74599099764266386</v>
      </c>
      <c r="EX19" s="3">
        <v>0.72565528304692484</v>
      </c>
      <c r="EY19" s="3">
        <v>0.70342120517436701</v>
      </c>
      <c r="EZ19" s="3">
        <v>0.67908986568738561</v>
      </c>
      <c r="FA19" s="3">
        <v>0.65261215182423449</v>
      </c>
      <c r="FB19" s="3">
        <v>0.62389069102244998</v>
      </c>
      <c r="FC19" s="3">
        <v>0.59290204039936489</v>
      </c>
      <c r="FD19" s="3">
        <v>0.55978253242265641</v>
      </c>
      <c r="FE19" s="3">
        <v>0.52481851544753733</v>
      </c>
      <c r="FF19" s="3">
        <v>0.48824391310599846</v>
      </c>
      <c r="FG19" s="3">
        <v>0.45031712593592449</v>
      </c>
      <c r="FH19" s="3">
        <v>0.41054511737326366</v>
      </c>
      <c r="FI19" s="3">
        <v>0.36928122762607696</v>
      </c>
      <c r="FJ19" s="3">
        <v>0.32707976893296886</v>
      </c>
      <c r="FK19" s="3">
        <v>0.28464443971160547</v>
      </c>
      <c r="FL19" s="3">
        <v>0.2428757146283245</v>
      </c>
      <c r="FM19" s="3">
        <v>0.2028230805289675</v>
      </c>
      <c r="FN19" s="3">
        <v>0.16551783132727449</v>
      </c>
      <c r="FO19" s="3">
        <v>0.13179522837265559</v>
      </c>
      <c r="FP19" s="3">
        <v>0.10221510731669677</v>
      </c>
      <c r="FQ19" s="3">
        <v>7.7063035859277193E-2</v>
      </c>
      <c r="FR19" s="3">
        <v>5.6362363166758148E-2</v>
      </c>
      <c r="FS19" s="3">
        <v>4.0225254968483622E-2</v>
      </c>
      <c r="FT19" s="3">
        <v>2.7750598897657484E-2</v>
      </c>
      <c r="FU19" s="3">
        <v>1.8721664040315646E-2</v>
      </c>
      <c r="FV19" s="3">
        <v>1.1973627453624274E-2</v>
      </c>
      <c r="FW19" s="3">
        <v>7.218181574142858E-3</v>
      </c>
      <c r="FX19" s="3">
        <v>3.9320322306985803E-3</v>
      </c>
      <c r="FY19" s="3">
        <v>1.8845837278515225E-3</v>
      </c>
      <c r="FZ19" s="3">
        <v>7.8159340945186198E-4</v>
      </c>
      <c r="GA19" s="3">
        <v>2.7761416310320686E-4</v>
      </c>
      <c r="GB19" s="3">
        <v>8.0397061634688696E-5</v>
      </c>
      <c r="GC19" s="3">
        <v>1.7472693405066897E-5</v>
      </c>
      <c r="GD19" s="3">
        <v>2.4063393357458123E-6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10</v>
      </c>
      <c r="HC19">
        <f t="shared" si="24"/>
        <v>0.46692594551952471</v>
      </c>
      <c r="HD19">
        <f>IF(H19&gt;=$F$3,IF(HB19&lt;50,HC19*VLOOKUP(H19,Ret!$A$2:$AZ$27,HB19+2),HC19),0)</f>
        <v>0</v>
      </c>
      <c r="HE19">
        <f>IF(H19&lt;$F$3,HC19*VLOOKUP(H19,Withd!$A$2:$AZ$57,HB19+2),0)</f>
        <v>2.1431900899346185E-2</v>
      </c>
      <c r="HF19">
        <f>IF(HC19=HD19,0,HC19*VLOOKUP(H19,Mort!$A$2:$E$115,IF(HF18/HC18=VLOOKUP(H18,Mort!$A$2:$E$115,2),2,3)))</f>
        <v>4.3891038878835322E-4</v>
      </c>
      <c r="HH19">
        <f t="shared" si="20"/>
        <v>43</v>
      </c>
      <c r="HI19">
        <f t="shared" si="20"/>
        <v>10</v>
      </c>
      <c r="HJ19">
        <f t="shared" si="21"/>
        <v>0.39364658762969074</v>
      </c>
      <c r="HK19">
        <f>IF(HH19&gt;=$F$3,IF(HI19&lt;50,HJ19*VLOOKUP(HH19,Ret!$A$2:$AZ$27,HI19+2),HJ19),0)</f>
        <v>0</v>
      </c>
      <c r="HL19">
        <f>IF(HH19&lt;$F$3,HJ19*VLOOKUP(HH19,Withd!$A$2:$AZ$57,HI19+2),0)</f>
        <v>1.8068378372202806E-2</v>
      </c>
      <c r="HM19">
        <f>IF(HJ19=HK19,0,HJ19*VLOOKUP(HH19,Mort!$A$2:$E$115,IF(HM18/HJ18=VLOOKUP(HH18,Mort!$A$2:$E$115,2),2,3)))</f>
        <v>3.7002779237190928E-4</v>
      </c>
      <c r="HN19">
        <f>HN18/(1+Assumptions!$C$9)</f>
        <v>0.71486464443391862</v>
      </c>
      <c r="HO19">
        <f>HO18*(1+Assumptions!$C$10)</f>
        <v>1.3335538051934988</v>
      </c>
      <c r="HQ19">
        <f>HQ18/(1.01+Assumptions!$C$9)</f>
        <v>0.65576533629999689</v>
      </c>
      <c r="HR19">
        <f>HR18/(0.99+Assumptions!$C$9)</f>
        <v>0.77994138988348327</v>
      </c>
    </row>
    <row r="20" spans="2:226" x14ac:dyDescent="0.25">
      <c r="B20">
        <f t="shared" si="18"/>
        <v>2047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45629.220932814329</v>
      </c>
      <c r="F20" s="3">
        <f t="shared" si="19"/>
        <v>42626.05</v>
      </c>
      <c r="H20">
        <f t="shared" si="23"/>
        <v>44</v>
      </c>
      <c r="I20" s="5">
        <v>437176.21022318688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19329.330000000002</v>
      </c>
      <c r="W20" s="5">
        <v>20338.400000000001</v>
      </c>
      <c r="X20" s="5">
        <v>21390.5</v>
      </c>
      <c r="Y20" s="5">
        <v>22485.05</v>
      </c>
      <c r="Z20" s="5">
        <v>23620.44</v>
      </c>
      <c r="AA20" s="5">
        <v>24794.720000000001</v>
      </c>
      <c r="AB20" s="5">
        <v>26023.19</v>
      </c>
      <c r="AC20" s="5">
        <v>27307.86</v>
      </c>
      <c r="AD20" s="5">
        <v>28650.18</v>
      </c>
      <c r="AE20" s="5">
        <v>30051.24</v>
      </c>
      <c r="AF20" s="5">
        <v>31514.15</v>
      </c>
      <c r="AG20" s="5">
        <v>33042.949999999997</v>
      </c>
      <c r="AH20" s="5">
        <v>34642.44</v>
      </c>
      <c r="AI20" s="5">
        <v>36310.94</v>
      </c>
      <c r="AJ20" s="5">
        <v>38049.08</v>
      </c>
      <c r="AK20" s="5">
        <v>39856.78</v>
      </c>
      <c r="AL20" s="5">
        <v>41741.519999999997</v>
      </c>
      <c r="AM20" s="5">
        <v>43705.7</v>
      </c>
      <c r="AN20" s="5">
        <v>45754.01</v>
      </c>
      <c r="AO20" s="5">
        <v>19723.72</v>
      </c>
      <c r="AP20" s="5">
        <v>20636.02</v>
      </c>
      <c r="AQ20" s="5">
        <v>21578.11</v>
      </c>
      <c r="AR20" s="5">
        <v>22546.13</v>
      </c>
      <c r="AS20" s="5">
        <v>23537.37</v>
      </c>
      <c r="AT20" s="5">
        <v>24542.63</v>
      </c>
      <c r="AU20" s="5">
        <v>25554.58</v>
      </c>
      <c r="AV20" s="5">
        <v>26565.65</v>
      </c>
      <c r="AW20" s="5">
        <v>27569.09</v>
      </c>
      <c r="AX20" s="5">
        <v>28561.27</v>
      </c>
      <c r="AY20" s="5">
        <v>29531</v>
      </c>
      <c r="AZ20" s="5">
        <v>30468.240000000002</v>
      </c>
      <c r="BA20" s="5">
        <v>31360</v>
      </c>
      <c r="BB20" s="5">
        <v>32182.91</v>
      </c>
      <c r="BC20" s="5">
        <v>32912.65</v>
      </c>
      <c r="BD20" s="5">
        <v>33521.78</v>
      </c>
      <c r="BE20" s="5">
        <v>33986.58</v>
      </c>
      <c r="BF20" s="5">
        <v>34277.82</v>
      </c>
      <c r="BG20" s="5">
        <v>34366.879999999997</v>
      </c>
      <c r="BH20" s="5">
        <v>34231.74</v>
      </c>
      <c r="BI20" s="5">
        <v>33858.78</v>
      </c>
      <c r="BJ20" s="5">
        <v>33231.61</v>
      </c>
      <c r="BK20" s="5">
        <v>32335.94</v>
      </c>
      <c r="BL20" s="5">
        <v>31101.43</v>
      </c>
      <c r="BM20" s="5">
        <v>29514.080000000002</v>
      </c>
      <c r="BN20" s="5">
        <v>27578.97</v>
      </c>
      <c r="BO20" s="5">
        <v>25320.93</v>
      </c>
      <c r="BP20" s="5">
        <v>22793.63</v>
      </c>
      <c r="BQ20" s="5">
        <v>20081.64</v>
      </c>
      <c r="BR20" s="5">
        <v>17289.36</v>
      </c>
      <c r="BS20" s="5">
        <v>14524.01</v>
      </c>
      <c r="BT20" s="5">
        <v>11883.77</v>
      </c>
      <c r="BU20" s="5">
        <v>9452.31</v>
      </c>
      <c r="BV20" s="5">
        <v>7293.45</v>
      </c>
      <c r="BW20" s="5">
        <v>5491.56</v>
      </c>
      <c r="BX20" s="5">
        <v>3996.88</v>
      </c>
      <c r="BY20" s="5">
        <v>2844.76</v>
      </c>
      <c r="BZ20" s="5">
        <v>1919.46</v>
      </c>
      <c r="CA20" s="5">
        <v>1220.77</v>
      </c>
      <c r="CB20" s="5">
        <v>701.58</v>
      </c>
      <c r="CC20" s="5">
        <v>354.75</v>
      </c>
      <c r="CD20" s="5">
        <v>155.22</v>
      </c>
      <c r="CE20" s="5">
        <v>58.16</v>
      </c>
      <c r="CF20" s="5">
        <v>17.77</v>
      </c>
      <c r="CG20" s="5">
        <v>4.07</v>
      </c>
      <c r="CH20" s="5">
        <v>0.59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0.99773000000000001</v>
      </c>
      <c r="DS20" s="3">
        <v>0.99508601549999998</v>
      </c>
      <c r="DT20" s="3">
        <v>0.99200124885194996</v>
      </c>
      <c r="DU20" s="3">
        <v>0.98840028431861737</v>
      </c>
      <c r="DV20" s="3">
        <v>0.98417981510457686</v>
      </c>
      <c r="DW20" s="3">
        <v>0.97924907423090302</v>
      </c>
      <c r="DX20" s="3">
        <v>0.97418635651712926</v>
      </c>
      <c r="DY20" s="3">
        <v>0.96898420137332775</v>
      </c>
      <c r="DZ20" s="3">
        <v>0.96361602889771947</v>
      </c>
      <c r="EA20" s="3">
        <v>0.95804632825069069</v>
      </c>
      <c r="EB20" s="3">
        <v>0.952307630744469</v>
      </c>
      <c r="EC20" s="3">
        <v>0.94645093881539055</v>
      </c>
      <c r="ED20" s="3">
        <v>0.94053562044779437</v>
      </c>
      <c r="EE20" s="3">
        <v>0.93444094962729263</v>
      </c>
      <c r="EF20" s="3">
        <v>0.92812412880781214</v>
      </c>
      <c r="EG20" s="3">
        <v>0.92153444749327673</v>
      </c>
      <c r="EH20" s="3">
        <v>0.91479803068210086</v>
      </c>
      <c r="EI20" s="3">
        <v>0.90790960151106459</v>
      </c>
      <c r="EJ20" s="3">
        <v>0.90090961848341433</v>
      </c>
      <c r="EK20" s="3">
        <v>0.89376540520884085</v>
      </c>
      <c r="EL20" s="3">
        <v>0.88635608999965954</v>
      </c>
      <c r="EM20" s="3">
        <v>0.8785029750422626</v>
      </c>
      <c r="EN20" s="3">
        <v>0.87006056145210642</v>
      </c>
      <c r="EO20" s="3">
        <v>0.86095972797931741</v>
      </c>
      <c r="EP20" s="3">
        <v>0.85092954714835833</v>
      </c>
      <c r="EQ20" s="3">
        <v>0.83982491655807223</v>
      </c>
      <c r="ER20" s="3">
        <v>0.82753827802882762</v>
      </c>
      <c r="ES20" s="3">
        <v>0.81402457794861693</v>
      </c>
      <c r="ET20" s="3">
        <v>0.79935585505398288</v>
      </c>
      <c r="EU20" s="3">
        <v>0.78340870574565591</v>
      </c>
      <c r="EV20" s="3">
        <v>0.76613454378396417</v>
      </c>
      <c r="EW20" s="3">
        <v>0.74744852226107328</v>
      </c>
      <c r="EX20" s="3">
        <v>0.7270730755442365</v>
      </c>
      <c r="EY20" s="3">
        <v>0.70479555650956105</v>
      </c>
      <c r="EZ20" s="3">
        <v>0.68041667820989538</v>
      </c>
      <c r="FA20" s="3">
        <v>0.65388723192649156</v>
      </c>
      <c r="FB20" s="3">
        <v>0.62510965484940673</v>
      </c>
      <c r="FC20" s="3">
        <v>0.59406045829303666</v>
      </c>
      <c r="FD20" s="3">
        <v>0.56087624109278766</v>
      </c>
      <c r="FE20" s="3">
        <v>0.5258439110741322</v>
      </c>
      <c r="FF20" s="3">
        <v>0.48919784891137591</v>
      </c>
      <c r="FG20" s="3">
        <v>0.45119696000794024</v>
      </c>
      <c r="FH20" s="3">
        <v>0.41134724450003896</v>
      </c>
      <c r="FI20" s="3">
        <v>0.37000273295534003</v>
      </c>
      <c r="FJ20" s="3">
        <v>0.32771882063320373</v>
      </c>
      <c r="FK20" s="3">
        <v>0.28520058084425187</v>
      </c>
      <c r="FL20" s="3">
        <v>0.24335024761116636</v>
      </c>
      <c r="FM20" s="3">
        <v>0.20321935827760892</v>
      </c>
      <c r="FN20" s="3">
        <v>0.1658412217096083</v>
      </c>
      <c r="FO20" s="3">
        <v>0.1320527311984927</v>
      </c>
      <c r="FP20" s="3">
        <v>0.10241481620830301</v>
      </c>
      <c r="FQ20" s="3">
        <v>7.7213602383925883E-2</v>
      </c>
      <c r="FR20" s="3">
        <v>5.6472484511555704E-2</v>
      </c>
      <c r="FS20" s="3">
        <v>4.0303847471052187E-2</v>
      </c>
      <c r="FT20" s="3">
        <v>2.7804818293329484E-2</v>
      </c>
      <c r="FU20" s="3">
        <v>1.8758242613411805E-2</v>
      </c>
      <c r="FV20" s="3">
        <v>1.1997021645833654E-2</v>
      </c>
      <c r="FW20" s="3">
        <v>7.2322845289743603E-3</v>
      </c>
      <c r="FX20" s="3">
        <v>3.9397146743134926E-3</v>
      </c>
      <c r="FY20" s="3">
        <v>1.8882658462517138E-3</v>
      </c>
      <c r="FZ20" s="3">
        <v>7.8312049441597333E-4</v>
      </c>
      <c r="GA20" s="3">
        <v>2.7815656841160955E-4</v>
      </c>
      <c r="GB20" s="3">
        <v>8.0554142212002118E-5</v>
      </c>
      <c r="GC20" s="3">
        <v>1.7506831726934424E-5</v>
      </c>
      <c r="GD20" s="3">
        <v>2.4110408654334079E-6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11</v>
      </c>
      <c r="HC20">
        <f t="shared" si="24"/>
        <v>0.44505513423139015</v>
      </c>
      <c r="HD20">
        <f>IF(H20&gt;=$F$3,IF(HB20&lt;50,HC20*VLOOKUP(H20,Ret!$A$2:$AZ$27,HB20+2),HC20),0)</f>
        <v>0</v>
      </c>
      <c r="HE20">
        <f>IF(H20&lt;$F$3,HC20*VLOOKUP(H20,Withd!$A$2:$AZ$57,HB20+2),0)</f>
        <v>1.9181876285372917E-2</v>
      </c>
      <c r="HF20">
        <f>IF(HC20=HD20,0,HC20*VLOOKUP(H20,Mort!$A$2:$E$115,IF(HF19/HC19=VLOOKUP(H19,Mort!$A$2:$E$115,2),2,3)))</f>
        <v>4.4950568557370409E-4</v>
      </c>
      <c r="HH20">
        <f t="shared" si="20"/>
        <v>44</v>
      </c>
      <c r="HI20">
        <f t="shared" si="20"/>
        <v>11</v>
      </c>
      <c r="HJ20">
        <f t="shared" si="21"/>
        <v>0.37520818146511603</v>
      </c>
      <c r="HK20">
        <f>IF(HH20&gt;=$F$3,IF(HI20&lt;50,HJ20*VLOOKUP(HH20,Ret!$A$2:$AZ$27,HI20+2),HJ20),0)</f>
        <v>0</v>
      </c>
      <c r="HL20">
        <f>IF(HH20&lt;$F$3,HJ20*VLOOKUP(HH20,Withd!$A$2:$AZ$57,HI20+2),0)</f>
        <v>1.6171472621146502E-2</v>
      </c>
      <c r="HM20">
        <f>IF(HJ20=HK20,0,HJ20*VLOOKUP(HH20,Mort!$A$2:$E$115,IF(HM19/HJ19=VLOOKUP(HH19,Mort!$A$2:$E$115,2),2,3)))</f>
        <v>3.789602632797672E-4</v>
      </c>
      <c r="HN20">
        <f>HN19/(1+Assumptions!$C$9)</f>
        <v>0.68869426246042253</v>
      </c>
      <c r="HO20">
        <f>HO19*(1+Assumptions!$C$10)</f>
        <v>1.3768943038622874</v>
      </c>
      <c r="HQ20">
        <f>HQ19/(1.01+Assumptions!$C$9)</f>
        <v>0.62573028272900466</v>
      </c>
      <c r="HR20">
        <f>HR19/(0.99+Assumptions!$C$9)</f>
        <v>0.75869785008120938</v>
      </c>
    </row>
    <row r="21" spans="2:226" x14ac:dyDescent="0.25">
      <c r="B21">
        <f t="shared" si="18"/>
        <v>2048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48138.828084119115</v>
      </c>
      <c r="F21" s="3">
        <f t="shared" si="19"/>
        <v>44631.86</v>
      </c>
      <c r="H21">
        <f t="shared" si="23"/>
        <v>45</v>
      </c>
      <c r="I21" s="5">
        <v>425959.40397890116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20384.669999999998</v>
      </c>
      <c r="X21" s="5">
        <v>21439.16</v>
      </c>
      <c r="Y21" s="5">
        <v>22536.21</v>
      </c>
      <c r="Z21" s="5">
        <v>23674.18</v>
      </c>
      <c r="AA21" s="5">
        <v>24851.13</v>
      </c>
      <c r="AB21" s="5">
        <v>26082.400000000001</v>
      </c>
      <c r="AC21" s="5">
        <v>27369.99</v>
      </c>
      <c r="AD21" s="5">
        <v>28715.37</v>
      </c>
      <c r="AE21" s="5">
        <v>30119.61</v>
      </c>
      <c r="AF21" s="5">
        <v>31585.85</v>
      </c>
      <c r="AG21" s="5">
        <v>33118.129999999997</v>
      </c>
      <c r="AH21" s="5">
        <v>34721.26</v>
      </c>
      <c r="AI21" s="5">
        <v>36393.56</v>
      </c>
      <c r="AJ21" s="5">
        <v>38135.65</v>
      </c>
      <c r="AK21" s="5">
        <v>39947.46</v>
      </c>
      <c r="AL21" s="5">
        <v>41836.49</v>
      </c>
      <c r="AM21" s="5">
        <v>43805.14</v>
      </c>
      <c r="AN21" s="5">
        <v>45858.11</v>
      </c>
      <c r="AO21" s="5">
        <v>19768.59</v>
      </c>
      <c r="AP21" s="5">
        <v>20682.97</v>
      </c>
      <c r="AQ21" s="5">
        <v>21627.200000000001</v>
      </c>
      <c r="AR21" s="5">
        <v>22597.43</v>
      </c>
      <c r="AS21" s="5">
        <v>23590.92</v>
      </c>
      <c r="AT21" s="5">
        <v>24598.47</v>
      </c>
      <c r="AU21" s="5">
        <v>25612.720000000001</v>
      </c>
      <c r="AV21" s="5">
        <v>26626.1</v>
      </c>
      <c r="AW21" s="5">
        <v>27631.81</v>
      </c>
      <c r="AX21" s="5">
        <v>28626.25</v>
      </c>
      <c r="AY21" s="5">
        <v>29598.19</v>
      </c>
      <c r="AZ21" s="5">
        <v>30537.56</v>
      </c>
      <c r="BA21" s="5">
        <v>31431.35</v>
      </c>
      <c r="BB21" s="5">
        <v>32256.13</v>
      </c>
      <c r="BC21" s="5">
        <v>32987.53</v>
      </c>
      <c r="BD21" s="5">
        <v>33598.050000000003</v>
      </c>
      <c r="BE21" s="5">
        <v>34063.9</v>
      </c>
      <c r="BF21" s="5">
        <v>34355.81</v>
      </c>
      <c r="BG21" s="5">
        <v>34445.07</v>
      </c>
      <c r="BH21" s="5">
        <v>34309.620000000003</v>
      </c>
      <c r="BI21" s="5">
        <v>33935.81</v>
      </c>
      <c r="BJ21" s="5">
        <v>33307.22</v>
      </c>
      <c r="BK21" s="5">
        <v>32409.51</v>
      </c>
      <c r="BL21" s="5">
        <v>31172.19</v>
      </c>
      <c r="BM21" s="5">
        <v>29581.22</v>
      </c>
      <c r="BN21" s="5">
        <v>27641.72</v>
      </c>
      <c r="BO21" s="5">
        <v>25378.53</v>
      </c>
      <c r="BP21" s="5">
        <v>22845.49</v>
      </c>
      <c r="BQ21" s="5">
        <v>20127.330000000002</v>
      </c>
      <c r="BR21" s="5">
        <v>17328.7</v>
      </c>
      <c r="BS21" s="5">
        <v>14557.05</v>
      </c>
      <c r="BT21" s="5">
        <v>11910.81</v>
      </c>
      <c r="BU21" s="5">
        <v>9473.81</v>
      </c>
      <c r="BV21" s="5">
        <v>7310.05</v>
      </c>
      <c r="BW21" s="5">
        <v>5504.05</v>
      </c>
      <c r="BX21" s="5">
        <v>4005.98</v>
      </c>
      <c r="BY21" s="5">
        <v>2851.23</v>
      </c>
      <c r="BZ21" s="5">
        <v>1923.83</v>
      </c>
      <c r="CA21" s="5">
        <v>1223.55</v>
      </c>
      <c r="CB21" s="5">
        <v>703.17</v>
      </c>
      <c r="CC21" s="5">
        <v>355.56</v>
      </c>
      <c r="CD21" s="5">
        <v>155.57</v>
      </c>
      <c r="CE21" s="5">
        <v>58.3</v>
      </c>
      <c r="CF21" s="5">
        <v>17.809999999999999</v>
      </c>
      <c r="CG21" s="5">
        <v>4.08</v>
      </c>
      <c r="CH21" s="5">
        <v>0.59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0.99734999999999996</v>
      </c>
      <c r="DT21" s="3">
        <v>0.994258215</v>
      </c>
      <c r="DU21" s="3">
        <v>0.99064905767955003</v>
      </c>
      <c r="DV21" s="3">
        <v>0.98641898620325841</v>
      </c>
      <c r="DW21" s="3">
        <v>0.98147702708238016</v>
      </c>
      <c r="DX21" s="3">
        <v>0.97640279085236426</v>
      </c>
      <c r="DY21" s="3">
        <v>0.97118879994921259</v>
      </c>
      <c r="DZ21" s="3">
        <v>0.96580841399749395</v>
      </c>
      <c r="EA21" s="3">
        <v>0.96022604136458845</v>
      </c>
      <c r="EB21" s="3">
        <v>0.9544742873768145</v>
      </c>
      <c r="EC21" s="3">
        <v>0.94860427050944707</v>
      </c>
      <c r="ED21" s="3">
        <v>0.94267549381876303</v>
      </c>
      <c r="EE21" s="3">
        <v>0.93656695661881739</v>
      </c>
      <c r="EF21" s="3">
        <v>0.93023576399207419</v>
      </c>
      <c r="EG21" s="3">
        <v>0.92363109006773048</v>
      </c>
      <c r="EH21" s="3">
        <v>0.91687934679933536</v>
      </c>
      <c r="EI21" s="3">
        <v>0.90997524531793628</v>
      </c>
      <c r="EJ21" s="3">
        <v>0.90295933617653501</v>
      </c>
      <c r="EK21" s="3">
        <v>0.89579886864065505</v>
      </c>
      <c r="EL21" s="3">
        <v>0.88837269601962399</v>
      </c>
      <c r="EM21" s="3">
        <v>0.88050171393289012</v>
      </c>
      <c r="EN21" s="3">
        <v>0.87204009246199499</v>
      </c>
      <c r="EO21" s="3">
        <v>0.86291855309484244</v>
      </c>
      <c r="EP21" s="3">
        <v>0.85286555195128744</v>
      </c>
      <c r="EQ21" s="3">
        <v>0.84173565649832316</v>
      </c>
      <c r="ER21" s="3">
        <v>0.82942106384375269</v>
      </c>
      <c r="ES21" s="3">
        <v>0.81587661787118426</v>
      </c>
      <c r="ET21" s="3">
        <v>0.8011745212171455</v>
      </c>
      <c r="EU21" s="3">
        <v>0.78519108951886341</v>
      </c>
      <c r="EV21" s="3">
        <v>0.76787762599497245</v>
      </c>
      <c r="EW21" s="3">
        <v>0.74914909069695501</v>
      </c>
      <c r="EX21" s="3">
        <v>0.72872728648455609</v>
      </c>
      <c r="EY21" s="3">
        <v>0.70639908242666927</v>
      </c>
      <c r="EZ21" s="3">
        <v>0.68196473816553072</v>
      </c>
      <c r="FA21" s="3">
        <v>0.65537493302445671</v>
      </c>
      <c r="FB21" s="3">
        <v>0.62653188222205036</v>
      </c>
      <c r="FC21" s="3">
        <v>0.59541204363208111</v>
      </c>
      <c r="FD21" s="3">
        <v>0.562152326874793</v>
      </c>
      <c r="FE21" s="3">
        <v>0.5270402925381934</v>
      </c>
      <c r="FF21" s="3">
        <v>0.49031085455120671</v>
      </c>
      <c r="FG21" s="3">
        <v>0.45222350736966899</v>
      </c>
      <c r="FH21" s="3">
        <v>0.41228312719877985</v>
      </c>
      <c r="FI21" s="3">
        <v>0.3708445500840305</v>
      </c>
      <c r="FJ21" s="3">
        <v>0.32846443490042748</v>
      </c>
      <c r="FK21" s="3">
        <v>0.28584945911644605</v>
      </c>
      <c r="FL21" s="3">
        <v>0.24390390948569876</v>
      </c>
      <c r="FM21" s="3">
        <v>0.20368171577241218</v>
      </c>
      <c r="FN21" s="3">
        <v>0.16621853779039239</v>
      </c>
      <c r="FO21" s="3">
        <v>0.13235317290097784</v>
      </c>
      <c r="FP21" s="3">
        <v>0.10264782677508237</v>
      </c>
      <c r="FQ21" s="3">
        <v>7.7389276040537844E-2</v>
      </c>
      <c r="FR21" s="3">
        <v>5.6600968710528561E-2</v>
      </c>
      <c r="FS21" s="3">
        <v>4.0395545359017127E-2</v>
      </c>
      <c r="FT21" s="3">
        <v>2.7868078832278737E-2</v>
      </c>
      <c r="FU21" s="3">
        <v>1.8800920703408528E-2</v>
      </c>
      <c r="FV21" s="3">
        <v>1.2024316845071959E-2</v>
      </c>
      <c r="FW21" s="3">
        <v>7.2487391668831797E-3</v>
      </c>
      <c r="FX21" s="3">
        <v>3.9486781737679433E-3</v>
      </c>
      <c r="FY21" s="3">
        <v>1.8925619619052376E-3</v>
      </c>
      <c r="FZ21" s="3">
        <v>7.8490222246095924E-4</v>
      </c>
      <c r="GA21" s="3">
        <v>2.7878942039590812E-4</v>
      </c>
      <c r="GB21" s="3">
        <v>8.0737416146654987E-5</v>
      </c>
      <c r="GC21" s="3">
        <v>1.7546662651152531E-5</v>
      </c>
      <c r="GD21" s="3">
        <v>2.416526380316726E-6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12</v>
      </c>
      <c r="HC21">
        <f t="shared" si="24"/>
        <v>0.42542375226044349</v>
      </c>
      <c r="HD21">
        <f>IF(H21&gt;=$F$3,IF(HB21&lt;50,HC21*VLOOKUP(H21,Ret!$A$2:$AZ$27,HB21+2),HC21),0)</f>
        <v>0</v>
      </c>
      <c r="HE21">
        <f>IF(H21&lt;$F$3,HC21*VLOOKUP(H21,Withd!$A$2:$AZ$57,HB21+2),0)</f>
        <v>1.7102034840869827E-2</v>
      </c>
      <c r="HF21">
        <f>IF(HC21=HD21,0,HC21*VLOOKUP(H21,Mort!$A$2:$E$115,IF(HF20/HC20=VLOOKUP(H20,Mort!$A$2:$E$115,2),2,3)))</f>
        <v>4.5094917739607008E-4</v>
      </c>
      <c r="HH21">
        <f t="shared" si="20"/>
        <v>45</v>
      </c>
      <c r="HI21">
        <f t="shared" si="20"/>
        <v>12</v>
      </c>
      <c r="HJ21">
        <f t="shared" si="21"/>
        <v>0.35865774858068977</v>
      </c>
      <c r="HK21">
        <f>IF(HH21&gt;=$F$3,IF(HI21&lt;50,HJ21*VLOOKUP(HH21,Ret!$A$2:$AZ$27,HI21+2),HJ21),0)</f>
        <v>0</v>
      </c>
      <c r="HL21">
        <f>IF(HH21&lt;$F$3,HJ21*VLOOKUP(HH21,Withd!$A$2:$AZ$57,HI21+2),0)</f>
        <v>1.4418041492943729E-2</v>
      </c>
      <c r="HM21">
        <f>IF(HJ21=HK21,0,HJ21*VLOOKUP(HH21,Mort!$A$2:$E$115,IF(HM20/HJ20=VLOOKUP(HH20,Mort!$A$2:$E$115,2),2,3)))</f>
        <v>3.8017721349553114E-4</v>
      </c>
      <c r="HN21">
        <f>HN20/(1+Assumptions!$C$9)</f>
        <v>0.66348194842044561</v>
      </c>
      <c r="HO21">
        <f>HO20*(1+Assumptions!$C$10)</f>
        <v>1.4216433687378116</v>
      </c>
      <c r="HQ21">
        <f>HQ20/(1.01+Assumptions!$C$9)</f>
        <v>0.5970708804666075</v>
      </c>
      <c r="HR21">
        <f>HR20/(0.99+Assumptions!$C$9)</f>
        <v>0.73803292809456167</v>
      </c>
    </row>
    <row r="22" spans="2:226" x14ac:dyDescent="0.25">
      <c r="B22">
        <f t="shared" si="18"/>
        <v>2049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50786.46362874566</v>
      </c>
      <c r="F22" s="3">
        <f t="shared" si="19"/>
        <v>46723.57</v>
      </c>
      <c r="H22">
        <f t="shared" si="23"/>
        <v>46</v>
      </c>
      <c r="I22" s="5">
        <v>414675.0199036682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21496.13</v>
      </c>
      <c r="Y22" s="5">
        <v>22596.09</v>
      </c>
      <c r="Z22" s="5">
        <v>23737.08</v>
      </c>
      <c r="AA22" s="5">
        <v>24917.16</v>
      </c>
      <c r="AB22" s="5">
        <v>26151.7</v>
      </c>
      <c r="AC22" s="5">
        <v>27442.71</v>
      </c>
      <c r="AD22" s="5">
        <v>28791.66</v>
      </c>
      <c r="AE22" s="5">
        <v>30199.64</v>
      </c>
      <c r="AF22" s="5">
        <v>31669.77</v>
      </c>
      <c r="AG22" s="5">
        <v>33206.129999999997</v>
      </c>
      <c r="AH22" s="5">
        <v>34813.51</v>
      </c>
      <c r="AI22" s="5">
        <v>36490.26</v>
      </c>
      <c r="AJ22" s="5">
        <v>38236.980000000003</v>
      </c>
      <c r="AK22" s="5">
        <v>40053.599999999999</v>
      </c>
      <c r="AL22" s="5">
        <v>41947.65</v>
      </c>
      <c r="AM22" s="5">
        <v>43921.53</v>
      </c>
      <c r="AN22" s="5">
        <v>45979.96</v>
      </c>
      <c r="AO22" s="5">
        <v>19821.12</v>
      </c>
      <c r="AP22" s="5">
        <v>20737.919999999998</v>
      </c>
      <c r="AQ22" s="5">
        <v>21684.67</v>
      </c>
      <c r="AR22" s="5">
        <v>22657.47</v>
      </c>
      <c r="AS22" s="5">
        <v>23653.599999999999</v>
      </c>
      <c r="AT22" s="5">
        <v>24663.83</v>
      </c>
      <c r="AU22" s="5">
        <v>25680.77</v>
      </c>
      <c r="AV22" s="5">
        <v>26696.84</v>
      </c>
      <c r="AW22" s="5">
        <v>27705.23</v>
      </c>
      <c r="AX22" s="5">
        <v>28702.31</v>
      </c>
      <c r="AY22" s="5">
        <v>29676.84</v>
      </c>
      <c r="AZ22" s="5">
        <v>30618.7</v>
      </c>
      <c r="BA22" s="5">
        <v>31514.86</v>
      </c>
      <c r="BB22" s="5">
        <v>32341.83</v>
      </c>
      <c r="BC22" s="5">
        <v>33075.18</v>
      </c>
      <c r="BD22" s="5">
        <v>33687.32</v>
      </c>
      <c r="BE22" s="5">
        <v>34154.410000000003</v>
      </c>
      <c r="BF22" s="5">
        <v>34447.1</v>
      </c>
      <c r="BG22" s="5">
        <v>34536.589999999997</v>
      </c>
      <c r="BH22" s="5">
        <v>34400.79</v>
      </c>
      <c r="BI22" s="5">
        <v>34025.980000000003</v>
      </c>
      <c r="BJ22" s="5">
        <v>33395.72</v>
      </c>
      <c r="BK22" s="5">
        <v>32495.62</v>
      </c>
      <c r="BL22" s="5">
        <v>31255.02</v>
      </c>
      <c r="BM22" s="5">
        <v>29659.82</v>
      </c>
      <c r="BN22" s="5">
        <v>27715.17</v>
      </c>
      <c r="BO22" s="5">
        <v>25445.97</v>
      </c>
      <c r="BP22" s="5">
        <v>22906.19</v>
      </c>
      <c r="BQ22" s="5">
        <v>20180.810000000001</v>
      </c>
      <c r="BR22" s="5">
        <v>17374.740000000002</v>
      </c>
      <c r="BS22" s="5">
        <v>14595.73</v>
      </c>
      <c r="BT22" s="5">
        <v>11942.46</v>
      </c>
      <c r="BU22" s="5">
        <v>9498.98</v>
      </c>
      <c r="BV22" s="5">
        <v>7329.47</v>
      </c>
      <c r="BW22" s="5">
        <v>5518.67</v>
      </c>
      <c r="BX22" s="5">
        <v>4016.62</v>
      </c>
      <c r="BY22" s="5">
        <v>2858.81</v>
      </c>
      <c r="BZ22" s="5">
        <v>1928.94</v>
      </c>
      <c r="CA22" s="5">
        <v>1226.8</v>
      </c>
      <c r="CB22" s="5">
        <v>705.04</v>
      </c>
      <c r="CC22" s="5">
        <v>356.51</v>
      </c>
      <c r="CD22" s="5">
        <v>155.99</v>
      </c>
      <c r="CE22" s="5">
        <v>58.45</v>
      </c>
      <c r="CF22" s="5">
        <v>17.86</v>
      </c>
      <c r="CG22" s="5">
        <v>4.09</v>
      </c>
      <c r="CH22" s="5">
        <v>0.59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0.99690000000000001</v>
      </c>
      <c r="DU22" s="3">
        <v>0.99328125300000003</v>
      </c>
      <c r="DV22" s="3">
        <v>0.98903994204969004</v>
      </c>
      <c r="DW22" s="3">
        <v>0.98408485194002115</v>
      </c>
      <c r="DX22" s="3">
        <v>0.9789971332554912</v>
      </c>
      <c r="DY22" s="3">
        <v>0.97376928856390688</v>
      </c>
      <c r="DZ22" s="3">
        <v>0.96837460670526287</v>
      </c>
      <c r="EA22" s="3">
        <v>0.96277740147850643</v>
      </c>
      <c r="EB22" s="3">
        <v>0.9570103648436501</v>
      </c>
      <c r="EC22" s="3">
        <v>0.95112475109986161</v>
      </c>
      <c r="ED22" s="3">
        <v>0.94518022140548752</v>
      </c>
      <c r="EE22" s="3">
        <v>0.93905545357077991</v>
      </c>
      <c r="EF22" s="3">
        <v>0.93270743870464146</v>
      </c>
      <c r="EG22" s="3">
        <v>0.9260852158898385</v>
      </c>
      <c r="EH22" s="3">
        <v>0.91931553296168378</v>
      </c>
      <c r="EI22" s="3">
        <v>0.91239308699848232</v>
      </c>
      <c r="EJ22" s="3">
        <v>0.905358536297724</v>
      </c>
      <c r="EK22" s="3">
        <v>0.89817904310488306</v>
      </c>
      <c r="EL22" s="3">
        <v>0.89073313883754357</v>
      </c>
      <c r="EM22" s="3">
        <v>0.88284124322744295</v>
      </c>
      <c r="EN22" s="3">
        <v>0.8743571388800272</v>
      </c>
      <c r="EO22" s="3">
        <v>0.86521136320734204</v>
      </c>
      <c r="EP22" s="3">
        <v>0.85513165082597642</v>
      </c>
      <c r="EQ22" s="3">
        <v>0.84397218278269737</v>
      </c>
      <c r="ER22" s="3">
        <v>0.83162486974858651</v>
      </c>
      <c r="ES22" s="3">
        <v>0.81804443562559215</v>
      </c>
      <c r="ET22" s="3">
        <v>0.80330327489561892</v>
      </c>
      <c r="EU22" s="3">
        <v>0.7872773745614513</v>
      </c>
      <c r="EV22" s="3">
        <v>0.76991790845237129</v>
      </c>
      <c r="EW22" s="3">
        <v>0.75113961066521795</v>
      </c>
      <c r="EX22" s="3">
        <v>0.73066354487848417</v>
      </c>
      <c r="EY22" s="3">
        <v>0.70827601386340744</v>
      </c>
      <c r="EZ22" s="3">
        <v>0.68377674654387222</v>
      </c>
      <c r="FA22" s="3">
        <v>0.65711629119612669</v>
      </c>
      <c r="FB22" s="3">
        <v>0.62819660322058513</v>
      </c>
      <c r="FC22" s="3">
        <v>0.59699407793861869</v>
      </c>
      <c r="FD22" s="3">
        <v>0.56364598874496741</v>
      </c>
      <c r="FE22" s="3">
        <v>0.52844066028795678</v>
      </c>
      <c r="FF22" s="3">
        <v>0.49161363067248903</v>
      </c>
      <c r="FG22" s="3">
        <v>0.4534250838418501</v>
      </c>
      <c r="FH22" s="3">
        <v>0.41337858043693793</v>
      </c>
      <c r="FI22" s="3">
        <v>0.37182989931722132</v>
      </c>
      <c r="FJ22" s="3">
        <v>0.32933717842324928</v>
      </c>
      <c r="FK22" s="3">
        <v>0.28660897289461695</v>
      </c>
      <c r="FL22" s="3">
        <v>0.24455197221206088</v>
      </c>
      <c r="FM22" s="3">
        <v>0.20422290647456992</v>
      </c>
      <c r="FN22" s="3">
        <v>0.16666018728670226</v>
      </c>
      <c r="FO22" s="3">
        <v>0.13270484072890953</v>
      </c>
      <c r="FP22" s="3">
        <v>0.10292056627571308</v>
      </c>
      <c r="FQ22" s="3">
        <v>7.7594902532248364E-2</v>
      </c>
      <c r="FR22" s="3">
        <v>5.6751359814035805E-2</v>
      </c>
      <c r="FS22" s="3">
        <v>4.0502877985679211E-2</v>
      </c>
      <c r="FT22" s="3">
        <v>2.7942125464760378E-2</v>
      </c>
      <c r="FU22" s="3">
        <v>1.8850875523545942E-2</v>
      </c>
      <c r="FV22" s="3">
        <v>1.2056265949839043E-2</v>
      </c>
      <c r="FW22" s="3">
        <v>7.2679993652009691E-3</v>
      </c>
      <c r="FX22" s="3">
        <v>3.9591699741995763E-3</v>
      </c>
      <c r="FY22" s="3">
        <v>1.8975905769341148E-3</v>
      </c>
      <c r="FZ22" s="3">
        <v>7.8698773997188558E-4</v>
      </c>
      <c r="GA22" s="3">
        <v>2.7953017536061405E-4</v>
      </c>
      <c r="GB22" s="3">
        <v>8.0951938784433821E-5</v>
      </c>
      <c r="GC22" s="3">
        <v>1.7593284856021003E-5</v>
      </c>
      <c r="GD22" s="3">
        <v>2.4229471903712118E-6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13</v>
      </c>
      <c r="HC22">
        <f t="shared" si="24"/>
        <v>0.40787076824217761</v>
      </c>
      <c r="HD22">
        <f>IF(H22&gt;=$F$3,IF(HB22&lt;50,HC22*VLOOKUP(H22,Ret!$A$2:$AZ$27,HB22+2),HC22),0)</f>
        <v>0</v>
      </c>
      <c r="HE22">
        <f>IF(H22&lt;$F$3,HC22*VLOOKUP(H22,Withd!$A$2:$AZ$57,HB22+2),0)</f>
        <v>1.4357051042124652E-2</v>
      </c>
      <c r="HF22">
        <f>IF(HC22=HD22,0,HC22*VLOOKUP(H22,Mort!$A$2:$E$115,IF(HF21/HC21=VLOOKUP(H21,Mort!$A$2:$E$115,2),2,3)))</f>
        <v>4.7313009116092602E-4</v>
      </c>
      <c r="HH22">
        <f t="shared" si="20"/>
        <v>46</v>
      </c>
      <c r="HI22">
        <f t="shared" si="20"/>
        <v>13</v>
      </c>
      <c r="HJ22">
        <f t="shared" si="21"/>
        <v>0.3438595298742505</v>
      </c>
      <c r="HK22">
        <f>IF(HH22&gt;=$F$3,IF(HI22&lt;50,HJ22*VLOOKUP(HH22,Ret!$A$2:$AZ$27,HI22+2),HJ22),0)</f>
        <v>0</v>
      </c>
      <c r="HL22">
        <f>IF(HH22&lt;$F$3,HJ22*VLOOKUP(HH22,Withd!$A$2:$AZ$57,HI22+2),0)</f>
        <v>1.2103855451573619E-2</v>
      </c>
      <c r="HM22">
        <f>IF(HJ22=HK22,0,HJ22*VLOOKUP(HH22,Mort!$A$2:$E$115,IF(HM21/HJ21=VLOOKUP(HH21,Mort!$A$2:$E$115,2),2,3)))</f>
        <v>3.9887705465413057E-4</v>
      </c>
      <c r="HN22">
        <f>HN21/(1+Assumptions!$C$9)</f>
        <v>0.63919262853607473</v>
      </c>
      <c r="HO22">
        <f>HO21*(1+Assumptions!$C$10)</f>
        <v>1.4678467782217905</v>
      </c>
      <c r="HQ22">
        <f>HQ21/(1.01+Assumptions!$C$9)</f>
        <v>0.56972412258264071</v>
      </c>
      <c r="HR22">
        <f>HR21/(0.99+Assumptions!$C$9)</f>
        <v>0.71793086390521565</v>
      </c>
    </row>
    <row r="23" spans="2:226" x14ac:dyDescent="0.25">
      <c r="B23">
        <f t="shared" si="18"/>
        <v>2050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22068.113953050739</v>
      </c>
      <c r="F23" s="3">
        <f t="shared" si="19"/>
        <v>20141.68</v>
      </c>
      <c r="H23">
        <f t="shared" si="23"/>
        <v>47</v>
      </c>
      <c r="I23" s="5">
        <v>403339.28500058415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22666.36</v>
      </c>
      <c r="Z23" s="5">
        <v>23810.9</v>
      </c>
      <c r="AA23" s="5">
        <v>24994.639999999999</v>
      </c>
      <c r="AB23" s="5">
        <v>26233.02</v>
      </c>
      <c r="AC23" s="5">
        <v>27528.05</v>
      </c>
      <c r="AD23" s="5">
        <v>28881.200000000001</v>
      </c>
      <c r="AE23" s="5">
        <v>30293.55</v>
      </c>
      <c r="AF23" s="5">
        <v>31768.25</v>
      </c>
      <c r="AG23" s="5">
        <v>33309.39</v>
      </c>
      <c r="AH23" s="5">
        <v>34921.769999999997</v>
      </c>
      <c r="AI23" s="5">
        <v>36603.730000000003</v>
      </c>
      <c r="AJ23" s="5">
        <v>38355.879999999997</v>
      </c>
      <c r="AK23" s="5">
        <v>40178.15</v>
      </c>
      <c r="AL23" s="5">
        <v>42078.09</v>
      </c>
      <c r="AM23" s="5">
        <v>44058.11</v>
      </c>
      <c r="AN23" s="5">
        <v>46122.94</v>
      </c>
      <c r="AO23" s="5">
        <v>19882.75</v>
      </c>
      <c r="AP23" s="5">
        <v>20802.41</v>
      </c>
      <c r="AQ23" s="5">
        <v>21752.1</v>
      </c>
      <c r="AR23" s="5">
        <v>22727.93</v>
      </c>
      <c r="AS23" s="5">
        <v>23727.16</v>
      </c>
      <c r="AT23" s="5">
        <v>24740.52</v>
      </c>
      <c r="AU23" s="5">
        <v>25760.63</v>
      </c>
      <c r="AV23" s="5">
        <v>26779.86</v>
      </c>
      <c r="AW23" s="5">
        <v>27791.39</v>
      </c>
      <c r="AX23" s="5">
        <v>28791.57</v>
      </c>
      <c r="AY23" s="5">
        <v>29769.119999999999</v>
      </c>
      <c r="AZ23" s="5">
        <v>30713.91</v>
      </c>
      <c r="BA23" s="5">
        <v>31612.86</v>
      </c>
      <c r="BB23" s="5">
        <v>32442.400000000001</v>
      </c>
      <c r="BC23" s="5">
        <v>33178.03</v>
      </c>
      <c r="BD23" s="5">
        <v>33792.07</v>
      </c>
      <c r="BE23" s="5">
        <v>34260.620000000003</v>
      </c>
      <c r="BF23" s="5">
        <v>34554.21</v>
      </c>
      <c r="BG23" s="5">
        <v>34643.99</v>
      </c>
      <c r="BH23" s="5">
        <v>34507.760000000002</v>
      </c>
      <c r="BI23" s="5">
        <v>34131.79</v>
      </c>
      <c r="BJ23" s="5">
        <v>33499.57</v>
      </c>
      <c r="BK23" s="5">
        <v>32596.67</v>
      </c>
      <c r="BL23" s="5">
        <v>31352.21</v>
      </c>
      <c r="BM23" s="5">
        <v>29752.05</v>
      </c>
      <c r="BN23" s="5">
        <v>27801.35</v>
      </c>
      <c r="BO23" s="5">
        <v>25525.09</v>
      </c>
      <c r="BP23" s="5">
        <v>22977.42</v>
      </c>
      <c r="BQ23" s="5">
        <v>20243.560000000001</v>
      </c>
      <c r="BR23" s="5">
        <v>17428.77</v>
      </c>
      <c r="BS23" s="5">
        <v>14641.12</v>
      </c>
      <c r="BT23" s="5">
        <v>11979.59</v>
      </c>
      <c r="BU23" s="5">
        <v>9528.52</v>
      </c>
      <c r="BV23" s="5">
        <v>7352.26</v>
      </c>
      <c r="BW23" s="5">
        <v>5535.83</v>
      </c>
      <c r="BX23" s="5">
        <v>4029.11</v>
      </c>
      <c r="BY23" s="5">
        <v>2867.7</v>
      </c>
      <c r="BZ23" s="5">
        <v>1934.94</v>
      </c>
      <c r="CA23" s="5">
        <v>1230.6099999999999</v>
      </c>
      <c r="CB23" s="5">
        <v>707.23</v>
      </c>
      <c r="CC23" s="5">
        <v>357.61</v>
      </c>
      <c r="CD23" s="5">
        <v>156.47</v>
      </c>
      <c r="CE23" s="5">
        <v>58.63</v>
      </c>
      <c r="CF23" s="5">
        <v>17.91</v>
      </c>
      <c r="CG23" s="5">
        <v>4.1100000000000003</v>
      </c>
      <c r="CH23" s="5">
        <v>0.6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0.99636999999999998</v>
      </c>
      <c r="DV23" s="3">
        <v>0.99211550009999994</v>
      </c>
      <c r="DW23" s="3">
        <v>0.98714500144449902</v>
      </c>
      <c r="DX23" s="3">
        <v>0.982041461787031</v>
      </c>
      <c r="DY23" s="3">
        <v>0.97679736038108822</v>
      </c>
      <c r="DZ23" s="3">
        <v>0.97138590300457706</v>
      </c>
      <c r="EA23" s="3">
        <v>0.96577129248521054</v>
      </c>
      <c r="EB23" s="3">
        <v>0.95998632244322413</v>
      </c>
      <c r="EC23" s="3">
        <v>0.95408240656019827</v>
      </c>
      <c r="ED23" s="3">
        <v>0.94811939151919711</v>
      </c>
      <c r="EE23" s="3">
        <v>0.94197557786215269</v>
      </c>
      <c r="EF23" s="3">
        <v>0.93560782295580458</v>
      </c>
      <c r="EG23" s="3">
        <v>0.9289650074128184</v>
      </c>
      <c r="EH23" s="3">
        <v>0.92217427320863066</v>
      </c>
      <c r="EI23" s="3">
        <v>0.91523030093136959</v>
      </c>
      <c r="EJ23" s="3">
        <v>0.90817387531118876</v>
      </c>
      <c r="EK23" s="3">
        <v>0.90097205647997103</v>
      </c>
      <c r="EL23" s="3">
        <v>0.89350299813175205</v>
      </c>
      <c r="EM23" s="3">
        <v>0.88558656156830473</v>
      </c>
      <c r="EN23" s="3">
        <v>0.87707607471163329</v>
      </c>
      <c r="EO23" s="3">
        <v>0.8679018589701496</v>
      </c>
      <c r="EP23" s="3">
        <v>0.8577908023131473</v>
      </c>
      <c r="EQ23" s="3">
        <v>0.84659663234296068</v>
      </c>
      <c r="ER23" s="3">
        <v>0.83421092361178317</v>
      </c>
      <c r="ES23" s="3">
        <v>0.82058825922920275</v>
      </c>
      <c r="ET23" s="3">
        <v>0.80580125879789244</v>
      </c>
      <c r="EU23" s="3">
        <v>0.78972552368487448</v>
      </c>
      <c r="EV23" s="3">
        <v>0.77231207588762296</v>
      </c>
      <c r="EW23" s="3">
        <v>0.75347538435672379</v>
      </c>
      <c r="EX23" s="3">
        <v>0.73293564537915956</v>
      </c>
      <c r="EY23" s="3">
        <v>0.7104784972047421</v>
      </c>
      <c r="EZ23" s="3">
        <v>0.68590304598643004</v>
      </c>
      <c r="FA23" s="3">
        <v>0.65915968622341914</v>
      </c>
      <c r="FB23" s="3">
        <v>0.63015006843272647</v>
      </c>
      <c r="FC23" s="3">
        <v>0.598850514533673</v>
      </c>
      <c r="FD23" s="3">
        <v>0.56539872479182196</v>
      </c>
      <c r="FE23" s="3">
        <v>0.5300839204413248</v>
      </c>
      <c r="FF23" s="3">
        <v>0.49314237202576888</v>
      </c>
      <c r="FG23" s="3">
        <v>0.45483507256680716</v>
      </c>
      <c r="FH23" s="3">
        <v>0.41466403895770676</v>
      </c>
      <c r="FI23" s="3">
        <v>0.37298615640206767</v>
      </c>
      <c r="FJ23" s="3">
        <v>0.33036129844843937</v>
      </c>
      <c r="FK23" s="3">
        <v>0.28750022358773886</v>
      </c>
      <c r="FL23" s="3">
        <v>0.24531244077847406</v>
      </c>
      <c r="FM23" s="3">
        <v>0.2048579661696959</v>
      </c>
      <c r="FN23" s="3">
        <v>0.16717844045210373</v>
      </c>
      <c r="FO23" s="3">
        <v>0.13311750499439212</v>
      </c>
      <c r="FP23" s="3">
        <v>0.10324061217345076</v>
      </c>
      <c r="FQ23" s="3">
        <v>7.7836194735929731E-2</v>
      </c>
      <c r="FR23" s="3">
        <v>5.6927836105964282E-2</v>
      </c>
      <c r="FS23" s="3">
        <v>4.0628827350465642E-2</v>
      </c>
      <c r="FT23" s="3">
        <v>2.802901541253924E-2</v>
      </c>
      <c r="FU23" s="3">
        <v>1.8909494957915472E-2</v>
      </c>
      <c r="FV23" s="3">
        <v>1.209375659528442E-2</v>
      </c>
      <c r="FW23" s="3">
        <v>7.2906002259012599E-3</v>
      </c>
      <c r="FX23" s="3">
        <v>3.971481567057452E-3</v>
      </c>
      <c r="FY23" s="3">
        <v>1.9034914002749662E-3</v>
      </c>
      <c r="FZ23" s="3">
        <v>7.8943498843603679E-4</v>
      </c>
      <c r="GA23" s="3">
        <v>2.8039941354259592E-4</v>
      </c>
      <c r="GB23" s="3">
        <v>8.1203670161935767E-5</v>
      </c>
      <c r="GC23" s="3">
        <v>1.7647993636293503E-5</v>
      </c>
      <c r="GD23" s="3">
        <v>2.4304816835903405E-6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14</v>
      </c>
      <c r="HC23">
        <f t="shared" si="24"/>
        <v>0.39304058710889206</v>
      </c>
      <c r="HD23">
        <f>IF(H23&gt;=$F$3,IF(HB23&lt;50,HC23*VLOOKUP(H23,Ret!$A$2:$AZ$27,HB23+2),HC23),0)</f>
        <v>0</v>
      </c>
      <c r="HE23">
        <f>IF(H23&lt;$F$3,HC23*VLOOKUP(H23,Withd!$A$2:$AZ$57,HB23+2),0)</f>
        <v>1.2773819081038992E-2</v>
      </c>
      <c r="HF23">
        <f>IF(HC23=HD23,0,HC23*VLOOKUP(H23,Mort!$A$2:$E$115,IF(HF22/HC22=VLOOKUP(H22,Mort!$A$2:$E$115,2),2,3)))</f>
        <v>4.9523113975720402E-4</v>
      </c>
      <c r="HH23">
        <f t="shared" si="20"/>
        <v>47</v>
      </c>
      <c r="HI23">
        <f t="shared" si="20"/>
        <v>14</v>
      </c>
      <c r="HJ23">
        <f t="shared" si="21"/>
        <v>0.33135679736802276</v>
      </c>
      <c r="HK23">
        <f>IF(HH23&gt;=$F$3,IF(HI23&lt;50,HJ23*VLOOKUP(HH23,Ret!$A$2:$AZ$27,HI23+2),HJ23),0)</f>
        <v>0</v>
      </c>
      <c r="HL23">
        <f>IF(HH23&lt;$F$3,HJ23*VLOOKUP(HH23,Withd!$A$2:$AZ$57,HI23+2),0)</f>
        <v>1.0769095914460741E-2</v>
      </c>
      <c r="HM23">
        <f>IF(HJ23=HK23,0,HJ23*VLOOKUP(HH23,Mort!$A$2:$E$115,IF(HM22/HJ22=VLOOKUP(HH22,Mort!$A$2:$E$115,2),2,3)))</f>
        <v>4.1750956468370869E-4</v>
      </c>
      <c r="HN23">
        <f>HN22/(1+Assumptions!$C$9)</f>
        <v>0.61579251304053439</v>
      </c>
      <c r="HO23">
        <f>HO22*(1+Assumptions!$C$10)</f>
        <v>1.5155517985139988</v>
      </c>
      <c r="HQ23">
        <f>HQ22/(1.01+Assumptions!$C$9)</f>
        <v>0.54362988796053502</v>
      </c>
      <c r="HR23">
        <f>HR22/(0.99+Assumptions!$C$9)</f>
        <v>0.69837632675604633</v>
      </c>
    </row>
    <row r="24" spans="2:226" x14ac:dyDescent="0.25">
      <c r="B24">
        <f t="shared" si="18"/>
        <v>2051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23281.86022046853</v>
      </c>
      <c r="F24" s="3">
        <f t="shared" si="19"/>
        <v>21073.31</v>
      </c>
      <c r="H24">
        <f t="shared" si="23"/>
        <v>48</v>
      </c>
      <c r="I24" s="5">
        <v>391969.93170591915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23897.65</v>
      </c>
      <c r="AA24" s="5">
        <v>25085.7</v>
      </c>
      <c r="AB24" s="5">
        <v>26328.59</v>
      </c>
      <c r="AC24" s="5">
        <v>27628.34</v>
      </c>
      <c r="AD24" s="5">
        <v>28986.42</v>
      </c>
      <c r="AE24" s="5">
        <v>30403.91</v>
      </c>
      <c r="AF24" s="5">
        <v>31883.99</v>
      </c>
      <c r="AG24" s="5">
        <v>33430.74</v>
      </c>
      <c r="AH24" s="5">
        <v>35049</v>
      </c>
      <c r="AI24" s="5">
        <v>36737.08</v>
      </c>
      <c r="AJ24" s="5">
        <v>38495.620000000003</v>
      </c>
      <c r="AK24" s="5">
        <v>40324.53</v>
      </c>
      <c r="AL24" s="5">
        <v>42231.39</v>
      </c>
      <c r="AM24" s="5">
        <v>44218.63</v>
      </c>
      <c r="AN24" s="5">
        <v>46290.98</v>
      </c>
      <c r="AO24" s="5">
        <v>19955.189999999999</v>
      </c>
      <c r="AP24" s="5">
        <v>20878.2</v>
      </c>
      <c r="AQ24" s="5">
        <v>21831.35</v>
      </c>
      <c r="AR24" s="5">
        <v>22810.73</v>
      </c>
      <c r="AS24" s="5">
        <v>23813.599999999999</v>
      </c>
      <c r="AT24" s="5">
        <v>24830.66</v>
      </c>
      <c r="AU24" s="5">
        <v>25854.48</v>
      </c>
      <c r="AV24" s="5">
        <v>26877.43</v>
      </c>
      <c r="AW24" s="5">
        <v>27892.639999999999</v>
      </c>
      <c r="AX24" s="5">
        <v>28896.46</v>
      </c>
      <c r="AY24" s="5">
        <v>29877.58</v>
      </c>
      <c r="AZ24" s="5">
        <v>30825.81</v>
      </c>
      <c r="BA24" s="5">
        <v>31728.03</v>
      </c>
      <c r="BB24" s="5">
        <v>32560.6</v>
      </c>
      <c r="BC24" s="5">
        <v>33298.9</v>
      </c>
      <c r="BD24" s="5">
        <v>33915.19</v>
      </c>
      <c r="BE24" s="5">
        <v>34385.440000000002</v>
      </c>
      <c r="BF24" s="5">
        <v>34680.1</v>
      </c>
      <c r="BG24" s="5">
        <v>34770.21</v>
      </c>
      <c r="BH24" s="5">
        <v>34633.480000000003</v>
      </c>
      <c r="BI24" s="5">
        <v>34256.14</v>
      </c>
      <c r="BJ24" s="5">
        <v>33621.61</v>
      </c>
      <c r="BK24" s="5">
        <v>32715.43</v>
      </c>
      <c r="BL24" s="5">
        <v>31466.43</v>
      </c>
      <c r="BM24" s="5">
        <v>29860.45</v>
      </c>
      <c r="BN24" s="5">
        <v>27902.639999999999</v>
      </c>
      <c r="BO24" s="5">
        <v>25618.09</v>
      </c>
      <c r="BP24" s="5">
        <v>23061.13</v>
      </c>
      <c r="BQ24" s="5">
        <v>20317.310000000001</v>
      </c>
      <c r="BR24" s="5">
        <v>17492.27</v>
      </c>
      <c r="BS24" s="5">
        <v>14694.46</v>
      </c>
      <c r="BT24" s="5">
        <v>12023.24</v>
      </c>
      <c r="BU24" s="5">
        <v>9563.24</v>
      </c>
      <c r="BV24" s="5">
        <v>7379.05</v>
      </c>
      <c r="BW24" s="5">
        <v>5556</v>
      </c>
      <c r="BX24" s="5">
        <v>4043.79</v>
      </c>
      <c r="BY24" s="5">
        <v>2878.15</v>
      </c>
      <c r="BZ24" s="5">
        <v>1941.99</v>
      </c>
      <c r="CA24" s="5">
        <v>1235.0999999999999</v>
      </c>
      <c r="CB24" s="5">
        <v>709.81</v>
      </c>
      <c r="CC24" s="5">
        <v>358.92</v>
      </c>
      <c r="CD24" s="5">
        <v>157.04</v>
      </c>
      <c r="CE24" s="5">
        <v>58.85</v>
      </c>
      <c r="CF24" s="5">
        <v>17.98</v>
      </c>
      <c r="CG24" s="5">
        <v>4.12</v>
      </c>
      <c r="CH24" s="5">
        <v>0.6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0.99573</v>
      </c>
      <c r="DW24" s="3">
        <v>0.99074139270000006</v>
      </c>
      <c r="DX24" s="3">
        <v>0.98561925969974107</v>
      </c>
      <c r="DY24" s="3">
        <v>0.98035605285294447</v>
      </c>
      <c r="DZ24" s="3">
        <v>0.97492488032013913</v>
      </c>
      <c r="EA24" s="3">
        <v>0.96928981451188867</v>
      </c>
      <c r="EB24" s="3">
        <v>0.96348376852296236</v>
      </c>
      <c r="EC24" s="3">
        <v>0.9575583433465461</v>
      </c>
      <c r="ED24" s="3">
        <v>0.95157360370063027</v>
      </c>
      <c r="EE24" s="3">
        <v>0.94540740674865009</v>
      </c>
      <c r="EF24" s="3">
        <v>0.93901645267902922</v>
      </c>
      <c r="EG24" s="3">
        <v>0.93234943586500807</v>
      </c>
      <c r="EH24" s="3">
        <v>0.92553396148883482</v>
      </c>
      <c r="EI24" s="3">
        <v>0.91856469075882385</v>
      </c>
      <c r="EJ24" s="3">
        <v>0.91148255699307335</v>
      </c>
      <c r="EK24" s="3">
        <v>0.90425450031611831</v>
      </c>
      <c r="EL24" s="3">
        <v>0.89675823050849768</v>
      </c>
      <c r="EM24" s="3">
        <v>0.88881295258619242</v>
      </c>
      <c r="EN24" s="3">
        <v>0.8802714601118391</v>
      </c>
      <c r="EO24" s="3">
        <v>0.87106382063906929</v>
      </c>
      <c r="EP24" s="3">
        <v>0.86091592712862408</v>
      </c>
      <c r="EQ24" s="3">
        <v>0.84968097427959555</v>
      </c>
      <c r="ER24" s="3">
        <v>0.83725014162588507</v>
      </c>
      <c r="ES24" s="3">
        <v>0.8235778468131344</v>
      </c>
      <c r="ET24" s="3">
        <v>0.8087369740135617</v>
      </c>
      <c r="EU24" s="3">
        <v>0.79260267138199114</v>
      </c>
      <c r="EV24" s="3">
        <v>0.77512578247801822</v>
      </c>
      <c r="EW24" s="3">
        <v>0.75622046464337933</v>
      </c>
      <c r="EX24" s="3">
        <v>0.73560589477720084</v>
      </c>
      <c r="EY24" s="3">
        <v>0.71306693016122735</v>
      </c>
      <c r="EZ24" s="3">
        <v>0.68840194504695051</v>
      </c>
      <c r="FA24" s="3">
        <v>0.66156115320956999</v>
      </c>
      <c r="FB24" s="3">
        <v>0.63244584685681682</v>
      </c>
      <c r="FC24" s="3">
        <v>0.6010322616434387</v>
      </c>
      <c r="FD24" s="3">
        <v>0.56745859950803623</v>
      </c>
      <c r="FE24" s="3">
        <v>0.53201513538276435</v>
      </c>
      <c r="FF24" s="3">
        <v>0.49493900059793949</v>
      </c>
      <c r="FG24" s="3">
        <v>0.45649213903149155</v>
      </c>
      <c r="FH24" s="3">
        <v>0.41617475331223025</v>
      </c>
      <c r="FI24" s="3">
        <v>0.37434502885681797</v>
      </c>
      <c r="FJ24" s="3">
        <v>0.33156487895906078</v>
      </c>
      <c r="FK24" s="3">
        <v>0.28854765156291223</v>
      </c>
      <c r="FL24" s="3">
        <v>0.24620616917257049</v>
      </c>
      <c r="FM24" s="3">
        <v>0.2056043098143219</v>
      </c>
      <c r="FN24" s="3">
        <v>0.16778750911017368</v>
      </c>
      <c r="FO24" s="3">
        <v>0.13360248200406688</v>
      </c>
      <c r="FP24" s="3">
        <v>0.10361674094307412</v>
      </c>
      <c r="FQ24" s="3">
        <v>7.8119769499211872E-2</v>
      </c>
      <c r="FR24" s="3">
        <v>5.7135237016333572E-2</v>
      </c>
      <c r="FS24" s="3">
        <v>4.0776847306187101E-2</v>
      </c>
      <c r="FT24" s="3">
        <v>2.8131131419592361E-2</v>
      </c>
      <c r="FU24" s="3">
        <v>1.8978386500913789E-2</v>
      </c>
      <c r="FV24" s="3">
        <v>1.2137816870524424E-2</v>
      </c>
      <c r="FW24" s="3">
        <v>7.3171615222269448E-3</v>
      </c>
      <c r="FX24" s="3">
        <v>3.9859505676179061E-3</v>
      </c>
      <c r="FY24" s="3">
        <v>1.9104262475535861E-3</v>
      </c>
      <c r="FZ24" s="3">
        <v>7.9231107764789882E-4</v>
      </c>
      <c r="GA24" s="3">
        <v>2.8142097166975719E-4</v>
      </c>
      <c r="GB24" s="3">
        <v>8.1499513395561673E-5</v>
      </c>
      <c r="GC24" s="3">
        <v>1.7712289246257421E-5</v>
      </c>
      <c r="GD24" s="3">
        <v>2.4393364749945713E-6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15</v>
      </c>
      <c r="HC24">
        <f t="shared" si="24"/>
        <v>0.3797715368880959</v>
      </c>
      <c r="HD24">
        <f>IF(H24&gt;=$F$3,IF(HB24&lt;50,HC24*VLOOKUP(H24,Ret!$A$2:$AZ$27,HB24+2),HC24),0)</f>
        <v>0</v>
      </c>
      <c r="HE24">
        <f>IF(H24&lt;$F$3,HC24*VLOOKUP(H24,Withd!$A$2:$AZ$57,HB24+2),0)</f>
        <v>1.1393146106642877E-2</v>
      </c>
      <c r="HF24">
        <f>IF(HC24=HD24,0,HC24*VLOOKUP(H24,Mort!$A$2:$E$115,IF(HF23/HC23=VLOOKUP(H23,Mort!$A$2:$E$115,2),2,3)))</f>
        <v>5.1648929016781043E-4</v>
      </c>
      <c r="HH24">
        <f t="shared" si="20"/>
        <v>48</v>
      </c>
      <c r="HI24">
        <f t="shared" si="20"/>
        <v>15</v>
      </c>
      <c r="HJ24">
        <f t="shared" si="21"/>
        <v>0.3201701918888783</v>
      </c>
      <c r="HK24">
        <f>IF(HH24&gt;=$F$3,IF(HI24&lt;50,HJ24*VLOOKUP(HH24,Ret!$A$2:$AZ$27,HI24+2),HJ24),0)</f>
        <v>0</v>
      </c>
      <c r="HL24">
        <f>IF(HH24&lt;$F$3,HJ24*VLOOKUP(HH24,Withd!$A$2:$AZ$57,HI24+2),0)</f>
        <v>9.6051057566663486E-3</v>
      </c>
      <c r="HM24">
        <f>IF(HJ24=HK24,0,HJ24*VLOOKUP(HH24,Mort!$A$2:$E$115,IF(HM23/HJ23=VLOOKUP(HH23,Mort!$A$2:$E$115,2),2,3)))</f>
        <v>4.3543146096887452E-4</v>
      </c>
      <c r="HN24">
        <f>HN23/(1+Assumptions!$C$9)</f>
        <v>0.59324904917199839</v>
      </c>
      <c r="HO24">
        <f>HO23*(1+Assumptions!$C$10)</f>
        <v>1.5648072319657038</v>
      </c>
      <c r="HQ24">
        <f>HQ23/(1.01+Assumptions!$C$9)</f>
        <v>0.51873080912264791</v>
      </c>
      <c r="HR24">
        <f>HR23/(0.99+Assumptions!$C$9)</f>
        <v>0.67935440345918907</v>
      </c>
    </row>
    <row r="25" spans="2:226" x14ac:dyDescent="0.25">
      <c r="B25">
        <f t="shared" si="18"/>
        <v>2052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24562.362532594299</v>
      </c>
      <c r="F25" s="3">
        <f t="shared" si="19"/>
        <v>22035.360000000001</v>
      </c>
      <c r="H25">
        <f t="shared" si="23"/>
        <v>49</v>
      </c>
      <c r="I25" s="5">
        <v>380593.33862847794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25193.279999999999</v>
      </c>
      <c r="AB25" s="5">
        <v>26441.5</v>
      </c>
      <c r="AC25" s="5">
        <v>27746.82</v>
      </c>
      <c r="AD25" s="5">
        <v>29110.720000000001</v>
      </c>
      <c r="AE25" s="5">
        <v>30534.29</v>
      </c>
      <c r="AF25" s="5">
        <v>32020.720000000001</v>
      </c>
      <c r="AG25" s="5">
        <v>33574.1</v>
      </c>
      <c r="AH25" s="5">
        <v>35199.300000000003</v>
      </c>
      <c r="AI25" s="5">
        <v>36894.620000000003</v>
      </c>
      <c r="AJ25" s="5">
        <v>38660.699999999997</v>
      </c>
      <c r="AK25" s="5">
        <v>40497.449999999997</v>
      </c>
      <c r="AL25" s="5">
        <v>42412.49</v>
      </c>
      <c r="AM25" s="5">
        <v>44408.25</v>
      </c>
      <c r="AN25" s="5">
        <v>46489.49</v>
      </c>
      <c r="AO25" s="5">
        <v>20040.77</v>
      </c>
      <c r="AP25" s="5">
        <v>20967.73</v>
      </c>
      <c r="AQ25" s="5">
        <v>21924.97</v>
      </c>
      <c r="AR25" s="5">
        <v>22908.55</v>
      </c>
      <c r="AS25" s="5">
        <v>23915.72</v>
      </c>
      <c r="AT25" s="5">
        <v>24937.14</v>
      </c>
      <c r="AU25" s="5">
        <v>25965.360000000001</v>
      </c>
      <c r="AV25" s="5">
        <v>26992.68</v>
      </c>
      <c r="AW25" s="5">
        <v>28012.25</v>
      </c>
      <c r="AX25" s="5">
        <v>29020.38</v>
      </c>
      <c r="AY25" s="5">
        <v>30005.7</v>
      </c>
      <c r="AZ25" s="5">
        <v>30958</v>
      </c>
      <c r="BA25" s="5">
        <v>31864.09</v>
      </c>
      <c r="BB25" s="5">
        <v>32700.23</v>
      </c>
      <c r="BC25" s="5">
        <v>33441.699999999997</v>
      </c>
      <c r="BD25" s="5">
        <v>34060.620000000003</v>
      </c>
      <c r="BE25" s="5">
        <v>34532.89</v>
      </c>
      <c r="BF25" s="5">
        <v>34828.82</v>
      </c>
      <c r="BG25" s="5">
        <v>34919.31</v>
      </c>
      <c r="BH25" s="5">
        <v>34782</v>
      </c>
      <c r="BI25" s="5">
        <v>34403.040000000001</v>
      </c>
      <c r="BJ25" s="5">
        <v>33765.79</v>
      </c>
      <c r="BK25" s="5">
        <v>32855.72</v>
      </c>
      <c r="BL25" s="5">
        <v>31601.37</v>
      </c>
      <c r="BM25" s="5">
        <v>29988.5</v>
      </c>
      <c r="BN25" s="5">
        <v>28022.29</v>
      </c>
      <c r="BO25" s="5">
        <v>25727.95</v>
      </c>
      <c r="BP25" s="5">
        <v>23160.02</v>
      </c>
      <c r="BQ25" s="5">
        <v>20404.439999999999</v>
      </c>
      <c r="BR25" s="5">
        <v>17567.28</v>
      </c>
      <c r="BS25" s="5">
        <v>14757.47</v>
      </c>
      <c r="BT25" s="5">
        <v>12074.8</v>
      </c>
      <c r="BU25" s="5">
        <v>9604.25</v>
      </c>
      <c r="BV25" s="5">
        <v>7410.69</v>
      </c>
      <c r="BW25" s="5">
        <v>5579.83</v>
      </c>
      <c r="BX25" s="5">
        <v>4061.13</v>
      </c>
      <c r="BY25" s="5">
        <v>2890.49</v>
      </c>
      <c r="BZ25" s="5">
        <v>1950.32</v>
      </c>
      <c r="CA25" s="5">
        <v>1240.3900000000001</v>
      </c>
      <c r="CB25" s="5">
        <v>712.86</v>
      </c>
      <c r="CC25" s="5">
        <v>360.46</v>
      </c>
      <c r="CD25" s="5">
        <v>157.71</v>
      </c>
      <c r="CE25" s="5">
        <v>59.1</v>
      </c>
      <c r="CF25" s="5">
        <v>18.059999999999999</v>
      </c>
      <c r="CG25" s="5">
        <v>4.1399999999999997</v>
      </c>
      <c r="CH25" s="5">
        <v>0.6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0.99499000000000004</v>
      </c>
      <c r="DX25" s="3">
        <v>0.98984590170000009</v>
      </c>
      <c r="DY25" s="3">
        <v>0.98456012458492204</v>
      </c>
      <c r="DZ25" s="3">
        <v>0.97910566149472156</v>
      </c>
      <c r="EA25" s="3">
        <v>0.97344643077128201</v>
      </c>
      <c r="EB25" s="3">
        <v>0.96761548665096198</v>
      </c>
      <c r="EC25" s="3">
        <v>0.96166465140805857</v>
      </c>
      <c r="ED25" s="3">
        <v>0.95565424733675819</v>
      </c>
      <c r="EE25" s="3">
        <v>0.94946160781401601</v>
      </c>
      <c r="EF25" s="3">
        <v>0.94304324734519329</v>
      </c>
      <c r="EG25" s="3">
        <v>0.93634764028904238</v>
      </c>
      <c r="EH25" s="3">
        <v>0.92950293903852943</v>
      </c>
      <c r="EI25" s="3">
        <v>0.92250378190756932</v>
      </c>
      <c r="EJ25" s="3">
        <v>0.91539127774906193</v>
      </c>
      <c r="EK25" s="3">
        <v>0.90813222491651191</v>
      </c>
      <c r="EL25" s="3">
        <v>0.90060380877195401</v>
      </c>
      <c r="EM25" s="3">
        <v>0.89262445902623455</v>
      </c>
      <c r="EN25" s="3">
        <v>0.88404633797499244</v>
      </c>
      <c r="EO25" s="3">
        <v>0.87479921327977395</v>
      </c>
      <c r="EP25" s="3">
        <v>0.86460780244506452</v>
      </c>
      <c r="EQ25" s="3">
        <v>0.85332467062315642</v>
      </c>
      <c r="ER25" s="3">
        <v>0.84084053069193965</v>
      </c>
      <c r="ES25" s="3">
        <v>0.82710960482574036</v>
      </c>
      <c r="ET25" s="3">
        <v>0.81220508974678052</v>
      </c>
      <c r="EU25" s="3">
        <v>0.79600159820633221</v>
      </c>
      <c r="EV25" s="3">
        <v>0.77844976296588253</v>
      </c>
      <c r="EW25" s="3">
        <v>0.75946337324714464</v>
      </c>
      <c r="EX25" s="3">
        <v>0.73876040169242752</v>
      </c>
      <c r="EY25" s="3">
        <v>0.7161247829845715</v>
      </c>
      <c r="EZ25" s="3">
        <v>0.69135402674113511</v>
      </c>
      <c r="FA25" s="3">
        <v>0.66439813323849828</v>
      </c>
      <c r="FB25" s="3">
        <v>0.63515797139467201</v>
      </c>
      <c r="FC25" s="3">
        <v>0.60360967495549867</v>
      </c>
      <c r="FD25" s="3">
        <v>0.56989203851248449</v>
      </c>
      <c r="FE25" s="3">
        <v>0.53429658178699468</v>
      </c>
      <c r="FF25" s="3">
        <v>0.49706145300225901</v>
      </c>
      <c r="FG25" s="3">
        <v>0.45844971933304357</v>
      </c>
      <c r="FH25" s="3">
        <v>0.41795944012154918</v>
      </c>
      <c r="FI25" s="3">
        <v>0.37595033679493228</v>
      </c>
      <c r="FJ25" s="3">
        <v>0.33298673230600739</v>
      </c>
      <c r="FK25" s="3">
        <v>0.289785033656626</v>
      </c>
      <c r="FL25" s="3">
        <v>0.2472619778178527</v>
      </c>
      <c r="FM25" s="3">
        <v>0.20648600505591061</v>
      </c>
      <c r="FN25" s="3">
        <v>0.16850703414597695</v>
      </c>
      <c r="FO25" s="3">
        <v>0.1341754110090756</v>
      </c>
      <c r="FP25" s="3">
        <v>0.10406108176219868</v>
      </c>
      <c r="FQ25" s="3">
        <v>7.8454771372974449E-2</v>
      </c>
      <c r="FR25" s="3">
        <v>5.7380250686766048E-2</v>
      </c>
      <c r="FS25" s="3">
        <v>4.0951711112638053E-2</v>
      </c>
      <c r="FT25" s="3">
        <v>2.8251766462386741E-2</v>
      </c>
      <c r="FU25" s="3">
        <v>1.9059771726184591E-2</v>
      </c>
      <c r="FV25" s="3">
        <v>1.2189867605198617E-2</v>
      </c>
      <c r="FW25" s="3">
        <v>7.3485397871179345E-3</v>
      </c>
      <c r="FX25" s="3">
        <v>4.0030435636346237E-3</v>
      </c>
      <c r="FY25" s="3">
        <v>1.9186187496144389E-3</v>
      </c>
      <c r="FZ25" s="3">
        <v>7.9570875402759633E-4</v>
      </c>
      <c r="GA25" s="3">
        <v>2.8262779234306196E-4</v>
      </c>
      <c r="GB25" s="3">
        <v>8.1849008662550734E-5</v>
      </c>
      <c r="GC25" s="3">
        <v>1.7788245052632154E-5</v>
      </c>
      <c r="GD25" s="3">
        <v>2.4497971086484994E-6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16</v>
      </c>
      <c r="HC25">
        <f t="shared" si="24"/>
        <v>0.36786190149128523</v>
      </c>
      <c r="HD25">
        <f>IF(H25&gt;=$F$3,IF(HB25&lt;50,HC25*VLOOKUP(H25,Ret!$A$2:$AZ$27,HB25+2),HC25),0)</f>
        <v>0</v>
      </c>
      <c r="HE25">
        <f>IF(H25&lt;$F$3,HC25*VLOOKUP(H25,Withd!$A$2:$AZ$57,HB25+2),0)</f>
        <v>1.0042629910712086E-2</v>
      </c>
      <c r="HF25">
        <f>IF(HC25=HD25,0,HC25*VLOOKUP(H25,Mort!$A$2:$E$115,IF(HF24/HC24=VLOOKUP(H24,Mort!$A$2:$E$115,2),2,3)))</f>
        <v>5.3339975716236356E-4</v>
      </c>
      <c r="HH25">
        <f t="shared" si="20"/>
        <v>49</v>
      </c>
      <c r="HI25">
        <f t="shared" si="20"/>
        <v>16</v>
      </c>
      <c r="HJ25">
        <f t="shared" si="21"/>
        <v>0.31012965467124309</v>
      </c>
      <c r="HK25">
        <f>IF(HH25&gt;=$F$3,IF(HI25&lt;50,HJ25*VLOOKUP(HH25,Ret!$A$2:$AZ$27,HI25+2),HJ25),0)</f>
        <v>0</v>
      </c>
      <c r="HL25">
        <f>IF(HH25&lt;$F$3,HJ25*VLOOKUP(HH25,Withd!$A$2:$AZ$57,HI25+2),0)</f>
        <v>8.4665395725249375E-3</v>
      </c>
      <c r="HM25">
        <f>IF(HJ25=HK25,0,HJ25*VLOOKUP(HH25,Mort!$A$2:$E$115,IF(HM24/HJ24=VLOOKUP(HH24,Mort!$A$2:$E$115,2),2,3)))</f>
        <v>4.4968799927330244E-4</v>
      </c>
      <c r="HN25">
        <f>HN24/(1+Assumptions!$C$9)</f>
        <v>0.57153087588824503</v>
      </c>
      <c r="HO25">
        <f>HO24*(1+Assumptions!$C$10)</f>
        <v>1.6156634670045891</v>
      </c>
      <c r="HQ25">
        <f>HQ24/(1.01+Assumptions!$C$9)</f>
        <v>0.49497214610939683</v>
      </c>
      <c r="HR25">
        <f>HR24/(0.99+Assumptions!$C$9)</f>
        <v>0.6608505870225575</v>
      </c>
    </row>
    <row r="26" spans="2:226" x14ac:dyDescent="0.25">
      <c r="B26">
        <f t="shared" ref="B26:C41" si="25">B25+1</f>
        <v>2053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25913.292471886984</v>
      </c>
      <c r="F26" s="3">
        <f t="shared" si="19"/>
        <v>23023.9</v>
      </c>
      <c r="H26">
        <f t="shared" si="23"/>
        <v>50</v>
      </c>
      <c r="I26" s="5">
        <v>369228.52910646918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26574.639999999999</v>
      </c>
      <c r="AC26" s="5">
        <v>27886.53</v>
      </c>
      <c r="AD26" s="5">
        <v>29257.3</v>
      </c>
      <c r="AE26" s="5">
        <v>30688.04</v>
      </c>
      <c r="AF26" s="5">
        <v>32181.95</v>
      </c>
      <c r="AG26" s="5">
        <v>33743.160000000003</v>
      </c>
      <c r="AH26" s="5">
        <v>35376.54</v>
      </c>
      <c r="AI26" s="5">
        <v>37080.400000000001</v>
      </c>
      <c r="AJ26" s="5">
        <v>38855.370000000003</v>
      </c>
      <c r="AK26" s="5">
        <v>40701.370000000003</v>
      </c>
      <c r="AL26" s="5">
        <v>42626.05</v>
      </c>
      <c r="AM26" s="5">
        <v>44631.86</v>
      </c>
      <c r="AN26" s="5">
        <v>46723.57</v>
      </c>
      <c r="AO26" s="5">
        <v>20141.68</v>
      </c>
      <c r="AP26" s="5">
        <v>21073.31</v>
      </c>
      <c r="AQ26" s="5">
        <v>22035.360000000001</v>
      </c>
      <c r="AR26" s="5">
        <v>23023.9</v>
      </c>
      <c r="AS26" s="5">
        <v>24036.14</v>
      </c>
      <c r="AT26" s="5">
        <v>25062.71</v>
      </c>
      <c r="AU26" s="5">
        <v>26096.1</v>
      </c>
      <c r="AV26" s="5">
        <v>27128.6</v>
      </c>
      <c r="AW26" s="5">
        <v>28153.3</v>
      </c>
      <c r="AX26" s="5">
        <v>29166.5</v>
      </c>
      <c r="AY26" s="5">
        <v>30156.78</v>
      </c>
      <c r="AZ26" s="5">
        <v>31113.88</v>
      </c>
      <c r="BA26" s="5">
        <v>32024.54</v>
      </c>
      <c r="BB26" s="5">
        <v>32864.879999999997</v>
      </c>
      <c r="BC26" s="5">
        <v>33610.089999999997</v>
      </c>
      <c r="BD26" s="5">
        <v>34232.129999999997</v>
      </c>
      <c r="BE26" s="5">
        <v>34706.769999999997</v>
      </c>
      <c r="BF26" s="5">
        <v>35004.19</v>
      </c>
      <c r="BG26" s="5">
        <v>35095.14</v>
      </c>
      <c r="BH26" s="5">
        <v>34957.129999999997</v>
      </c>
      <c r="BI26" s="5">
        <v>34576.269999999997</v>
      </c>
      <c r="BJ26" s="5">
        <v>33935.81</v>
      </c>
      <c r="BK26" s="5">
        <v>33021.160000000003</v>
      </c>
      <c r="BL26" s="5">
        <v>31760.49</v>
      </c>
      <c r="BM26" s="5">
        <v>30139.5</v>
      </c>
      <c r="BN26" s="5">
        <v>28163.39</v>
      </c>
      <c r="BO26" s="5">
        <v>25857.49</v>
      </c>
      <c r="BP26" s="5">
        <v>23276.639999999999</v>
      </c>
      <c r="BQ26" s="5">
        <v>20507.18</v>
      </c>
      <c r="BR26" s="5">
        <v>17655.740000000002</v>
      </c>
      <c r="BS26" s="5">
        <v>14831.78</v>
      </c>
      <c r="BT26" s="5">
        <v>12135.6</v>
      </c>
      <c r="BU26" s="5">
        <v>9652.61</v>
      </c>
      <c r="BV26" s="5">
        <v>7448.01</v>
      </c>
      <c r="BW26" s="5">
        <v>5607.92</v>
      </c>
      <c r="BX26" s="5">
        <v>4081.58</v>
      </c>
      <c r="BY26" s="5">
        <v>2905.04</v>
      </c>
      <c r="BZ26" s="5">
        <v>1960.14</v>
      </c>
      <c r="CA26" s="5">
        <v>1246.6400000000001</v>
      </c>
      <c r="CB26" s="5">
        <v>716.44</v>
      </c>
      <c r="CC26" s="5">
        <v>362.27</v>
      </c>
      <c r="CD26" s="5">
        <v>158.51</v>
      </c>
      <c r="CE26" s="5">
        <v>59.4</v>
      </c>
      <c r="CF26" s="5">
        <v>18.149999999999999</v>
      </c>
      <c r="CG26" s="5">
        <v>4.16</v>
      </c>
      <c r="CH26" s="5">
        <v>0.6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0.99482999999999999</v>
      </c>
      <c r="DY26" s="3">
        <v>0.98951760779999998</v>
      </c>
      <c r="DZ26" s="3">
        <v>0.98403568025278798</v>
      </c>
      <c r="EA26" s="3">
        <v>0.97834795402092689</v>
      </c>
      <c r="EB26" s="3">
        <v>0.9724876497763415</v>
      </c>
      <c r="EC26" s="3">
        <v>0.96650685073021703</v>
      </c>
      <c r="ED26" s="3">
        <v>0.96046618291315322</v>
      </c>
      <c r="EE26" s="3">
        <v>0.95424236204787594</v>
      </c>
      <c r="EF26" s="3">
        <v>0.94779168368043232</v>
      </c>
      <c r="EG26" s="3">
        <v>0.94106236272630128</v>
      </c>
      <c r="EH26" s="3">
        <v>0.93418319685477202</v>
      </c>
      <c r="EI26" s="3">
        <v>0.92714879738245559</v>
      </c>
      <c r="EJ26" s="3">
        <v>0.92000048015463687</v>
      </c>
      <c r="EK26" s="3">
        <v>0.91270487634701059</v>
      </c>
      <c r="EL26" s="3">
        <v>0.90513855292209389</v>
      </c>
      <c r="EM26" s="3">
        <v>0.8971190253432042</v>
      </c>
      <c r="EN26" s="3">
        <v>0.88849771150965595</v>
      </c>
      <c r="EO26" s="3">
        <v>0.87920402544726495</v>
      </c>
      <c r="EP26" s="3">
        <v>0.86896129855080428</v>
      </c>
      <c r="EQ26" s="3">
        <v>0.85762135360471625</v>
      </c>
      <c r="ER26" s="3">
        <v>0.84507435320147928</v>
      </c>
      <c r="ES26" s="3">
        <v>0.83127428901369915</v>
      </c>
      <c r="ET26" s="3">
        <v>0.81629472632567224</v>
      </c>
      <c r="EU26" s="3">
        <v>0.80000964653547502</v>
      </c>
      <c r="EV26" s="3">
        <v>0.78236943382936774</v>
      </c>
      <c r="EW26" s="3">
        <v>0.76328744333826948</v>
      </c>
      <c r="EX26" s="3">
        <v>0.74248022763286825</v>
      </c>
      <c r="EY26" s="3">
        <v>0.71973063345819721</v>
      </c>
      <c r="EZ26" s="3">
        <v>0.69483515084687819</v>
      </c>
      <c r="FA26" s="3">
        <v>0.66774352831535844</v>
      </c>
      <c r="FB26" s="3">
        <v>0.63835613563419946</v>
      </c>
      <c r="FC26" s="3">
        <v>0.60664898637724873</v>
      </c>
      <c r="FD26" s="3">
        <v>0.57276157399821559</v>
      </c>
      <c r="FE26" s="3">
        <v>0.53698688608628709</v>
      </c>
      <c r="FF26" s="3">
        <v>0.4995642699949337</v>
      </c>
      <c r="FG26" s="3">
        <v>0.46075811750172724</v>
      </c>
      <c r="FH26" s="3">
        <v>0.42006396056397471</v>
      </c>
      <c r="FI26" s="3">
        <v>0.37784333188768959</v>
      </c>
      <c r="FJ26" s="3">
        <v>0.3346633959195644</v>
      </c>
      <c r="FK26" s="3">
        <v>0.29124416693296012</v>
      </c>
      <c r="FL26" s="3">
        <v>0.24850699787721756</v>
      </c>
      <c r="FM26" s="3">
        <v>0.20752570885728561</v>
      </c>
      <c r="FN26" s="3">
        <v>0.16935550522716505</v>
      </c>
      <c r="FO26" s="3">
        <v>0.13485101459218243</v>
      </c>
      <c r="FP26" s="3">
        <v>0.10458505287711301</v>
      </c>
      <c r="FQ26" s="3">
        <v>7.8849808915641806E-2</v>
      </c>
      <c r="FR26" s="3">
        <v>5.7669173244722101E-2</v>
      </c>
      <c r="FS26" s="3">
        <v>4.1157912253025709E-2</v>
      </c>
      <c r="FT26" s="3">
        <v>2.8394020505117377E-2</v>
      </c>
      <c r="FU26" s="3">
        <v>1.9155741993572388E-2</v>
      </c>
      <c r="FV26" s="3">
        <v>1.2251246349409156E-2</v>
      </c>
      <c r="FW26" s="3">
        <v>7.3855413492778165E-3</v>
      </c>
      <c r="FX26" s="3">
        <v>4.0231997946055982E-3</v>
      </c>
      <c r="FY26" s="3">
        <v>1.9282794295565171E-3</v>
      </c>
      <c r="FZ26" s="3">
        <v>7.997153278199744E-4</v>
      </c>
      <c r="GA26" s="3">
        <v>2.8405088728837672E-4</v>
      </c>
      <c r="GB26" s="3">
        <v>8.2261136958713892E-5</v>
      </c>
      <c r="GC26" s="3">
        <v>1.787781289523729E-5</v>
      </c>
      <c r="GD26" s="3">
        <v>2.4621323919320788E-6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17</v>
      </c>
      <c r="HC26">
        <f t="shared" si="24"/>
        <v>0.35728587182341076</v>
      </c>
      <c r="HD26">
        <f>IF(H26&gt;=$F$3,IF(HB26&lt;50,HC26*VLOOKUP(H26,Ret!$A$2:$AZ$27,HB26+2),HC26),0)</f>
        <v>5.7165739491745722E-3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5.5379310132628668E-4</v>
      </c>
      <c r="HH26">
        <f t="shared" ref="HH26:HI41" si="26">HH25+1</f>
        <v>50</v>
      </c>
      <c r="HI26">
        <f t="shared" si="26"/>
        <v>17</v>
      </c>
      <c r="HJ26">
        <f t="shared" si="21"/>
        <v>0.30121342709944487</v>
      </c>
      <c r="HK26">
        <f>IF(HH26&gt;=$F$3,IF(HI26&lt;50,HJ26*VLOOKUP(HH26,Ret!$A$2:$AZ$27,HI26+2),HJ26),0)</f>
        <v>4.8194148335911182E-3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4.6688081200413952E-4</v>
      </c>
      <c r="HN26">
        <f>HN25/(1+Assumptions!$C$9)</f>
        <v>0.55060778023915702</v>
      </c>
      <c r="HO26">
        <f>HO25*(1+Assumptions!$C$10)</f>
        <v>1.6681725296822383</v>
      </c>
      <c r="HQ26">
        <f>HQ25/(1.01+Assumptions!$C$9)</f>
        <v>0.47230166613492064</v>
      </c>
      <c r="HR26">
        <f>HR25/(0.99+Assumptions!$C$9)</f>
        <v>0.6428507655861454</v>
      </c>
    </row>
    <row r="27" spans="2:226" x14ac:dyDescent="0.25">
      <c r="B27">
        <f t="shared" si="25"/>
        <v>2054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27338.523557840763</v>
      </c>
      <c r="F27" s="3">
        <f t="shared" si="19"/>
        <v>24036.14</v>
      </c>
      <c r="H27">
        <f t="shared" si="23"/>
        <v>51</v>
      </c>
      <c r="I27" s="5">
        <v>357646.45875123679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28031.45</v>
      </c>
      <c r="AD27" s="5">
        <v>29409.34</v>
      </c>
      <c r="AE27" s="5">
        <v>30847.52</v>
      </c>
      <c r="AF27" s="5">
        <v>32349.200000000001</v>
      </c>
      <c r="AG27" s="5">
        <v>33918.51</v>
      </c>
      <c r="AH27" s="5">
        <v>35560.379999999997</v>
      </c>
      <c r="AI27" s="5">
        <v>37273.1</v>
      </c>
      <c r="AJ27" s="5">
        <v>39057.29</v>
      </c>
      <c r="AK27" s="5">
        <v>40912.89</v>
      </c>
      <c r="AL27" s="5">
        <v>42847.57</v>
      </c>
      <c r="AM27" s="5">
        <v>44863.8</v>
      </c>
      <c r="AN27" s="5">
        <v>46966.39</v>
      </c>
      <c r="AO27" s="5">
        <v>20246.349999999999</v>
      </c>
      <c r="AP27" s="5">
        <v>21182.82</v>
      </c>
      <c r="AQ27" s="5">
        <v>22149.88</v>
      </c>
      <c r="AR27" s="5">
        <v>23143.55</v>
      </c>
      <c r="AS27" s="5">
        <v>24161.05</v>
      </c>
      <c r="AT27" s="5">
        <v>25192.95</v>
      </c>
      <c r="AU27" s="5">
        <v>26231.72</v>
      </c>
      <c r="AV27" s="5">
        <v>27269.58</v>
      </c>
      <c r="AW27" s="5">
        <v>28299.599999999999</v>
      </c>
      <c r="AX27" s="5">
        <v>29318.080000000002</v>
      </c>
      <c r="AY27" s="5">
        <v>30313.51</v>
      </c>
      <c r="AZ27" s="5">
        <v>31275.57</v>
      </c>
      <c r="BA27" s="5">
        <v>32190.959999999999</v>
      </c>
      <c r="BB27" s="5">
        <v>33035.68</v>
      </c>
      <c r="BC27" s="5">
        <v>33784.75</v>
      </c>
      <c r="BD27" s="5">
        <v>34410.03</v>
      </c>
      <c r="BE27" s="5">
        <v>34887.14</v>
      </c>
      <c r="BF27" s="5">
        <v>35186.11</v>
      </c>
      <c r="BG27" s="5">
        <v>35277.519999999997</v>
      </c>
      <c r="BH27" s="5">
        <v>35138.800000000003</v>
      </c>
      <c r="BI27" s="5">
        <v>34755.949999999997</v>
      </c>
      <c r="BJ27" s="5">
        <v>34112.17</v>
      </c>
      <c r="BK27" s="5">
        <v>33192.769999999997</v>
      </c>
      <c r="BL27" s="5">
        <v>31925.55</v>
      </c>
      <c r="BM27" s="5">
        <v>30296.13</v>
      </c>
      <c r="BN27" s="5">
        <v>28309.75</v>
      </c>
      <c r="BO27" s="5">
        <v>25991.87</v>
      </c>
      <c r="BP27" s="5">
        <v>23397.599999999999</v>
      </c>
      <c r="BQ27" s="5">
        <v>20613.759999999998</v>
      </c>
      <c r="BR27" s="5">
        <v>17747.490000000002</v>
      </c>
      <c r="BS27" s="5">
        <v>14908.86</v>
      </c>
      <c r="BT27" s="5">
        <v>12198.66</v>
      </c>
      <c r="BU27" s="5">
        <v>9702.77</v>
      </c>
      <c r="BV27" s="5">
        <v>7486.71</v>
      </c>
      <c r="BW27" s="5">
        <v>5637.07</v>
      </c>
      <c r="BX27" s="5">
        <v>4102.79</v>
      </c>
      <c r="BY27" s="5">
        <v>2920.14</v>
      </c>
      <c r="BZ27" s="5">
        <v>1970.32</v>
      </c>
      <c r="CA27" s="5">
        <v>1253.1199999999999</v>
      </c>
      <c r="CB27" s="5">
        <v>720.17</v>
      </c>
      <c r="CC27" s="5">
        <v>364.15</v>
      </c>
      <c r="CD27" s="5">
        <v>159.33000000000001</v>
      </c>
      <c r="CE27" s="5">
        <v>59.71</v>
      </c>
      <c r="CF27" s="5">
        <v>18.239999999999998</v>
      </c>
      <c r="CG27" s="5">
        <v>4.18</v>
      </c>
      <c r="CH27" s="5">
        <v>0.61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0.99465999999999999</v>
      </c>
      <c r="DZ27" s="3">
        <v>0.98914958360000005</v>
      </c>
      <c r="EA27" s="3">
        <v>0.98343229900679208</v>
      </c>
      <c r="EB27" s="3">
        <v>0.9775415395357413</v>
      </c>
      <c r="EC27" s="3">
        <v>0.97152965906759647</v>
      </c>
      <c r="ED27" s="3">
        <v>0.96545759869842407</v>
      </c>
      <c r="EE27" s="3">
        <v>0.95920143345885822</v>
      </c>
      <c r="EF27" s="3">
        <v>0.9527172317686764</v>
      </c>
      <c r="EG27" s="3">
        <v>0.94595293942311875</v>
      </c>
      <c r="EH27" s="3">
        <v>0.93903802343593568</v>
      </c>
      <c r="EI27" s="3">
        <v>0.93196706711946309</v>
      </c>
      <c r="EJ27" s="3">
        <v>0.92478160103197204</v>
      </c>
      <c r="EK27" s="3">
        <v>0.9174480829357885</v>
      </c>
      <c r="EL27" s="3">
        <v>0.90984243832825085</v>
      </c>
      <c r="EM27" s="3">
        <v>0.90178123432466262</v>
      </c>
      <c r="EN27" s="3">
        <v>0.89311511666280263</v>
      </c>
      <c r="EO27" s="3">
        <v>0.88377313254250967</v>
      </c>
      <c r="EP27" s="3">
        <v>0.87347717554838944</v>
      </c>
      <c r="EQ27" s="3">
        <v>0.86207829840748296</v>
      </c>
      <c r="ER27" s="3">
        <v>0.84946609290178143</v>
      </c>
      <c r="ES27" s="3">
        <v>0.83559431160469533</v>
      </c>
      <c r="ET27" s="3">
        <v>0.82053690210957864</v>
      </c>
      <c r="EU27" s="3">
        <v>0.80416719091249256</v>
      </c>
      <c r="EV27" s="3">
        <v>0.78643530435287212</v>
      </c>
      <c r="EW27" s="3">
        <v>0.76725414727970553</v>
      </c>
      <c r="EX27" s="3">
        <v>0.74633879922486079</v>
      </c>
      <c r="EY27" s="3">
        <v>0.72347097841661101</v>
      </c>
      <c r="EZ27" s="3">
        <v>0.6984461172731804</v>
      </c>
      <c r="FA27" s="3">
        <v>0.67121370316069917</v>
      </c>
      <c r="FB27" s="3">
        <v>0.64167358808459685</v>
      </c>
      <c r="FC27" s="3">
        <v>0.60980166096443489</v>
      </c>
      <c r="FD27" s="3">
        <v>0.57573814018296154</v>
      </c>
      <c r="FE27" s="3">
        <v>0.53977753594713374</v>
      </c>
      <c r="FF27" s="3">
        <v>0.50216043946697797</v>
      </c>
      <c r="FG27" s="3">
        <v>0.46315261652918316</v>
      </c>
      <c r="FH27" s="3">
        <v>0.4222469774373257</v>
      </c>
      <c r="FI27" s="3">
        <v>0.37980693373510011</v>
      </c>
      <c r="FJ27" s="3">
        <v>0.33640259734785283</v>
      </c>
      <c r="FK27" s="3">
        <v>0.2927577243679424</v>
      </c>
      <c r="FL27" s="3">
        <v>0.24979845589419053</v>
      </c>
      <c r="FM27" s="3">
        <v>0.20860419253267956</v>
      </c>
      <c r="FN27" s="3">
        <v>0.17023562340014381</v>
      </c>
      <c r="FO27" s="3">
        <v>0.13555181748859851</v>
      </c>
      <c r="FP27" s="3">
        <v>0.10512856757145747</v>
      </c>
      <c r="FQ27" s="3">
        <v>7.9259580949148936E-2</v>
      </c>
      <c r="FR27" s="3">
        <v>5.796887231458854E-2</v>
      </c>
      <c r="FS27" s="3">
        <v>4.1371804482198689E-2</v>
      </c>
      <c r="FT27" s="3">
        <v>2.8541580476179232E-2</v>
      </c>
      <c r="FU27" s="3">
        <v>1.9255291852449556E-2</v>
      </c>
      <c r="FV27" s="3">
        <v>1.2314914457152638E-2</v>
      </c>
      <c r="FW27" s="3">
        <v>7.4239230313498973E-3</v>
      </c>
      <c r="FX27" s="3">
        <v>4.0441078320975427E-3</v>
      </c>
      <c r="FY27" s="3">
        <v>1.9383004428460311E-3</v>
      </c>
      <c r="FZ27" s="3">
        <v>8.0387134266153462E-4</v>
      </c>
      <c r="GA27" s="3">
        <v>2.8552706219995048E-4</v>
      </c>
      <c r="GB27" s="3">
        <v>8.268863721310565E-5</v>
      </c>
      <c r="GC27" s="3">
        <v>1.7970721525524253E-5</v>
      </c>
      <c r="GD27" s="3">
        <v>2.4749277684951993E-6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18</v>
      </c>
      <c r="HC27">
        <f t="shared" si="24"/>
        <v>0.35101550477290988</v>
      </c>
      <c r="HD27">
        <f>IF(H27&gt;=$F$3,IF(HB27&lt;50,HC27*VLOOKUP(H27,Ret!$A$2:$AZ$27,HB27+2),HC27),0)</f>
        <v>5.2652325715936482E-3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5.9672635811394681E-4</v>
      </c>
      <c r="HH27">
        <f t="shared" si="26"/>
        <v>51</v>
      </c>
      <c r="HI27">
        <f t="shared" si="26"/>
        <v>18</v>
      </c>
      <c r="HJ27">
        <f t="shared" si="21"/>
        <v>0.29592713145384963</v>
      </c>
      <c r="HK27">
        <f>IF(HH27&gt;=$F$3,IF(HI27&lt;50,HJ27*VLOOKUP(HH27,Ret!$A$2:$AZ$27,HI27+2),HJ27),0)</f>
        <v>4.4389069718077439E-3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5.0307612347154438E-4</v>
      </c>
      <c r="HN27">
        <f>HN26/(1+Assumptions!$C$9)</f>
        <v>0.53045065533637481</v>
      </c>
      <c r="HO27">
        <f>HO26*(1+Assumptions!$C$10)</f>
        <v>1.7223881368969109</v>
      </c>
      <c r="HQ27">
        <f>HQ26/(1.01+Assumptions!$C$9)</f>
        <v>0.45066952875469524</v>
      </c>
      <c r="HR27">
        <f>HR26/(0.99+Assumptions!$C$9)</f>
        <v>0.62534121165967449</v>
      </c>
    </row>
    <row r="28" spans="2:226" x14ac:dyDescent="0.25">
      <c r="B28">
        <f t="shared" si="25"/>
        <v>2055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28842.142353522009</v>
      </c>
      <c r="F28" s="3">
        <f t="shared" si="19"/>
        <v>25062.71</v>
      </c>
      <c r="H28">
        <f t="shared" si="23"/>
        <v>52</v>
      </c>
      <c r="I28" s="5">
        <v>345842.20810143114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29567.23</v>
      </c>
      <c r="AE28" s="5">
        <v>31013.13</v>
      </c>
      <c r="AF28" s="5">
        <v>32522.87</v>
      </c>
      <c r="AG28" s="5">
        <v>34100.61</v>
      </c>
      <c r="AH28" s="5">
        <v>35751.29</v>
      </c>
      <c r="AI28" s="5">
        <v>37473.21</v>
      </c>
      <c r="AJ28" s="5">
        <v>39266.980000000003</v>
      </c>
      <c r="AK28" s="5">
        <v>41132.53</v>
      </c>
      <c r="AL28" s="5">
        <v>43077.61</v>
      </c>
      <c r="AM28" s="5">
        <v>45104.66</v>
      </c>
      <c r="AN28" s="5">
        <v>47218.53</v>
      </c>
      <c r="AO28" s="5">
        <v>20355.04</v>
      </c>
      <c r="AP28" s="5">
        <v>21296.55</v>
      </c>
      <c r="AQ28" s="5">
        <v>22268.79</v>
      </c>
      <c r="AR28" s="5">
        <v>23267.8</v>
      </c>
      <c r="AS28" s="5">
        <v>24290.77</v>
      </c>
      <c r="AT28" s="5">
        <v>25328.21</v>
      </c>
      <c r="AU28" s="5">
        <v>26372.54</v>
      </c>
      <c r="AV28" s="5">
        <v>27415.98</v>
      </c>
      <c r="AW28" s="5">
        <v>28451.54</v>
      </c>
      <c r="AX28" s="5">
        <v>29475.48</v>
      </c>
      <c r="AY28" s="5">
        <v>30476.25</v>
      </c>
      <c r="AZ28" s="5">
        <v>31443.48</v>
      </c>
      <c r="BA28" s="5">
        <v>32363.79</v>
      </c>
      <c r="BB28" s="5">
        <v>33213.03</v>
      </c>
      <c r="BC28" s="5">
        <v>33966.129999999997</v>
      </c>
      <c r="BD28" s="5">
        <v>34594.76</v>
      </c>
      <c r="BE28" s="5">
        <v>35074.44</v>
      </c>
      <c r="BF28" s="5">
        <v>35375.01</v>
      </c>
      <c r="BG28" s="5">
        <v>35466.92</v>
      </c>
      <c r="BH28" s="5">
        <v>35327.449999999997</v>
      </c>
      <c r="BI28" s="5">
        <v>34942.550000000003</v>
      </c>
      <c r="BJ28" s="5">
        <v>34295.31</v>
      </c>
      <c r="BK28" s="5">
        <v>33370.97</v>
      </c>
      <c r="BL28" s="5">
        <v>32096.94</v>
      </c>
      <c r="BM28" s="5">
        <v>30458.78</v>
      </c>
      <c r="BN28" s="5">
        <v>28461.74</v>
      </c>
      <c r="BO28" s="5">
        <v>26131.41</v>
      </c>
      <c r="BP28" s="5">
        <v>23523.22</v>
      </c>
      <c r="BQ28" s="5">
        <v>20724.419999999998</v>
      </c>
      <c r="BR28" s="5">
        <v>17842.77</v>
      </c>
      <c r="BS28" s="5">
        <v>14988.9</v>
      </c>
      <c r="BT28" s="5">
        <v>12264.15</v>
      </c>
      <c r="BU28" s="5">
        <v>9754.86</v>
      </c>
      <c r="BV28" s="5">
        <v>7526.91</v>
      </c>
      <c r="BW28" s="5">
        <v>5667.33</v>
      </c>
      <c r="BX28" s="5">
        <v>4124.82</v>
      </c>
      <c r="BY28" s="5">
        <v>2935.82</v>
      </c>
      <c r="BZ28" s="5">
        <v>1980.9</v>
      </c>
      <c r="CA28" s="5">
        <v>1259.8499999999999</v>
      </c>
      <c r="CB28" s="5">
        <v>724.03</v>
      </c>
      <c r="CC28" s="5">
        <v>366.11</v>
      </c>
      <c r="CD28" s="5">
        <v>160.19</v>
      </c>
      <c r="CE28" s="5">
        <v>60.03</v>
      </c>
      <c r="CF28" s="5">
        <v>18.34</v>
      </c>
      <c r="CG28" s="5">
        <v>4.2</v>
      </c>
      <c r="CH28" s="5">
        <v>0.61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0.99446000000000001</v>
      </c>
      <c r="EA28" s="3">
        <v>0.98871202120000001</v>
      </c>
      <c r="EB28" s="3">
        <v>0.98278963619301196</v>
      </c>
      <c r="EC28" s="3">
        <v>0.97674547993042493</v>
      </c>
      <c r="ED28" s="3">
        <v>0.97064082068085977</v>
      </c>
      <c r="EE28" s="3">
        <v>0.96435106816284777</v>
      </c>
      <c r="EF28" s="3">
        <v>0.95783205494206691</v>
      </c>
      <c r="EG28" s="3">
        <v>0.9510314473519782</v>
      </c>
      <c r="EH28" s="3">
        <v>0.94407940747183516</v>
      </c>
      <c r="EI28" s="3">
        <v>0.9369704895335722</v>
      </c>
      <c r="EJ28" s="3">
        <v>0.92974644705926834</v>
      </c>
      <c r="EK28" s="3">
        <v>0.92237355773408836</v>
      </c>
      <c r="EL28" s="3">
        <v>0.91472708094047273</v>
      </c>
      <c r="EM28" s="3">
        <v>0.90662259900334019</v>
      </c>
      <c r="EN28" s="3">
        <v>0.89790995582691813</v>
      </c>
      <c r="EO28" s="3">
        <v>0.88851781768896854</v>
      </c>
      <c r="EP28" s="3">
        <v>0.87816658511289203</v>
      </c>
      <c r="EQ28" s="3">
        <v>0.86670651117716879</v>
      </c>
      <c r="ER28" s="3">
        <v>0.85402659491864674</v>
      </c>
      <c r="ES28" s="3">
        <v>0.84008034062362524</v>
      </c>
      <c r="ET28" s="3">
        <v>0.82494209288558751</v>
      </c>
      <c r="EU28" s="3">
        <v>0.80848449813251999</v>
      </c>
      <c r="EV28" s="3">
        <v>0.7906574149486979</v>
      </c>
      <c r="EW28" s="3">
        <v>0.77137328059809918</v>
      </c>
      <c r="EX28" s="3">
        <v>0.75034564496899503</v>
      </c>
      <c r="EY28" s="3">
        <v>0.72735505440714499</v>
      </c>
      <c r="EZ28" s="3">
        <v>0.70219584307520189</v>
      </c>
      <c r="FA28" s="3">
        <v>0.67481722715369974</v>
      </c>
      <c r="FB28" s="3">
        <v>0.64511852098666544</v>
      </c>
      <c r="FC28" s="3">
        <v>0.61307548404925782</v>
      </c>
      <c r="FD28" s="3">
        <v>0.57882908751026629</v>
      </c>
      <c r="FE28" s="3">
        <v>0.54267542270437508</v>
      </c>
      <c r="FF28" s="3">
        <v>0.50485637249610715</v>
      </c>
      <c r="FG28" s="3">
        <v>0.46563912948060954</v>
      </c>
      <c r="FH28" s="3">
        <v>0.42451388156488212</v>
      </c>
      <c r="FI28" s="3">
        <v>0.38184599132879582</v>
      </c>
      <c r="FJ28" s="3">
        <v>0.338208631439741</v>
      </c>
      <c r="FK28" s="3">
        <v>0.29432944359674901</v>
      </c>
      <c r="FL28" s="3">
        <v>0.25113954104336206</v>
      </c>
      <c r="FM28" s="3">
        <v>0.20972411932990123</v>
      </c>
      <c r="FN28" s="3">
        <v>0.17114956206155249</v>
      </c>
      <c r="FO28" s="3">
        <v>0.13627955028713179</v>
      </c>
      <c r="FP28" s="3">
        <v>0.10569296802068794</v>
      </c>
      <c r="FQ28" s="3">
        <v>7.9685099379837254E-2</v>
      </c>
      <c r="FR28" s="3">
        <v>5.8280087984425362E-2</v>
      </c>
      <c r="FS28" s="3">
        <v>4.1593915993604534E-2</v>
      </c>
      <c r="FT28" s="3">
        <v>2.8694810765667898E-2</v>
      </c>
      <c r="FU28" s="3">
        <v>1.9358667134950193E-2</v>
      </c>
      <c r="FV28" s="3">
        <v>1.2381029152828746E-2</v>
      </c>
      <c r="FW28" s="3">
        <v>7.4637796144912819E-3</v>
      </c>
      <c r="FX28" s="3">
        <v>4.0658193071979806E-3</v>
      </c>
      <c r="FY28" s="3">
        <v>1.9487065357469201E-3</v>
      </c>
      <c r="FZ28" s="3">
        <v>8.0818706157032027E-4</v>
      </c>
      <c r="GA28" s="3">
        <v>2.8705996239916204E-4</v>
      </c>
      <c r="GB28" s="3">
        <v>8.3132565110797312E-5</v>
      </c>
      <c r="GC28" s="3">
        <v>1.8067200375529583E-5</v>
      </c>
      <c r="GD28" s="3">
        <v>2.4882148357179331E-6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19</v>
      </c>
      <c r="HC28">
        <f t="shared" si="24"/>
        <v>0.34515354584320229</v>
      </c>
      <c r="HD28">
        <f>IF(H28&gt;=$F$3,IF(HB28&lt;50,HC28*VLOOKUP(H28,Ret!$A$2:$AZ$27,HB28+2),HC28),0)</f>
        <v>6.5579173710208433E-3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6.3853405980992422E-4</v>
      </c>
      <c r="HH28">
        <f t="shared" si="26"/>
        <v>52</v>
      </c>
      <c r="HI28">
        <f t="shared" si="26"/>
        <v>19</v>
      </c>
      <c r="HJ28">
        <f t="shared" si="21"/>
        <v>0.29098514835857031</v>
      </c>
      <c r="HK28">
        <f>IF(HH28&gt;=$F$3,IF(HI28&lt;50,HJ28*VLOOKUP(HH28,Ret!$A$2:$AZ$27,HI28+2),HJ28),0)</f>
        <v>5.5287178188128359E-3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5.3832252446335506E-4</v>
      </c>
      <c r="HN28">
        <f>HN27/(1+Assumptions!$C$9)</f>
        <v>0.51103145986163279</v>
      </c>
      <c r="HO28">
        <f>HO27*(1+Assumptions!$C$10)</f>
        <v>1.7783657513460605</v>
      </c>
      <c r="HQ28">
        <f>HQ27/(1.01+Assumptions!$C$9)</f>
        <v>0.43002817629264811</v>
      </c>
      <c r="HR28">
        <f>HR27/(0.99+Assumptions!$C$9)</f>
        <v>0.60830857165337981</v>
      </c>
    </row>
    <row r="29" spans="2:226" x14ac:dyDescent="0.25">
      <c r="B29">
        <f t="shared" si="25"/>
        <v>2056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30428.460182965719</v>
      </c>
      <c r="F29" s="3">
        <f t="shared" si="19"/>
        <v>26096.1</v>
      </c>
      <c r="H29">
        <f t="shared" si="23"/>
        <v>53</v>
      </c>
      <c r="I29" s="5">
        <v>333816.93863294588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31185.9</v>
      </c>
      <c r="AF29" s="5">
        <v>32704.05</v>
      </c>
      <c r="AG29" s="5">
        <v>34290.58</v>
      </c>
      <c r="AH29" s="5">
        <v>35950.46</v>
      </c>
      <c r="AI29" s="5">
        <v>37681.96</v>
      </c>
      <c r="AJ29" s="5">
        <v>39485.730000000003</v>
      </c>
      <c r="AK29" s="5">
        <v>41361.68</v>
      </c>
      <c r="AL29" s="5">
        <v>43317.59</v>
      </c>
      <c r="AM29" s="5">
        <v>45355.93</v>
      </c>
      <c r="AN29" s="5">
        <v>47481.58</v>
      </c>
      <c r="AO29" s="5">
        <v>20468.439999999999</v>
      </c>
      <c r="AP29" s="5">
        <v>21415.19</v>
      </c>
      <c r="AQ29" s="5">
        <v>22392.85</v>
      </c>
      <c r="AR29" s="5">
        <v>23397.43</v>
      </c>
      <c r="AS29" s="5">
        <v>24426.09</v>
      </c>
      <c r="AT29" s="5">
        <v>25469.31</v>
      </c>
      <c r="AU29" s="5">
        <v>26519.46</v>
      </c>
      <c r="AV29" s="5">
        <v>27568.71</v>
      </c>
      <c r="AW29" s="5">
        <v>28610.04</v>
      </c>
      <c r="AX29" s="5">
        <v>29639.68</v>
      </c>
      <c r="AY29" s="5">
        <v>30646.03</v>
      </c>
      <c r="AZ29" s="5">
        <v>31618.65</v>
      </c>
      <c r="BA29" s="5">
        <v>32544.080000000002</v>
      </c>
      <c r="BB29" s="5">
        <v>33398.06</v>
      </c>
      <c r="BC29" s="5">
        <v>34155.35</v>
      </c>
      <c r="BD29" s="5">
        <v>34787.49</v>
      </c>
      <c r="BE29" s="5">
        <v>35269.83</v>
      </c>
      <c r="BF29" s="5">
        <v>35572.080000000002</v>
      </c>
      <c r="BG29" s="5">
        <v>35664.5</v>
      </c>
      <c r="BH29" s="5">
        <v>35524.26</v>
      </c>
      <c r="BI29" s="5">
        <v>35137.21</v>
      </c>
      <c r="BJ29" s="5">
        <v>34486.36</v>
      </c>
      <c r="BK29" s="5">
        <v>33556.870000000003</v>
      </c>
      <c r="BL29" s="5">
        <v>32275.75</v>
      </c>
      <c r="BM29" s="5">
        <v>30628.46</v>
      </c>
      <c r="BN29" s="5">
        <v>28620.29</v>
      </c>
      <c r="BO29" s="5">
        <v>26276.99</v>
      </c>
      <c r="BP29" s="5">
        <v>23654.26</v>
      </c>
      <c r="BQ29" s="5">
        <v>20839.88</v>
      </c>
      <c r="BR29" s="5">
        <v>17942.169999999998</v>
      </c>
      <c r="BS29" s="5">
        <v>15072.4</v>
      </c>
      <c r="BT29" s="5">
        <v>12332.47</v>
      </c>
      <c r="BU29" s="5">
        <v>9809.2000000000007</v>
      </c>
      <c r="BV29" s="5">
        <v>7568.84</v>
      </c>
      <c r="BW29" s="5">
        <v>5698.9</v>
      </c>
      <c r="BX29" s="5">
        <v>4147.8</v>
      </c>
      <c r="BY29" s="5">
        <v>2952.17</v>
      </c>
      <c r="BZ29" s="5">
        <v>1991.94</v>
      </c>
      <c r="CA29" s="5">
        <v>1266.8599999999999</v>
      </c>
      <c r="CB29" s="5">
        <v>728.07</v>
      </c>
      <c r="CC29" s="5">
        <v>368.15</v>
      </c>
      <c r="CD29" s="5">
        <v>161.08000000000001</v>
      </c>
      <c r="CE29" s="5">
        <v>60.36</v>
      </c>
      <c r="CF29" s="5">
        <v>18.440000000000001</v>
      </c>
      <c r="CG29" s="5">
        <v>4.2300000000000004</v>
      </c>
      <c r="CH29" s="5">
        <v>0.61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0.99421999999999999</v>
      </c>
      <c r="EB29" s="3">
        <v>0.98826462219999989</v>
      </c>
      <c r="EC29" s="3">
        <v>0.98218679477346993</v>
      </c>
      <c r="ED29" s="3">
        <v>0.97604812730613577</v>
      </c>
      <c r="EE29" s="3">
        <v>0.96972333544119194</v>
      </c>
      <c r="EF29" s="3">
        <v>0.9631680056936095</v>
      </c>
      <c r="EG29" s="3">
        <v>0.9563295128531849</v>
      </c>
      <c r="EH29" s="3">
        <v>0.94933874411422814</v>
      </c>
      <c r="EI29" s="3">
        <v>0.94219022337104796</v>
      </c>
      <c r="EJ29" s="3">
        <v>0.93492593674885716</v>
      </c>
      <c r="EK29" s="3">
        <v>0.92751197407043873</v>
      </c>
      <c r="EL29" s="3">
        <v>0.91982289980539478</v>
      </c>
      <c r="EM29" s="3">
        <v>0.91167326891311895</v>
      </c>
      <c r="EN29" s="3">
        <v>0.90291208879886387</v>
      </c>
      <c r="EO29" s="3">
        <v>0.89346762835002769</v>
      </c>
      <c r="EP29" s="3">
        <v>0.88305873047974981</v>
      </c>
      <c r="EQ29" s="3">
        <v>0.87153481404698907</v>
      </c>
      <c r="ER29" s="3">
        <v>0.85878425971748162</v>
      </c>
      <c r="ES29" s="3">
        <v>0.84476031275629515</v>
      </c>
      <c r="ET29" s="3">
        <v>0.82953773192042668</v>
      </c>
      <c r="EU29" s="3">
        <v>0.81298845416861409</v>
      </c>
      <c r="EV29" s="3">
        <v>0.79506205875419611</v>
      </c>
      <c r="EW29" s="3">
        <v>0.77567049514118125</v>
      </c>
      <c r="EX29" s="3">
        <v>0.75452571744363273</v>
      </c>
      <c r="EY29" s="3">
        <v>0.73140704946115986</v>
      </c>
      <c r="EZ29" s="3">
        <v>0.7061076796202983</v>
      </c>
      <c r="FA29" s="3">
        <v>0.67857654119190292</v>
      </c>
      <c r="FB29" s="3">
        <v>0.64871238761404726</v>
      </c>
      <c r="FC29" s="3">
        <v>0.61649084332125759</v>
      </c>
      <c r="FD29" s="3">
        <v>0.58205366481333209</v>
      </c>
      <c r="FE29" s="3">
        <v>0.5456985929090914</v>
      </c>
      <c r="FF29" s="3">
        <v>0.50766885796925676</v>
      </c>
      <c r="FG29" s="3">
        <v>0.46823314108220493</v>
      </c>
      <c r="FH29" s="3">
        <v>0.42687879006182461</v>
      </c>
      <c r="FI29" s="3">
        <v>0.38397320287271064</v>
      </c>
      <c r="FJ29" s="3">
        <v>0.34009274524841726</v>
      </c>
      <c r="FK29" s="3">
        <v>0.29596911247988761</v>
      </c>
      <c r="FL29" s="3">
        <v>0.2525386049145889</v>
      </c>
      <c r="FM29" s="3">
        <v>0.21089246357812405</v>
      </c>
      <c r="FN29" s="3">
        <v>0.17210301275219969</v>
      </c>
      <c r="FO29" s="3">
        <v>0.13703874493406651</v>
      </c>
      <c r="FP29" s="3">
        <v>0.10628176902106462</v>
      </c>
      <c r="FQ29" s="3">
        <v>8.0129014118051248E-2</v>
      </c>
      <c r="FR29" s="3">
        <v>5.8604758345660313E-2</v>
      </c>
      <c r="FS29" s="3">
        <v>4.1825629983714308E-2</v>
      </c>
      <c r="FT29" s="3">
        <v>2.885466561316483E-2</v>
      </c>
      <c r="FU29" s="3">
        <v>1.9466511609265522E-2</v>
      </c>
      <c r="FV29" s="3">
        <v>1.2450002164821857E-2</v>
      </c>
      <c r="FW29" s="3">
        <v>7.5053593050412089E-3</v>
      </c>
      <c r="FX29" s="3">
        <v>4.0884694278281479E-3</v>
      </c>
      <c r="FY29" s="3">
        <v>1.9595625120637531E-3</v>
      </c>
      <c r="FZ29" s="3">
        <v>8.1268936062820038E-4</v>
      </c>
      <c r="GA29" s="3">
        <v>2.886591340015305E-4</v>
      </c>
      <c r="GB29" s="3">
        <v>8.3595685206843225E-5</v>
      </c>
      <c r="GC29" s="3">
        <v>1.8167850266003239E-5</v>
      </c>
      <c r="GD29" s="3">
        <v>2.5020763386339653E-6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20</v>
      </c>
      <c r="HC29">
        <f t="shared" si="24"/>
        <v>0.33795709441237154</v>
      </c>
      <c r="HD29">
        <f>IF(H29&gt;=$F$3,IF(HB29&lt;50,HC29*VLOOKUP(H29,Ret!$A$2:$AZ$27,HB29+2),HC29),0)</f>
        <v>5.7452706050103164E-3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6.7253461788061941E-4</v>
      </c>
      <c r="HH29">
        <f t="shared" si="26"/>
        <v>53</v>
      </c>
      <c r="HI29">
        <f t="shared" si="26"/>
        <v>20</v>
      </c>
      <c r="HJ29">
        <f t="shared" si="21"/>
        <v>0.28491810801529416</v>
      </c>
      <c r="HK29">
        <f>IF(HH29&gt;=$F$3,IF(HI29&lt;50,HJ29*VLOOKUP(HH29,Ret!$A$2:$AZ$27,HI29+2),HJ29),0)</f>
        <v>4.8436078362600011E-3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5.6698703495043537E-4</v>
      </c>
      <c r="HN29">
        <f>HN28/(1+Assumptions!$C$9)</f>
        <v>0.49232317905744966</v>
      </c>
      <c r="HO29">
        <f>HO28*(1+Assumptions!$C$10)</f>
        <v>1.8361626382648073</v>
      </c>
      <c r="HQ29">
        <f>HQ28/(1.01+Assumptions!$C$9)</f>
        <v>0.41033222928687796</v>
      </c>
      <c r="HR29">
        <f>HR28/(0.99+Assumptions!$C$9)</f>
        <v>0.59173985569394927</v>
      </c>
    </row>
    <row r="30" spans="2:226" x14ac:dyDescent="0.25">
      <c r="B30">
        <f t="shared" si="25"/>
        <v>2057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32102.025493028828</v>
      </c>
      <c r="F30" s="3">
        <f t="shared" si="19"/>
        <v>27128.6</v>
      </c>
      <c r="H30">
        <f t="shared" si="23"/>
        <v>54</v>
      </c>
      <c r="I30" s="5">
        <v>321573.78134832461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32894.18</v>
      </c>
      <c r="AG30" s="5">
        <v>34489.93</v>
      </c>
      <c r="AH30" s="5">
        <v>36159.46</v>
      </c>
      <c r="AI30" s="5">
        <v>37901.03</v>
      </c>
      <c r="AJ30" s="5">
        <v>39715.29</v>
      </c>
      <c r="AK30" s="5">
        <v>41602.14</v>
      </c>
      <c r="AL30" s="5">
        <v>43569.42</v>
      </c>
      <c r="AM30" s="5">
        <v>45619.61</v>
      </c>
      <c r="AN30" s="5">
        <v>47757.62</v>
      </c>
      <c r="AO30" s="5">
        <v>20587.439999999999</v>
      </c>
      <c r="AP30" s="5">
        <v>21539.69</v>
      </c>
      <c r="AQ30" s="5">
        <v>22523.03</v>
      </c>
      <c r="AR30" s="5">
        <v>23533.45</v>
      </c>
      <c r="AS30" s="5">
        <v>24568.09</v>
      </c>
      <c r="AT30" s="5">
        <v>25617.37</v>
      </c>
      <c r="AU30" s="5">
        <v>26673.64</v>
      </c>
      <c r="AV30" s="5">
        <v>27728.99</v>
      </c>
      <c r="AW30" s="5">
        <v>28776.36</v>
      </c>
      <c r="AX30" s="5">
        <v>29811.99</v>
      </c>
      <c r="AY30" s="5">
        <v>30824.19</v>
      </c>
      <c r="AZ30" s="5">
        <v>31802.47</v>
      </c>
      <c r="BA30" s="5">
        <v>32733.279999999999</v>
      </c>
      <c r="BB30" s="5">
        <v>33592.22</v>
      </c>
      <c r="BC30" s="5">
        <v>34353.919999999998</v>
      </c>
      <c r="BD30" s="5">
        <v>34989.730000000003</v>
      </c>
      <c r="BE30" s="5">
        <v>35474.879999999997</v>
      </c>
      <c r="BF30" s="5">
        <v>35778.879999999997</v>
      </c>
      <c r="BG30" s="5">
        <v>35871.839999999997</v>
      </c>
      <c r="BH30" s="5">
        <v>35730.78</v>
      </c>
      <c r="BI30" s="5">
        <v>35341.480000000003</v>
      </c>
      <c r="BJ30" s="5">
        <v>34686.85</v>
      </c>
      <c r="BK30" s="5">
        <v>33751.96</v>
      </c>
      <c r="BL30" s="5">
        <v>32463.39</v>
      </c>
      <c r="BM30" s="5">
        <v>30806.52</v>
      </c>
      <c r="BN30" s="5">
        <v>28786.68</v>
      </c>
      <c r="BO30" s="5">
        <v>26429.75</v>
      </c>
      <c r="BP30" s="5">
        <v>23791.78</v>
      </c>
      <c r="BQ30" s="5">
        <v>20961.03</v>
      </c>
      <c r="BR30" s="5">
        <v>18046.48</v>
      </c>
      <c r="BS30" s="5">
        <v>15160.02</v>
      </c>
      <c r="BT30" s="5">
        <v>12404.17</v>
      </c>
      <c r="BU30" s="5">
        <v>9866.23</v>
      </c>
      <c r="BV30" s="5">
        <v>7612.84</v>
      </c>
      <c r="BW30" s="5">
        <v>5732.04</v>
      </c>
      <c r="BX30" s="5">
        <v>4171.91</v>
      </c>
      <c r="BY30" s="5">
        <v>2969.34</v>
      </c>
      <c r="BZ30" s="5">
        <v>2003.52</v>
      </c>
      <c r="CA30" s="5">
        <v>1274.23</v>
      </c>
      <c r="CB30" s="5">
        <v>732.3</v>
      </c>
      <c r="CC30" s="5">
        <v>370.29</v>
      </c>
      <c r="CD30" s="5">
        <v>162.02000000000001</v>
      </c>
      <c r="CE30" s="5">
        <v>60.71</v>
      </c>
      <c r="CF30" s="5">
        <v>18.55</v>
      </c>
      <c r="CG30" s="5">
        <v>4.25</v>
      </c>
      <c r="CH30" s="5">
        <v>0.62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0.99400999999999995</v>
      </c>
      <c r="EC30" s="3">
        <v>0.98789683849999999</v>
      </c>
      <c r="ED30" s="3">
        <v>0.98172248325937506</v>
      </c>
      <c r="EE30" s="3">
        <v>0.97536092156785426</v>
      </c>
      <c r="EF30" s="3">
        <v>0.9687674817380556</v>
      </c>
      <c r="EG30" s="3">
        <v>0.96188923261771542</v>
      </c>
      <c r="EH30" s="3">
        <v>0.95485782232727989</v>
      </c>
      <c r="EI30" s="3">
        <v>0.94766774292515543</v>
      </c>
      <c r="EJ30" s="3">
        <v>0.94036122462720251</v>
      </c>
      <c r="EK30" s="3">
        <v>0.93290416011590882</v>
      </c>
      <c r="EL30" s="3">
        <v>0.92517038462854795</v>
      </c>
      <c r="EM30" s="3">
        <v>0.91697337502073906</v>
      </c>
      <c r="EN30" s="3">
        <v>0.90816126088678972</v>
      </c>
      <c r="EO30" s="3">
        <v>0.89866189409791386</v>
      </c>
      <c r="EP30" s="3">
        <v>0.88819248303167309</v>
      </c>
      <c r="EQ30" s="3">
        <v>0.87660157112810977</v>
      </c>
      <c r="ER30" s="3">
        <v>0.86377689014250547</v>
      </c>
      <c r="ES30" s="3">
        <v>0.84967141352647835</v>
      </c>
      <c r="ET30" s="3">
        <v>0.83436033465473114</v>
      </c>
      <c r="EU30" s="3">
        <v>0.81771484597836919</v>
      </c>
      <c r="EV30" s="3">
        <v>0.7996842336245461</v>
      </c>
      <c r="EW30" s="3">
        <v>0.78017993516644346</v>
      </c>
      <c r="EX30" s="3">
        <v>0.75891223013380626</v>
      </c>
      <c r="EY30" s="3">
        <v>0.73565915940250648</v>
      </c>
      <c r="EZ30" s="3">
        <v>0.71021270907877376</v>
      </c>
      <c r="FA30" s="3">
        <v>0.68252151555179241</v>
      </c>
      <c r="FB30" s="3">
        <v>0.65248374365235806</v>
      </c>
      <c r="FC30" s="3">
        <v>0.62007487610514544</v>
      </c>
      <c r="FD30" s="3">
        <v>0.58543749352591201</v>
      </c>
      <c r="FE30" s="3">
        <v>0.5488710676802836</v>
      </c>
      <c r="FF30" s="3">
        <v>0.51062024297364461</v>
      </c>
      <c r="FG30" s="3">
        <v>0.47095526249945191</v>
      </c>
      <c r="FH30" s="3">
        <v>0.42936049371550034</v>
      </c>
      <c r="FI30" s="3">
        <v>0.38620547049215542</v>
      </c>
      <c r="FJ30" s="3">
        <v>0.34206990932431186</v>
      </c>
      <c r="FK30" s="3">
        <v>0.29768975928857566</v>
      </c>
      <c r="FL30" s="3">
        <v>0.2540067640105701</v>
      </c>
      <c r="FM30" s="3">
        <v>0.21211850855758699</v>
      </c>
      <c r="FN30" s="3">
        <v>0.17310355127859001</v>
      </c>
      <c r="FO30" s="3">
        <v>0.13783543374109009</v>
      </c>
      <c r="FP30" s="3">
        <v>0.10689964899223983</v>
      </c>
      <c r="FQ30" s="3">
        <v>8.0594852364719374E-2</v>
      </c>
      <c r="FR30" s="3">
        <v>5.8945463122508451E-2</v>
      </c>
      <c r="FS30" s="3">
        <v>4.2068787575903051E-2</v>
      </c>
      <c r="FT30" s="3">
        <v>2.9022415172864E-2</v>
      </c>
      <c r="FU30" s="3">
        <v>1.9579682172220971E-2</v>
      </c>
      <c r="FV30" s="3">
        <v>1.2522381530065645E-2</v>
      </c>
      <c r="FW30" s="3">
        <v>7.5489924815847738E-3</v>
      </c>
      <c r="FX30" s="3">
        <v>4.1122381644184899E-3</v>
      </c>
      <c r="FY30" s="3">
        <v>1.9709546298241382E-3</v>
      </c>
      <c r="FZ30" s="3">
        <v>8.1741401362696493E-4</v>
      </c>
      <c r="GA30" s="3">
        <v>2.9033728350016166E-4</v>
      </c>
      <c r="GB30" s="3">
        <v>8.4081677301646812E-5</v>
      </c>
      <c r="GC30" s="3">
        <v>1.8273470927966903E-5</v>
      </c>
      <c r="GD30" s="3">
        <v>2.516622416199601E-6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21</v>
      </c>
      <c r="HC30">
        <f t="shared" si="24"/>
        <v>0.33153928918948061</v>
      </c>
      <c r="HD30">
        <f>IF(H30&gt;=$F$3,IF(HB30&lt;50,HC30*VLOOKUP(H30,Ret!$A$2:$AZ$27,HB30+2),HC30),0)</f>
        <v>8.6200215189264958E-3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7.061786859735937E-4</v>
      </c>
      <c r="HH30">
        <f t="shared" si="26"/>
        <v>54</v>
      </c>
      <c r="HI30">
        <f t="shared" si="26"/>
        <v>21</v>
      </c>
      <c r="HJ30">
        <f t="shared" si="21"/>
        <v>0.27950751314408373</v>
      </c>
      <c r="HK30">
        <f>IF(HH30&gt;=$F$3,IF(HI30&lt;50,HJ30*VLOOKUP(HH30,Ret!$A$2:$AZ$27,HI30+2),HJ30),0)</f>
        <v>7.2671953417461762E-3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5.9535100299689834E-4</v>
      </c>
      <c r="HN30">
        <f>HN29/(1+Assumptions!$C$9)</f>
        <v>0.47429978714590526</v>
      </c>
      <c r="HO30">
        <f>HO29*(1+Assumptions!$C$10)</f>
        <v>1.8958379240084136</v>
      </c>
      <c r="HQ30">
        <f>HQ29/(1.01+Assumptions!$C$9)</f>
        <v>0.39153838672412017</v>
      </c>
      <c r="HR30">
        <f>HR29/(0.99+Assumptions!$C$9)</f>
        <v>0.57562242771784944</v>
      </c>
    </row>
    <row r="31" spans="2:226" x14ac:dyDescent="0.25">
      <c r="B31">
        <f t="shared" si="25"/>
        <v>2058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33867.636895145413</v>
      </c>
      <c r="F31" s="3">
        <f t="shared" si="19"/>
        <v>28153.3</v>
      </c>
      <c r="H31">
        <f t="shared" si="23"/>
        <v>55</v>
      </c>
      <c r="I31" s="5">
        <v>309092.4244352266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34697.769999999997</v>
      </c>
      <c r="AH31" s="5">
        <v>36377.360000000001</v>
      </c>
      <c r="AI31" s="5">
        <v>38129.43</v>
      </c>
      <c r="AJ31" s="5">
        <v>39954.61</v>
      </c>
      <c r="AK31" s="5">
        <v>41852.839999999997</v>
      </c>
      <c r="AL31" s="5">
        <v>43831.97</v>
      </c>
      <c r="AM31" s="5">
        <v>45894.52</v>
      </c>
      <c r="AN31" s="5">
        <v>48045.41</v>
      </c>
      <c r="AO31" s="5">
        <v>20711.5</v>
      </c>
      <c r="AP31" s="5">
        <v>21669.49</v>
      </c>
      <c r="AQ31" s="5">
        <v>22658.76</v>
      </c>
      <c r="AR31" s="5">
        <v>23675.26</v>
      </c>
      <c r="AS31" s="5">
        <v>24716.14</v>
      </c>
      <c r="AT31" s="5">
        <v>25771.75</v>
      </c>
      <c r="AU31" s="5">
        <v>26834.37</v>
      </c>
      <c r="AV31" s="5">
        <v>27896.09</v>
      </c>
      <c r="AW31" s="5">
        <v>28949.77</v>
      </c>
      <c r="AX31" s="5">
        <v>29991.64</v>
      </c>
      <c r="AY31" s="5">
        <v>31009.94</v>
      </c>
      <c r="AZ31" s="5">
        <v>31994.11</v>
      </c>
      <c r="BA31" s="5">
        <v>32930.53</v>
      </c>
      <c r="BB31" s="5">
        <v>33794.65</v>
      </c>
      <c r="BC31" s="5">
        <v>34560.94</v>
      </c>
      <c r="BD31" s="5">
        <v>35200.58</v>
      </c>
      <c r="BE31" s="5">
        <v>35688.65</v>
      </c>
      <c r="BF31" s="5">
        <v>35994.49</v>
      </c>
      <c r="BG31" s="5">
        <v>36088</v>
      </c>
      <c r="BH31" s="5">
        <v>35946.1</v>
      </c>
      <c r="BI31" s="5">
        <v>35554.449999999997</v>
      </c>
      <c r="BJ31" s="5">
        <v>34895.879999999997</v>
      </c>
      <c r="BK31" s="5">
        <v>33955.35</v>
      </c>
      <c r="BL31" s="5">
        <v>32659.02</v>
      </c>
      <c r="BM31" s="5">
        <v>30992.17</v>
      </c>
      <c r="BN31" s="5">
        <v>28960.15</v>
      </c>
      <c r="BO31" s="5">
        <v>26589.02</v>
      </c>
      <c r="BP31" s="5">
        <v>23935.15</v>
      </c>
      <c r="BQ31" s="5">
        <v>21087.34</v>
      </c>
      <c r="BR31" s="5">
        <v>18155.23</v>
      </c>
      <c r="BS31" s="5">
        <v>15251.38</v>
      </c>
      <c r="BT31" s="5">
        <v>12478.92</v>
      </c>
      <c r="BU31" s="5">
        <v>9925.68</v>
      </c>
      <c r="BV31" s="5">
        <v>7658.72</v>
      </c>
      <c r="BW31" s="5">
        <v>5766.58</v>
      </c>
      <c r="BX31" s="5">
        <v>4197.05</v>
      </c>
      <c r="BY31" s="5">
        <v>2987.23</v>
      </c>
      <c r="BZ31" s="5">
        <v>2015.59</v>
      </c>
      <c r="CA31" s="5">
        <v>1281.9100000000001</v>
      </c>
      <c r="CB31" s="5">
        <v>736.71</v>
      </c>
      <c r="CC31" s="5">
        <v>372.52</v>
      </c>
      <c r="CD31" s="5">
        <v>162.99</v>
      </c>
      <c r="CE31" s="5">
        <v>61.08</v>
      </c>
      <c r="CF31" s="5">
        <v>18.66</v>
      </c>
      <c r="CG31" s="5">
        <v>4.28</v>
      </c>
      <c r="CH31" s="5">
        <v>0.62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0.99385000000000001</v>
      </c>
      <c r="ED31" s="3">
        <v>0.98763843750000002</v>
      </c>
      <c r="EE31" s="3">
        <v>0.98123854042500003</v>
      </c>
      <c r="EF31" s="3">
        <v>0.97460536789172703</v>
      </c>
      <c r="EG31" s="3">
        <v>0.96768566977969572</v>
      </c>
      <c r="EH31" s="3">
        <v>0.96061188753360616</v>
      </c>
      <c r="EI31" s="3">
        <v>0.95337848002047809</v>
      </c>
      <c r="EJ31" s="3">
        <v>0.94602793193952017</v>
      </c>
      <c r="EK31" s="3">
        <v>0.93852593043923982</v>
      </c>
      <c r="EL31" s="3">
        <v>0.93074555047589846</v>
      </c>
      <c r="EM31" s="3">
        <v>0.92249914489868201</v>
      </c>
      <c r="EN31" s="3">
        <v>0.9136339281162057</v>
      </c>
      <c r="EO31" s="3">
        <v>0.90407731722811013</v>
      </c>
      <c r="EP31" s="3">
        <v>0.89354481648240258</v>
      </c>
      <c r="EQ31" s="3">
        <v>0.88188405662730718</v>
      </c>
      <c r="ER31" s="3">
        <v>0.86898209287884964</v>
      </c>
      <c r="ES31" s="3">
        <v>0.8547916153021381</v>
      </c>
      <c r="ET31" s="3">
        <v>0.83938827039439357</v>
      </c>
      <c r="EU31" s="3">
        <v>0.82264247440002536</v>
      </c>
      <c r="EV31" s="3">
        <v>0.8045032078395048</v>
      </c>
      <c r="EW31" s="3">
        <v>0.78488137460029928</v>
      </c>
      <c r="EX31" s="3">
        <v>0.76348550832869511</v>
      </c>
      <c r="EY31" s="3">
        <v>0.74009231235350392</v>
      </c>
      <c r="EZ31" s="3">
        <v>0.71449251926919621</v>
      </c>
      <c r="FA31" s="3">
        <v>0.6866344559428903</v>
      </c>
      <c r="FB31" s="3">
        <v>0.65641567353684371</v>
      </c>
      <c r="FC31" s="3">
        <v>0.62381150703226873</v>
      </c>
      <c r="FD31" s="3">
        <v>0.58896539624944622</v>
      </c>
      <c r="FE31" s="3">
        <v>0.55217861759970588</v>
      </c>
      <c r="FF31" s="3">
        <v>0.51369728973918238</v>
      </c>
      <c r="FG31" s="3">
        <v>0.47379328427224271</v>
      </c>
      <c r="FH31" s="3">
        <v>0.43194786140531827</v>
      </c>
      <c r="FI31" s="3">
        <v>0.38853278185546974</v>
      </c>
      <c r="FJ31" s="3">
        <v>0.34413125554502666</v>
      </c>
      <c r="FK31" s="3">
        <v>0.29948366645061492</v>
      </c>
      <c r="FL31" s="3">
        <v>0.2555374332356517</v>
      </c>
      <c r="FM31" s="3">
        <v>0.21339675512076037</v>
      </c>
      <c r="FN31" s="3">
        <v>0.1741466899513989</v>
      </c>
      <c r="FO31" s="3">
        <v>0.13866604334070087</v>
      </c>
      <c r="FP31" s="3">
        <v>0.10754383657331397</v>
      </c>
      <c r="FQ31" s="3">
        <v>8.1080524707718593E-2</v>
      </c>
      <c r="FR31" s="3">
        <v>5.9300674160731218E-2</v>
      </c>
      <c r="FS31" s="3">
        <v>4.2322298141772262E-2</v>
      </c>
      <c r="FT31" s="3">
        <v>2.9197307042045852E-2</v>
      </c>
      <c r="FU31" s="3">
        <v>1.9697671222845815E-2</v>
      </c>
      <c r="FV31" s="3">
        <v>1.259784260728327E-2</v>
      </c>
      <c r="FW31" s="3">
        <v>7.5944834373746469E-3</v>
      </c>
      <c r="FX31" s="3">
        <v>4.1370189076754653E-3</v>
      </c>
      <c r="FY31" s="3">
        <v>1.9828317922597738E-3</v>
      </c>
      <c r="FZ31" s="3">
        <v>8.2233982920389614E-4</v>
      </c>
      <c r="GA31" s="3">
        <v>2.9208688393493186E-4</v>
      </c>
      <c r="GB31" s="3">
        <v>8.4588361587556254E-5</v>
      </c>
      <c r="GC31" s="3">
        <v>1.8383588623823603E-5</v>
      </c>
      <c r="GD31" s="3">
        <v>2.5317878252729858E-6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22</v>
      </c>
      <c r="HC31">
        <f t="shared" si="24"/>
        <v>0.32221308898458051</v>
      </c>
      <c r="HD31">
        <f>IF(H31&gt;=$F$3,IF(HB31&lt;50,HC31*VLOOKUP(H31,Ret!$A$2:$AZ$27,HB31+2),HC31),0)</f>
        <v>1.3532949737352383E-2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7.3464584288484354E-4</v>
      </c>
      <c r="HH31">
        <f t="shared" si="26"/>
        <v>55</v>
      </c>
      <c r="HI31">
        <f t="shared" si="26"/>
        <v>22</v>
      </c>
      <c r="HJ31">
        <f t="shared" si="21"/>
        <v>0.27164496679934064</v>
      </c>
      <c r="HK31">
        <f>IF(HH31&gt;=$F$3,IF(HI31&lt;50,HJ31*VLOOKUP(HH31,Ret!$A$2:$AZ$27,HI31+2),HJ31),0)</f>
        <v>1.1409088605572307E-2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6.1935052430249667E-4</v>
      </c>
      <c r="HN31">
        <f>HN30/(1+Assumptions!$C$9)</f>
        <v>0.4569362111232228</v>
      </c>
      <c r="HO31">
        <f>HO30*(1+Assumptions!$C$10)</f>
        <v>1.9574526565386869</v>
      </c>
      <c r="HQ31">
        <f>HQ30/(1.01+Assumptions!$C$9)</f>
        <v>0.37360533084362613</v>
      </c>
      <c r="HR31">
        <f>HR30/(0.99+Assumptions!$C$9)</f>
        <v>0.55994399583448384</v>
      </c>
    </row>
    <row r="32" spans="2:226" x14ac:dyDescent="0.25">
      <c r="B32">
        <f t="shared" si="25"/>
        <v>2059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35730.356924378415</v>
      </c>
      <c r="F32" s="3">
        <f t="shared" si="19"/>
        <v>29166.5</v>
      </c>
      <c r="H32">
        <f t="shared" si="23"/>
        <v>56</v>
      </c>
      <c r="I32" s="5">
        <v>296347.4115136576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36602.47</v>
      </c>
      <c r="AI32" s="5">
        <v>38365.370000000003</v>
      </c>
      <c r="AJ32" s="5">
        <v>40201.85</v>
      </c>
      <c r="AK32" s="5">
        <v>42111.82</v>
      </c>
      <c r="AL32" s="5">
        <v>44103.21</v>
      </c>
      <c r="AM32" s="5">
        <v>46178.52</v>
      </c>
      <c r="AN32" s="5">
        <v>48342.720000000001</v>
      </c>
      <c r="AO32" s="5">
        <v>20839.66</v>
      </c>
      <c r="AP32" s="5">
        <v>21803.58</v>
      </c>
      <c r="AQ32" s="5">
        <v>22798.97</v>
      </c>
      <c r="AR32" s="5">
        <v>23821.77</v>
      </c>
      <c r="AS32" s="5">
        <v>24869.08</v>
      </c>
      <c r="AT32" s="5">
        <v>25931.22</v>
      </c>
      <c r="AU32" s="5">
        <v>27000.43</v>
      </c>
      <c r="AV32" s="5">
        <v>28068.71</v>
      </c>
      <c r="AW32" s="5">
        <v>29128.91</v>
      </c>
      <c r="AX32" s="5">
        <v>30177.23</v>
      </c>
      <c r="AY32" s="5">
        <v>31201.83</v>
      </c>
      <c r="AZ32" s="5">
        <v>32192.09</v>
      </c>
      <c r="BA32" s="5">
        <v>33134.31</v>
      </c>
      <c r="BB32" s="5">
        <v>34003.78</v>
      </c>
      <c r="BC32" s="5">
        <v>34774.81</v>
      </c>
      <c r="BD32" s="5">
        <v>35418.400000000001</v>
      </c>
      <c r="BE32" s="5">
        <v>35909.5</v>
      </c>
      <c r="BF32" s="5">
        <v>36217.22</v>
      </c>
      <c r="BG32" s="5">
        <v>36311.32</v>
      </c>
      <c r="BH32" s="5">
        <v>36168.53</v>
      </c>
      <c r="BI32" s="5">
        <v>35774.47</v>
      </c>
      <c r="BJ32" s="5">
        <v>35111.82</v>
      </c>
      <c r="BK32" s="5">
        <v>34165.47</v>
      </c>
      <c r="BL32" s="5">
        <v>32861.11</v>
      </c>
      <c r="BM32" s="5">
        <v>31183.95</v>
      </c>
      <c r="BN32" s="5">
        <v>29139.360000000001</v>
      </c>
      <c r="BO32" s="5">
        <v>26753.55</v>
      </c>
      <c r="BP32" s="5">
        <v>24083.26</v>
      </c>
      <c r="BQ32" s="5">
        <v>21217.83</v>
      </c>
      <c r="BR32" s="5">
        <v>18267.580000000002</v>
      </c>
      <c r="BS32" s="5">
        <v>15345.76</v>
      </c>
      <c r="BT32" s="5">
        <v>12556.14</v>
      </c>
      <c r="BU32" s="5">
        <v>9987.11</v>
      </c>
      <c r="BV32" s="5">
        <v>7706.11</v>
      </c>
      <c r="BW32" s="5">
        <v>5802.26</v>
      </c>
      <c r="BX32" s="5">
        <v>4223.0200000000004</v>
      </c>
      <c r="BY32" s="5">
        <v>3005.72</v>
      </c>
      <c r="BZ32" s="5">
        <v>2028.06</v>
      </c>
      <c r="CA32" s="5">
        <v>1289.8399999999999</v>
      </c>
      <c r="CB32" s="5">
        <v>741.27</v>
      </c>
      <c r="CC32" s="5">
        <v>374.83</v>
      </c>
      <c r="CD32" s="5">
        <v>164</v>
      </c>
      <c r="CE32" s="5">
        <v>61.46</v>
      </c>
      <c r="CF32" s="5">
        <v>18.78</v>
      </c>
      <c r="CG32" s="5">
        <v>4.3099999999999996</v>
      </c>
      <c r="CH32" s="5">
        <v>0.63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0.99375000000000002</v>
      </c>
      <c r="EE32" s="3">
        <v>0.98731049999999998</v>
      </c>
      <c r="EF32" s="3">
        <v>0.98063628102</v>
      </c>
      <c r="EG32" s="3">
        <v>0.97367376342475798</v>
      </c>
      <c r="EH32" s="3">
        <v>0.96655620821412291</v>
      </c>
      <c r="EI32" s="3">
        <v>0.95927803996627048</v>
      </c>
      <c r="EJ32" s="3">
        <v>0.95188200627813058</v>
      </c>
      <c r="EK32" s="3">
        <v>0.94433358196834505</v>
      </c>
      <c r="EL32" s="3">
        <v>0.93650505657382743</v>
      </c>
      <c r="EM32" s="3">
        <v>0.92820762177258331</v>
      </c>
      <c r="EN32" s="3">
        <v>0.91928754652734879</v>
      </c>
      <c r="EO32" s="3">
        <v>0.90967179879067273</v>
      </c>
      <c r="EP32" s="3">
        <v>0.89907412233476136</v>
      </c>
      <c r="EQ32" s="3">
        <v>0.88734120503829272</v>
      </c>
      <c r="ER32" s="3">
        <v>0.87435940320858252</v>
      </c>
      <c r="ES32" s="3">
        <v>0.86008111415418642</v>
      </c>
      <c r="ET32" s="3">
        <v>0.84458245247712793</v>
      </c>
      <c r="EU32" s="3">
        <v>0.82773303255020925</v>
      </c>
      <c r="EV32" s="3">
        <v>0.80948151918247713</v>
      </c>
      <c r="EW32" s="3">
        <v>0.78973826492961652</v>
      </c>
      <c r="EX32" s="3">
        <v>0.76820999982763516</v>
      </c>
      <c r="EY32" s="3">
        <v>0.74467204543291643</v>
      </c>
      <c r="EZ32" s="3">
        <v>0.71891383938139186</v>
      </c>
      <c r="FA32" s="3">
        <v>0.69088338878391142</v>
      </c>
      <c r="FB32" s="3">
        <v>0.66047761084353152</v>
      </c>
      <c r="FC32" s="3">
        <v>0.62767168791293326</v>
      </c>
      <c r="FD32" s="3">
        <v>0.59260994742611683</v>
      </c>
      <c r="FE32" s="3">
        <v>0.55559553010988161</v>
      </c>
      <c r="FF32" s="3">
        <v>0.51687607761652399</v>
      </c>
      <c r="FG32" s="3">
        <v>0.47672514390727244</v>
      </c>
      <c r="FH32" s="3">
        <v>0.43462077919738218</v>
      </c>
      <c r="FI32" s="3">
        <v>0.39093704468025331</v>
      </c>
      <c r="FJ32" s="3">
        <v>0.34626075921419397</v>
      </c>
      <c r="FK32" s="3">
        <v>0.30133688831374444</v>
      </c>
      <c r="FL32" s="3">
        <v>0.25711871332258557</v>
      </c>
      <c r="FM32" s="3">
        <v>0.21471726630855797</v>
      </c>
      <c r="FN32" s="3">
        <v>0.17522431951642489</v>
      </c>
      <c r="FO32" s="3">
        <v>0.13952411665814848</v>
      </c>
      <c r="FP32" s="3">
        <v>0.10820932391539365</v>
      </c>
      <c r="FQ32" s="3">
        <v>8.1582255579532734E-2</v>
      </c>
      <c r="FR32" s="3">
        <v>5.9667630085758643E-2</v>
      </c>
      <c r="FS32" s="3">
        <v>4.2584190915905082E-2</v>
      </c>
      <c r="FT32" s="3">
        <v>2.93779816290646E-2</v>
      </c>
      <c r="FU32" s="3">
        <v>1.9819561526232141E-2</v>
      </c>
      <c r="FV32" s="3">
        <v>1.2675798769717028E-2</v>
      </c>
      <c r="FW32" s="3">
        <v>7.6414785303362135E-3</v>
      </c>
      <c r="FX32" s="3">
        <v>4.1626190146153491E-3</v>
      </c>
      <c r="FY32" s="3">
        <v>1.9951016675149908E-3</v>
      </c>
      <c r="FZ32" s="3">
        <v>8.2742851456849215E-4</v>
      </c>
      <c r="GA32" s="3">
        <v>2.9389433408958272E-4</v>
      </c>
      <c r="GB32" s="3">
        <v>8.5111799152343142E-5</v>
      </c>
      <c r="GC32" s="3">
        <v>1.8497347309778738E-5</v>
      </c>
      <c r="GD32" s="3">
        <v>2.5474546715027269E-6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23</v>
      </c>
      <c r="HC32">
        <f t="shared" si="24"/>
        <v>0.3079454934043433</v>
      </c>
      <c r="HD32">
        <f>IF(H32&gt;=$F$3,IF(HB32&lt;50,HC32*VLOOKUP(H32,Ret!$A$2:$AZ$27,HB32+2),HC32),0)</f>
        <v>1.0778092269152016E-2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7.6678427857681478E-4</v>
      </c>
      <c r="HH32">
        <f t="shared" si="26"/>
        <v>56</v>
      </c>
      <c r="HI32">
        <f t="shared" si="26"/>
        <v>23</v>
      </c>
      <c r="HJ32">
        <f t="shared" si="21"/>
        <v>0.2596165276694658</v>
      </c>
      <c r="HK32">
        <f>IF(HH32&gt;=$F$3,IF(HI32&lt;50,HJ32*VLOOKUP(HH32,Ret!$A$2:$AZ$27,HI32+2),HJ32),0)</f>
        <v>9.0865784684313038E-3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6.4644515389696987E-4</v>
      </c>
      <c r="HN32">
        <f>HN31/(1+Assumptions!$C$9)</f>
        <v>0.44020829587979071</v>
      </c>
      <c r="HO32">
        <f>HO31*(1+Assumptions!$C$10)</f>
        <v>2.0210698678761942</v>
      </c>
      <c r="HQ32">
        <f>HQ31/(1.01+Assumptions!$C$9)</f>
        <v>0.35649363630116998</v>
      </c>
      <c r="HR32">
        <f>HR31/(0.99+Assumptions!$C$9)</f>
        <v>0.54469260295183253</v>
      </c>
    </row>
    <row r="33" spans="2:226" x14ac:dyDescent="0.25">
      <c r="B33">
        <f t="shared" si="25"/>
        <v>2060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37695.526555219221</v>
      </c>
      <c r="F33" s="3">
        <f t="shared" si="19"/>
        <v>30156.78</v>
      </c>
      <c r="H33">
        <f t="shared" si="23"/>
        <v>57</v>
      </c>
      <c r="I33" s="5">
        <v>283311.98516152485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38606.67</v>
      </c>
      <c r="AJ33" s="5">
        <v>40454.699999999997</v>
      </c>
      <c r="AK33" s="5">
        <v>42376.68</v>
      </c>
      <c r="AL33" s="5">
        <v>44380.59</v>
      </c>
      <c r="AM33" s="5">
        <v>46468.95</v>
      </c>
      <c r="AN33" s="5">
        <v>48646.76</v>
      </c>
      <c r="AO33" s="5">
        <v>20970.73</v>
      </c>
      <c r="AP33" s="5">
        <v>21940.71</v>
      </c>
      <c r="AQ33" s="5">
        <v>22942.36</v>
      </c>
      <c r="AR33" s="5">
        <v>23971.59</v>
      </c>
      <c r="AS33" s="5">
        <v>25025.49</v>
      </c>
      <c r="AT33" s="5">
        <v>26094.31</v>
      </c>
      <c r="AU33" s="5">
        <v>27170.240000000002</v>
      </c>
      <c r="AV33" s="5">
        <v>28245.24</v>
      </c>
      <c r="AW33" s="5">
        <v>29312.12</v>
      </c>
      <c r="AX33" s="5">
        <v>30367.03</v>
      </c>
      <c r="AY33" s="5">
        <v>31398.07</v>
      </c>
      <c r="AZ33" s="5">
        <v>32394.560000000001</v>
      </c>
      <c r="BA33" s="5">
        <v>33342.699999999997</v>
      </c>
      <c r="BB33" s="5">
        <v>34217.64</v>
      </c>
      <c r="BC33" s="5">
        <v>34993.51</v>
      </c>
      <c r="BD33" s="5">
        <v>35641.160000000003</v>
      </c>
      <c r="BE33" s="5">
        <v>36135.339999999997</v>
      </c>
      <c r="BF33" s="5">
        <v>36445</v>
      </c>
      <c r="BG33" s="5">
        <v>36539.69</v>
      </c>
      <c r="BH33" s="5">
        <v>36396.01</v>
      </c>
      <c r="BI33" s="5">
        <v>35999.46</v>
      </c>
      <c r="BJ33" s="5">
        <v>35332.65</v>
      </c>
      <c r="BK33" s="5">
        <v>34380.35</v>
      </c>
      <c r="BL33" s="5">
        <v>33067.79</v>
      </c>
      <c r="BM33" s="5">
        <v>31380.07</v>
      </c>
      <c r="BN33" s="5">
        <v>29322.62</v>
      </c>
      <c r="BO33" s="5">
        <v>26921.81</v>
      </c>
      <c r="BP33" s="5">
        <v>24234.73</v>
      </c>
      <c r="BQ33" s="5">
        <v>21351.279999999999</v>
      </c>
      <c r="BR33" s="5">
        <v>18382.47</v>
      </c>
      <c r="BS33" s="5">
        <v>15442.27</v>
      </c>
      <c r="BT33" s="5">
        <v>12635.11</v>
      </c>
      <c r="BU33" s="5">
        <v>10049.92</v>
      </c>
      <c r="BV33" s="5">
        <v>7754.58</v>
      </c>
      <c r="BW33" s="5">
        <v>5838.75</v>
      </c>
      <c r="BX33" s="5">
        <v>4249.58</v>
      </c>
      <c r="BY33" s="5">
        <v>3024.62</v>
      </c>
      <c r="BZ33" s="5">
        <v>2040.82</v>
      </c>
      <c r="CA33" s="5">
        <v>1297.95</v>
      </c>
      <c r="CB33" s="5">
        <v>745.93</v>
      </c>
      <c r="CC33" s="5">
        <v>377.18</v>
      </c>
      <c r="CD33" s="5">
        <v>165.03</v>
      </c>
      <c r="CE33" s="5">
        <v>61.84</v>
      </c>
      <c r="CF33" s="5">
        <v>18.89</v>
      </c>
      <c r="CG33" s="5">
        <v>4.33</v>
      </c>
      <c r="CH33" s="5">
        <v>0.63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0.99351999999999996</v>
      </c>
      <c r="EF33" s="3">
        <v>0.98680380479999996</v>
      </c>
      <c r="EG33" s="3">
        <v>0.97979749778591996</v>
      </c>
      <c r="EH33" s="3">
        <v>0.97263517807710487</v>
      </c>
      <c r="EI33" s="3">
        <v>0.96531123518618422</v>
      </c>
      <c r="EJ33" s="3">
        <v>0.95786868556289873</v>
      </c>
      <c r="EK33" s="3">
        <v>0.95027278688638495</v>
      </c>
      <c r="EL33" s="3">
        <v>0.94239502548309684</v>
      </c>
      <c r="EM33" s="3">
        <v>0.93404540555731663</v>
      </c>
      <c r="EN33" s="3">
        <v>0.92506922920991086</v>
      </c>
      <c r="EO33" s="3">
        <v>0.9153930050723752</v>
      </c>
      <c r="EP33" s="3">
        <v>0.90472867656328193</v>
      </c>
      <c r="EQ33" s="3">
        <v>0.89292196733413109</v>
      </c>
      <c r="ER33" s="3">
        <v>0.87985851895203271</v>
      </c>
      <c r="ES33" s="3">
        <v>0.86549042933754605</v>
      </c>
      <c r="ET33" s="3">
        <v>0.84989429180088349</v>
      </c>
      <c r="EU33" s="3">
        <v>0.83293890067945586</v>
      </c>
      <c r="EV33" s="3">
        <v>0.8145725979194739</v>
      </c>
      <c r="EW33" s="3">
        <v>0.79470517225621795</v>
      </c>
      <c r="EX33" s="3">
        <v>0.77304150926051352</v>
      </c>
      <c r="EY33" s="3">
        <v>0.74935551741677142</v>
      </c>
      <c r="EZ33" s="3">
        <v>0.72343531006932527</v>
      </c>
      <c r="FA33" s="3">
        <v>0.69522856732972227</v>
      </c>
      <c r="FB33" s="3">
        <v>0.66463155808154117</v>
      </c>
      <c r="FC33" s="3">
        <v>0.63161930859163107</v>
      </c>
      <c r="FD33" s="3">
        <v>0.59633705401370252</v>
      </c>
      <c r="FE33" s="3">
        <v>0.55908984162000663</v>
      </c>
      <c r="FF33" s="3">
        <v>0.52012687055750839</v>
      </c>
      <c r="FG33" s="3">
        <v>0.47972341525260115</v>
      </c>
      <c r="FH33" s="3">
        <v>0.43735424321749145</v>
      </c>
      <c r="FI33" s="3">
        <v>0.39339576823170136</v>
      </c>
      <c r="FJ33" s="3">
        <v>0.34843849983818254</v>
      </c>
      <c r="FK33" s="3">
        <v>0.30323208886917674</v>
      </c>
      <c r="FL33" s="3">
        <v>0.25873581214851377</v>
      </c>
      <c r="FM33" s="3">
        <v>0.21606768936710236</v>
      </c>
      <c r="FN33" s="3">
        <v>0.1763263592618112</v>
      </c>
      <c r="FO33" s="3">
        <v>0.14040162682580978</v>
      </c>
      <c r="FP33" s="3">
        <v>0.10888988570102504</v>
      </c>
      <c r="FQ33" s="3">
        <v>8.2095351526573809E-2</v>
      </c>
      <c r="FR33" s="3">
        <v>6.0042898199505548E-2</v>
      </c>
      <c r="FS33" s="3">
        <v>4.2852016016005114E-2</v>
      </c>
      <c r="FT33" s="3">
        <v>2.956274880912161E-2</v>
      </c>
      <c r="FU33" s="3">
        <v>1.9944212856585802E-2</v>
      </c>
      <c r="FV33" s="3">
        <v>1.2755520774558016E-2</v>
      </c>
      <c r="FW33" s="3">
        <v>7.6895381437345547E-3</v>
      </c>
      <c r="FX33" s="3">
        <v>4.1887990084179616E-3</v>
      </c>
      <c r="FY33" s="3">
        <v>2.0076494767446449E-3</v>
      </c>
      <c r="FZ33" s="3">
        <v>8.326324674903067E-4</v>
      </c>
      <c r="GA33" s="3">
        <v>2.9574272612788204E-4</v>
      </c>
      <c r="GB33" s="3">
        <v>8.5647093486634627E-5</v>
      </c>
      <c r="GC33" s="3">
        <v>1.8613682827450306E-5</v>
      </c>
      <c r="GD33" s="3">
        <v>2.5634763989964553E-6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24</v>
      </c>
      <c r="HC33">
        <f t="shared" si="24"/>
        <v>0.29640061685661451</v>
      </c>
      <c r="HD33">
        <f>IF(H33&gt;=$F$3,IF(HB33&lt;50,HC33*VLOOKUP(H33,Ret!$A$2:$AZ$27,HB33+2),HC33),0)</f>
        <v>1.4227229609117497E-2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7.8546163467002844E-4</v>
      </c>
      <c r="HH33">
        <f t="shared" si="26"/>
        <v>57</v>
      </c>
      <c r="HI33">
        <f t="shared" si="26"/>
        <v>24</v>
      </c>
      <c r="HJ33">
        <f t="shared" si="21"/>
        <v>0.24988350404713752</v>
      </c>
      <c r="HK33">
        <f>IF(HH33&gt;=$F$3,IF(HI33&lt;50,HJ33*VLOOKUP(HH33,Ret!$A$2:$AZ$27,HI33+2),HJ33),0)</f>
        <v>1.1994408194262601E-2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6.6219128572491445E-4</v>
      </c>
      <c r="HN33">
        <f>HN32/(1+Assumptions!$C$9)</f>
        <v>0.42409277059710088</v>
      </c>
      <c r="HO33">
        <f>HO32*(1+Assumptions!$C$10)</f>
        <v>2.0867546385821707</v>
      </c>
      <c r="HQ33">
        <f>HQ32/(1.01+Assumptions!$C$9)</f>
        <v>0.34016568349348281</v>
      </c>
      <c r="HR33">
        <f>HR32/(0.99+Assumptions!$C$9)</f>
        <v>0.52985661765742464</v>
      </c>
    </row>
    <row r="34" spans="2:226" x14ac:dyDescent="0.25">
      <c r="B34">
        <f t="shared" si="25"/>
        <v>2061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39768.780515756276</v>
      </c>
      <c r="F34" s="3">
        <f t="shared" si="19"/>
        <v>31113.88</v>
      </c>
      <c r="H34">
        <f t="shared" si="23"/>
        <v>58</v>
      </c>
      <c r="I34" s="5">
        <v>270013.0420196359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40718.550000000003</v>
      </c>
      <c r="AK34" s="5">
        <v>42653.07</v>
      </c>
      <c r="AL34" s="5">
        <v>44670.05</v>
      </c>
      <c r="AM34" s="5">
        <v>46772.03</v>
      </c>
      <c r="AN34" s="5">
        <v>48964.05</v>
      </c>
      <c r="AO34" s="5">
        <v>21107.5</v>
      </c>
      <c r="AP34" s="5">
        <v>22083.81</v>
      </c>
      <c r="AQ34" s="5">
        <v>23092</v>
      </c>
      <c r="AR34" s="5">
        <v>24127.94</v>
      </c>
      <c r="AS34" s="5">
        <v>25188.720000000001</v>
      </c>
      <c r="AT34" s="5">
        <v>26264.51</v>
      </c>
      <c r="AU34" s="5">
        <v>27347.45</v>
      </c>
      <c r="AV34" s="5">
        <v>28429.46</v>
      </c>
      <c r="AW34" s="5">
        <v>29503.3</v>
      </c>
      <c r="AX34" s="5">
        <v>30565.09</v>
      </c>
      <c r="AY34" s="5">
        <v>31602.86</v>
      </c>
      <c r="AZ34" s="5">
        <v>32605.84</v>
      </c>
      <c r="BA34" s="5">
        <v>33560.17</v>
      </c>
      <c r="BB34" s="5">
        <v>34440.81</v>
      </c>
      <c r="BC34" s="5">
        <v>35221.75</v>
      </c>
      <c r="BD34" s="5">
        <v>35873.620000000003</v>
      </c>
      <c r="BE34" s="5">
        <v>36371.03</v>
      </c>
      <c r="BF34" s="5">
        <v>36682.71</v>
      </c>
      <c r="BG34" s="5">
        <v>36778.01</v>
      </c>
      <c r="BH34" s="5">
        <v>36633.39</v>
      </c>
      <c r="BI34" s="5">
        <v>36234.26</v>
      </c>
      <c r="BJ34" s="5">
        <v>35563.089999999997</v>
      </c>
      <c r="BK34" s="5">
        <v>34604.58</v>
      </c>
      <c r="BL34" s="5">
        <v>33283.46</v>
      </c>
      <c r="BM34" s="5">
        <v>31584.74</v>
      </c>
      <c r="BN34" s="5">
        <v>29513.87</v>
      </c>
      <c r="BO34" s="5">
        <v>27097.41</v>
      </c>
      <c r="BP34" s="5">
        <v>24392.79</v>
      </c>
      <c r="BQ34" s="5">
        <v>21490.54</v>
      </c>
      <c r="BR34" s="5">
        <v>18502.36</v>
      </c>
      <c r="BS34" s="5">
        <v>15542.99</v>
      </c>
      <c r="BT34" s="5">
        <v>12717.52</v>
      </c>
      <c r="BU34" s="5">
        <v>10115.469999999999</v>
      </c>
      <c r="BV34" s="5">
        <v>7805.15</v>
      </c>
      <c r="BW34" s="5">
        <v>5876.83</v>
      </c>
      <c r="BX34" s="5">
        <v>4277.3</v>
      </c>
      <c r="BY34" s="5">
        <v>3044.35</v>
      </c>
      <c r="BZ34" s="5">
        <v>2054.13</v>
      </c>
      <c r="CA34" s="5">
        <v>1306.42</v>
      </c>
      <c r="CB34" s="5">
        <v>750.8</v>
      </c>
      <c r="CC34" s="5">
        <v>379.64</v>
      </c>
      <c r="CD34" s="5">
        <v>166.11</v>
      </c>
      <c r="CE34" s="5">
        <v>62.25</v>
      </c>
      <c r="CF34" s="5">
        <v>19.02</v>
      </c>
      <c r="CG34" s="5">
        <v>4.3600000000000003</v>
      </c>
      <c r="CH34" s="5">
        <v>0.63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0.99324000000000001</v>
      </c>
      <c r="EG34" s="3">
        <v>0.98618799600000007</v>
      </c>
      <c r="EH34" s="3">
        <v>0.97897896174924004</v>
      </c>
      <c r="EI34" s="3">
        <v>0.97160725016726823</v>
      </c>
      <c r="EJ34" s="3">
        <v>0.96411615826847863</v>
      </c>
      <c r="EK34" s="3">
        <v>0.95647071713340959</v>
      </c>
      <c r="EL34" s="3">
        <v>0.94854157488837365</v>
      </c>
      <c r="EM34" s="3">
        <v>0.94013749653486267</v>
      </c>
      <c r="EN34" s="3">
        <v>0.93110277519316265</v>
      </c>
      <c r="EO34" s="3">
        <v>0.92136344016464211</v>
      </c>
      <c r="EP34" s="3">
        <v>0.91062955608672402</v>
      </c>
      <c r="EQ34" s="3">
        <v>0.89874584037979222</v>
      </c>
      <c r="ER34" s="3">
        <v>0.88559718873503579</v>
      </c>
      <c r="ES34" s="3">
        <v>0.87113538664299273</v>
      </c>
      <c r="ET34" s="3">
        <v>0.85543752697568598</v>
      </c>
      <c r="EU34" s="3">
        <v>0.83837154831252103</v>
      </c>
      <c r="EV34" s="3">
        <v>0.81988545567222992</v>
      </c>
      <c r="EW34" s="3">
        <v>0.79988844940838422</v>
      </c>
      <c r="EX34" s="3">
        <v>0.77808349027751167</v>
      </c>
      <c r="EY34" s="3">
        <v>0.75424301213540867</v>
      </c>
      <c r="EZ34" s="3">
        <v>0.72815374634564489</v>
      </c>
      <c r="FA34" s="3">
        <v>0.69976303177562826</v>
      </c>
      <c r="FB34" s="3">
        <v>0.66896646074718291</v>
      </c>
      <c r="FC34" s="3">
        <v>0.63573889664187033</v>
      </c>
      <c r="FD34" s="3">
        <v>0.60022652187545544</v>
      </c>
      <c r="FE34" s="3">
        <v>0.56273637331911452</v>
      </c>
      <c r="FF34" s="3">
        <v>0.52351927546250543</v>
      </c>
      <c r="FG34" s="3">
        <v>0.48285229814457803</v>
      </c>
      <c r="FH34" s="3">
        <v>0.44020678317244893</v>
      </c>
      <c r="FI34" s="3">
        <v>0.39596159939578612</v>
      </c>
      <c r="FJ34" s="3">
        <v>0.35071110781683568</v>
      </c>
      <c r="FK34" s="3">
        <v>0.30520984868867945</v>
      </c>
      <c r="FL34" s="3">
        <v>0.26042335549210266</v>
      </c>
      <c r="FM34" s="3">
        <v>0.21747693993790002</v>
      </c>
      <c r="FN34" s="3">
        <v>0.17747640637512205</v>
      </c>
      <c r="FO34" s="3">
        <v>0.14131736334025469</v>
      </c>
      <c r="FP34" s="3">
        <v>0.10960009431216793</v>
      </c>
      <c r="FQ34" s="3">
        <v>8.2630799104772765E-2</v>
      </c>
      <c r="FR34" s="3">
        <v>6.0434513849248701E-2</v>
      </c>
      <c r="FS34" s="3">
        <v>4.31315081890703E-2</v>
      </c>
      <c r="FT34" s="3">
        <v>2.9755564869475819E-2</v>
      </c>
      <c r="FU34" s="3">
        <v>2.0074294283543168E-2</v>
      </c>
      <c r="FV34" s="3">
        <v>1.2838715651982869E-2</v>
      </c>
      <c r="FW34" s="3">
        <v>7.7396913436413532E-3</v>
      </c>
      <c r="FX34" s="3">
        <v>4.2161194625351906E-3</v>
      </c>
      <c r="FY34" s="3">
        <v>2.0207438971984915E-3</v>
      </c>
      <c r="FZ34" s="3">
        <v>8.3806311648513046E-4</v>
      </c>
      <c r="GA34" s="3">
        <v>2.9767163834435351E-4</v>
      </c>
      <c r="GB34" s="3">
        <v>8.6205706464524771E-5</v>
      </c>
      <c r="GC34" s="3">
        <v>1.8735086185935172E-5</v>
      </c>
      <c r="GD34" s="3">
        <v>2.5801960695269908E-6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25</v>
      </c>
      <c r="HC34">
        <f t="shared" si="24"/>
        <v>0.28138792561282699</v>
      </c>
      <c r="HD34">
        <f>IF(H34&gt;=$F$3,IF(HB34&lt;50,HC34*VLOOKUP(H34,Ret!$A$2:$AZ$27,HB34+2),HC34),0)</f>
        <v>1.5476335908705485E-2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7.8788619171591562E-4</v>
      </c>
      <c r="HH34">
        <f t="shared" si="26"/>
        <v>58</v>
      </c>
      <c r="HI34">
        <f t="shared" si="26"/>
        <v>25</v>
      </c>
      <c r="HJ34">
        <f t="shared" si="21"/>
        <v>0.23722690456715001</v>
      </c>
      <c r="HK34">
        <f>IF(HH34&gt;=$F$3,IF(HI34&lt;50,HJ34*VLOOKUP(HH34,Ret!$A$2:$AZ$27,HI34+2),HJ34),0)</f>
        <v>1.3047479751193251E-2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6.6423533278802001E-4</v>
      </c>
      <c r="HN34">
        <f>HN33/(1+Assumptions!$C$9)</f>
        <v>0.40856721637485632</v>
      </c>
      <c r="HO34">
        <f>HO33*(1+Assumptions!$C$10)</f>
        <v>2.1545741643360912</v>
      </c>
      <c r="HQ34">
        <f>HQ33/(1.01+Assumptions!$C$9)</f>
        <v>0.32458557585255993</v>
      </c>
      <c r="HR34">
        <f>HR33/(0.99+Assumptions!$C$9)</f>
        <v>0.51542472534768935</v>
      </c>
    </row>
    <row r="35" spans="2:226" x14ac:dyDescent="0.25">
      <c r="B35">
        <f t="shared" si="25"/>
        <v>2062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41956.063444122869</v>
      </c>
      <c r="F35" s="3">
        <f t="shared" si="19"/>
        <v>32024.54</v>
      </c>
      <c r="H35">
        <f t="shared" si="23"/>
        <v>59</v>
      </c>
      <c r="I35" s="5">
        <v>256451.57137734475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42943.37</v>
      </c>
      <c r="AL35" s="5">
        <v>44974.07</v>
      </c>
      <c r="AM35" s="5">
        <v>47090.37</v>
      </c>
      <c r="AN35" s="5">
        <v>49297.3</v>
      </c>
      <c r="AO35" s="5">
        <v>21251.16</v>
      </c>
      <c r="AP35" s="5">
        <v>22234.11</v>
      </c>
      <c r="AQ35" s="5">
        <v>23249.16</v>
      </c>
      <c r="AR35" s="5">
        <v>24292.15</v>
      </c>
      <c r="AS35" s="5">
        <v>25360.15</v>
      </c>
      <c r="AT35" s="5">
        <v>26443.26</v>
      </c>
      <c r="AU35" s="5">
        <v>27533.58</v>
      </c>
      <c r="AV35" s="5">
        <v>28622.95</v>
      </c>
      <c r="AW35" s="5">
        <v>29704.1</v>
      </c>
      <c r="AX35" s="5">
        <v>30773.11</v>
      </c>
      <c r="AY35" s="5">
        <v>31817.95</v>
      </c>
      <c r="AZ35" s="5">
        <v>32827.760000000002</v>
      </c>
      <c r="BA35" s="5">
        <v>33788.58</v>
      </c>
      <c r="BB35" s="5">
        <v>34675.22</v>
      </c>
      <c r="BC35" s="5">
        <v>35461.47</v>
      </c>
      <c r="BD35" s="5">
        <v>36117.78</v>
      </c>
      <c r="BE35" s="5">
        <v>36618.57</v>
      </c>
      <c r="BF35" s="5">
        <v>36932.370000000003</v>
      </c>
      <c r="BG35" s="5">
        <v>37028.33</v>
      </c>
      <c r="BH35" s="5">
        <v>36882.720000000001</v>
      </c>
      <c r="BI35" s="5">
        <v>36480.870000000003</v>
      </c>
      <c r="BJ35" s="5">
        <v>35805.14</v>
      </c>
      <c r="BK35" s="5">
        <v>34840.1</v>
      </c>
      <c r="BL35" s="5">
        <v>33509.99</v>
      </c>
      <c r="BM35" s="5">
        <v>31799.71</v>
      </c>
      <c r="BN35" s="5">
        <v>29714.75</v>
      </c>
      <c r="BO35" s="5">
        <v>27281.83</v>
      </c>
      <c r="BP35" s="5">
        <v>24558.81</v>
      </c>
      <c r="BQ35" s="5">
        <v>21636.799999999999</v>
      </c>
      <c r="BR35" s="5">
        <v>18628.29</v>
      </c>
      <c r="BS35" s="5">
        <v>15648.77</v>
      </c>
      <c r="BT35" s="5">
        <v>12804.07</v>
      </c>
      <c r="BU35" s="5">
        <v>10184.31</v>
      </c>
      <c r="BV35" s="5">
        <v>7858.27</v>
      </c>
      <c r="BW35" s="5">
        <v>5916.83</v>
      </c>
      <c r="BX35" s="5">
        <v>4306.41</v>
      </c>
      <c r="BY35" s="5">
        <v>3065.07</v>
      </c>
      <c r="BZ35" s="5">
        <v>2068.11</v>
      </c>
      <c r="CA35" s="5">
        <v>1315.31</v>
      </c>
      <c r="CB35" s="5">
        <v>755.91</v>
      </c>
      <c r="CC35" s="5">
        <v>382.23</v>
      </c>
      <c r="CD35" s="5">
        <v>167.24</v>
      </c>
      <c r="CE35" s="5">
        <v>62.67</v>
      </c>
      <c r="CF35" s="5">
        <v>19.149999999999999</v>
      </c>
      <c r="CG35" s="5">
        <v>4.3899999999999997</v>
      </c>
      <c r="CH35" s="5">
        <v>0.64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0.9929</v>
      </c>
      <c r="EH35" s="3">
        <v>0.98564190099999993</v>
      </c>
      <c r="EI35" s="3">
        <v>0.97822001748546994</v>
      </c>
      <c r="EJ35" s="3">
        <v>0.97067794115065698</v>
      </c>
      <c r="EK35" s="3">
        <v>0.96298046507733226</v>
      </c>
      <c r="EL35" s="3">
        <v>0.95499735702184119</v>
      </c>
      <c r="EM35" s="3">
        <v>0.94653608043862769</v>
      </c>
      <c r="EN35" s="3">
        <v>0.93743986870561247</v>
      </c>
      <c r="EO35" s="3">
        <v>0.92763424767895175</v>
      </c>
      <c r="EP35" s="3">
        <v>0.91682730869349194</v>
      </c>
      <c r="EQ35" s="3">
        <v>0.90486271231504189</v>
      </c>
      <c r="ER35" s="3">
        <v>0.89162457083387281</v>
      </c>
      <c r="ES35" s="3">
        <v>0.87706434159215574</v>
      </c>
      <c r="ET35" s="3">
        <v>0.86125964215666506</v>
      </c>
      <c r="EU35" s="3">
        <v>0.84407751229563954</v>
      </c>
      <c r="EV35" s="3">
        <v>0.82546560314952067</v>
      </c>
      <c r="EW35" s="3">
        <v>0.8053324970887038</v>
      </c>
      <c r="EX35" s="3">
        <v>0.78337913321806574</v>
      </c>
      <c r="EY35" s="3">
        <v>0.75937639657626421</v>
      </c>
      <c r="EZ35" s="3">
        <v>0.73310956701869123</v>
      </c>
      <c r="FA35" s="3">
        <v>0.70452562500063254</v>
      </c>
      <c r="FB35" s="3">
        <v>0.67351945224435472</v>
      </c>
      <c r="FC35" s="3">
        <v>0.64006574105137759</v>
      </c>
      <c r="FD35" s="3">
        <v>0.60431166875624764</v>
      </c>
      <c r="FE35" s="3">
        <v>0.5665663619257324</v>
      </c>
      <c r="FF35" s="3">
        <v>0.52708235216312804</v>
      </c>
      <c r="FG35" s="3">
        <v>0.48613859504709628</v>
      </c>
      <c r="FH35" s="3">
        <v>0.44320283433253677</v>
      </c>
      <c r="FI35" s="3">
        <v>0.39865651745377351</v>
      </c>
      <c r="FJ35" s="3">
        <v>0.35309805063915622</v>
      </c>
      <c r="FK35" s="3">
        <v>0.30728710954923211</v>
      </c>
      <c r="FL35" s="3">
        <v>0.26219579909397778</v>
      </c>
      <c r="FM35" s="3">
        <v>0.21895708986538989</v>
      </c>
      <c r="FN35" s="3">
        <v>0.17868431232644871</v>
      </c>
      <c r="FO35" s="3">
        <v>0.14227917053305805</v>
      </c>
      <c r="FP35" s="3">
        <v>0.1103460334986185</v>
      </c>
      <c r="FQ35" s="3">
        <v>8.3193185035613446E-2</v>
      </c>
      <c r="FR35" s="3">
        <v>6.0845831671346953E-2</v>
      </c>
      <c r="FS35" s="3">
        <v>4.3425061605523604E-2</v>
      </c>
      <c r="FT35" s="3">
        <v>2.9958081500418628E-2</v>
      </c>
      <c r="FU35" s="3">
        <v>2.0210920103442425E-2</v>
      </c>
      <c r="FV35" s="3">
        <v>1.2926096061357637E-2</v>
      </c>
      <c r="FW35" s="3">
        <v>7.7923677496288387E-3</v>
      </c>
      <c r="FX35" s="3">
        <v>4.2448144079328138E-3</v>
      </c>
      <c r="FY35" s="3">
        <v>2.0344970975781185E-3</v>
      </c>
      <c r="FZ35" s="3">
        <v>8.4376698127857318E-4</v>
      </c>
      <c r="GA35" s="3">
        <v>2.9969759408033644E-4</v>
      </c>
      <c r="GB35" s="3">
        <v>8.6792423245665422E-5</v>
      </c>
      <c r="GC35" s="3">
        <v>1.8862597343980469E-5</v>
      </c>
      <c r="GD35" s="3">
        <v>2.5977569062129895E-6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26</v>
      </c>
      <c r="HC35">
        <f t="shared" si="24"/>
        <v>0.26512370351240555</v>
      </c>
      <c r="HD35">
        <f>IF(H35&gt;=$F$3,IF(HB35&lt;50,HC35*VLOOKUP(H35,Ret!$A$2:$AZ$27,HB35+2),HC35),0)</f>
        <v>1.8293535542355986E-2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7.794636883264723E-4</v>
      </c>
      <c r="HH35">
        <f t="shared" si="26"/>
        <v>59</v>
      </c>
      <c r="HI35">
        <f t="shared" si="26"/>
        <v>26</v>
      </c>
      <c r="HJ35">
        <f t="shared" si="21"/>
        <v>0.22351518948316873</v>
      </c>
      <c r="HK35">
        <f>IF(HH35&gt;=$F$3,IF(HI35&lt;50,HJ35*VLOOKUP(HH35,Ret!$A$2:$AZ$27,HI35+2),HJ35),0)</f>
        <v>1.5422548074338644E-2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6.5713465708051606E-4</v>
      </c>
      <c r="HN35">
        <f>HN34/(1+Assumptions!$C$9)</f>
        <v>0.39361003504321418</v>
      </c>
      <c r="HO35">
        <f>HO34*(1+Assumptions!$C$10)</f>
        <v>2.2245978246770139</v>
      </c>
      <c r="HQ35">
        <f>HQ34/(1.01+Assumptions!$C$9)</f>
        <v>0.30971906092801521</v>
      </c>
      <c r="HR35">
        <f>HR34/(0.99+Assumptions!$C$9)</f>
        <v>0.50138591959891954</v>
      </c>
    </row>
    <row r="36" spans="2:226" x14ac:dyDescent="0.25">
      <c r="B36">
        <f t="shared" si="25"/>
        <v>2063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44263.646933549629</v>
      </c>
      <c r="F36" s="3">
        <f t="shared" si="19"/>
        <v>32864.879999999997</v>
      </c>
      <c r="H36">
        <f t="shared" si="23"/>
        <v>60</v>
      </c>
      <c r="I36" s="5">
        <v>242628.66143154938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45295.67</v>
      </c>
      <c r="AM36" s="5">
        <v>47427.1</v>
      </c>
      <c r="AN36" s="5">
        <v>49649.81</v>
      </c>
      <c r="AO36" s="5">
        <v>21403.119999999999</v>
      </c>
      <c r="AP36" s="5">
        <v>22393.11</v>
      </c>
      <c r="AQ36" s="5">
        <v>23415.41</v>
      </c>
      <c r="AR36" s="5">
        <v>24465.86</v>
      </c>
      <c r="AS36" s="5">
        <v>25541.5</v>
      </c>
      <c r="AT36" s="5">
        <v>26632.35</v>
      </c>
      <c r="AU36" s="5">
        <v>27730.47</v>
      </c>
      <c r="AV36" s="5">
        <v>28827.63</v>
      </c>
      <c r="AW36" s="5">
        <v>29916.5</v>
      </c>
      <c r="AX36" s="5">
        <v>30993.17</v>
      </c>
      <c r="AY36" s="5">
        <v>32045.47</v>
      </c>
      <c r="AZ36" s="5">
        <v>33062.5</v>
      </c>
      <c r="BA36" s="5">
        <v>34030.199999999997</v>
      </c>
      <c r="BB36" s="5">
        <v>34923.17</v>
      </c>
      <c r="BC36" s="5">
        <v>35715.050000000003</v>
      </c>
      <c r="BD36" s="5">
        <v>36376.050000000003</v>
      </c>
      <c r="BE36" s="5">
        <v>36880.42</v>
      </c>
      <c r="BF36" s="5">
        <v>37196.46</v>
      </c>
      <c r="BG36" s="5">
        <v>37293.11</v>
      </c>
      <c r="BH36" s="5">
        <v>37146.46</v>
      </c>
      <c r="BI36" s="5">
        <v>36741.74</v>
      </c>
      <c r="BJ36" s="5">
        <v>36061.17</v>
      </c>
      <c r="BK36" s="5">
        <v>35089.24</v>
      </c>
      <c r="BL36" s="5">
        <v>33749.61</v>
      </c>
      <c r="BM36" s="5">
        <v>32027.1</v>
      </c>
      <c r="BN36" s="5">
        <v>29927.23</v>
      </c>
      <c r="BO36" s="5">
        <v>27476.92</v>
      </c>
      <c r="BP36" s="5">
        <v>24734.43</v>
      </c>
      <c r="BQ36" s="5">
        <v>21791.52</v>
      </c>
      <c r="BR36" s="5">
        <v>18761.5</v>
      </c>
      <c r="BS36" s="5">
        <v>15760.68</v>
      </c>
      <c r="BT36" s="5">
        <v>12895.63</v>
      </c>
      <c r="BU36" s="5">
        <v>10257.14</v>
      </c>
      <c r="BV36" s="5">
        <v>7914.47</v>
      </c>
      <c r="BW36" s="5">
        <v>5959.14</v>
      </c>
      <c r="BX36" s="5">
        <v>4337.2</v>
      </c>
      <c r="BY36" s="5">
        <v>3086.98</v>
      </c>
      <c r="BZ36" s="5">
        <v>2082.9</v>
      </c>
      <c r="CA36" s="5">
        <v>1324.72</v>
      </c>
      <c r="CB36" s="5">
        <v>761.31</v>
      </c>
      <c r="CC36" s="5">
        <v>384.96</v>
      </c>
      <c r="CD36" s="5">
        <v>168.44</v>
      </c>
      <c r="CE36" s="5">
        <v>63.12</v>
      </c>
      <c r="CF36" s="5">
        <v>19.28</v>
      </c>
      <c r="CG36" s="5">
        <v>4.42</v>
      </c>
      <c r="CH36" s="5">
        <v>0.64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0.99268999999999996</v>
      </c>
      <c r="EI36" s="3">
        <v>0.98521504429999995</v>
      </c>
      <c r="EJ36" s="3">
        <v>0.97761903630844693</v>
      </c>
      <c r="EK36" s="3">
        <v>0.96986651735052098</v>
      </c>
      <c r="EL36" s="3">
        <v>0.9618263239216851</v>
      </c>
      <c r="EM36" s="3">
        <v>0.95330454269173903</v>
      </c>
      <c r="EN36" s="3">
        <v>0.94414328603647146</v>
      </c>
      <c r="EO36" s="3">
        <v>0.93426754726452999</v>
      </c>
      <c r="EP36" s="3">
        <v>0.92338333033889819</v>
      </c>
      <c r="EQ36" s="3">
        <v>0.91133317787797552</v>
      </c>
      <c r="ER36" s="3">
        <v>0.89800037348562067</v>
      </c>
      <c r="ES36" s="3">
        <v>0.88333602738660055</v>
      </c>
      <c r="ET36" s="3">
        <v>0.86741831217309395</v>
      </c>
      <c r="EU36" s="3">
        <v>0.85011331684524072</v>
      </c>
      <c r="EV36" s="3">
        <v>0.83136831820880319</v>
      </c>
      <c r="EW36" s="3">
        <v>0.81109124492769047</v>
      </c>
      <c r="EX36" s="3">
        <v>0.78898089759096168</v>
      </c>
      <c r="EY36" s="3">
        <v>0.7648065228887746</v>
      </c>
      <c r="EZ36" s="3">
        <v>0.73835186526205188</v>
      </c>
      <c r="FA36" s="3">
        <v>0.70956352603548445</v>
      </c>
      <c r="FB36" s="3">
        <v>0.67833563525466278</v>
      </c>
      <c r="FC36" s="3">
        <v>0.64464270425156367</v>
      </c>
      <c r="FD36" s="3">
        <v>0.60863296279207135</v>
      </c>
      <c r="FE36" s="3">
        <v>0.57061774793607856</v>
      </c>
      <c r="FF36" s="3">
        <v>0.53085139708241325</v>
      </c>
      <c r="FG36" s="3">
        <v>0.48961486055705139</v>
      </c>
      <c r="FH36" s="3">
        <v>0.44637207607265261</v>
      </c>
      <c r="FI36" s="3">
        <v>0.40150721870659029</v>
      </c>
      <c r="FJ36" s="3">
        <v>0.35562297375280111</v>
      </c>
      <c r="FK36" s="3">
        <v>0.30948444913811268</v>
      </c>
      <c r="FL36" s="3">
        <v>0.26407070107158603</v>
      </c>
      <c r="FM36" s="3">
        <v>0.22052280175787078</v>
      </c>
      <c r="FN36" s="3">
        <v>0.17996204283054559</v>
      </c>
      <c r="FO36" s="3">
        <v>0.14329657622425024</v>
      </c>
      <c r="FP36" s="3">
        <v>0.11113509265647951</v>
      </c>
      <c r="FQ36" s="3">
        <v>8.3788080406499599E-2</v>
      </c>
      <c r="FR36" s="3">
        <v>6.1280926247705668E-2</v>
      </c>
      <c r="FS36" s="3">
        <v>4.3735584253725056E-2</v>
      </c>
      <c r="FT36" s="3">
        <v>3.0172304864959844E-2</v>
      </c>
      <c r="FU36" s="3">
        <v>2.0355443754096508E-2</v>
      </c>
      <c r="FV36" s="3">
        <v>1.3018527607369964E-2</v>
      </c>
      <c r="FW36" s="3">
        <v>7.8480891828269089E-3</v>
      </c>
      <c r="FX36" s="3">
        <v>4.2751681014531308E-3</v>
      </c>
      <c r="FY36" s="3">
        <v>2.0490453193454708E-3</v>
      </c>
      <c r="FZ36" s="3">
        <v>8.4980056529214724E-4</v>
      </c>
      <c r="GA36" s="3">
        <v>3.0184066278611776E-4</v>
      </c>
      <c r="GB36" s="3">
        <v>8.7413055942859691E-5</v>
      </c>
      <c r="GC36" s="3">
        <v>1.8997479448061698E-5</v>
      </c>
      <c r="GD36" s="3">
        <v>2.616332869587056E-6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27</v>
      </c>
      <c r="HC36">
        <f t="shared" si="24"/>
        <v>0.2460507042817231</v>
      </c>
      <c r="HD36">
        <f>IF(H36&gt;=$F$3,IF(HB36&lt;50,HC36*VLOOKUP(H36,Ret!$A$2:$AZ$27,HB36+2),HC36),0)</f>
        <v>2.9772135218088493E-2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7.5783616918770715E-4</v>
      </c>
      <c r="HH36">
        <f t="shared" si="26"/>
        <v>60</v>
      </c>
      <c r="HI36">
        <f t="shared" si="26"/>
        <v>27</v>
      </c>
      <c r="HJ36">
        <f t="shared" si="21"/>
        <v>0.20743550675174957</v>
      </c>
      <c r="HK36">
        <f>IF(HH36&gt;=$F$3,IF(HI36&lt;50,HJ36*VLOOKUP(HH36,Ret!$A$2:$AZ$27,HI36+2),HJ36),0)</f>
        <v>2.5099696316961698E-2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6.3890136079538867E-4</v>
      </c>
      <c r="HN36">
        <f>HN35/(1+Assumptions!$C$9)</f>
        <v>0.37920041911677665</v>
      </c>
      <c r="HO36">
        <f>HO35*(1+Assumptions!$C$10)</f>
        <v>2.2968972539790169</v>
      </c>
      <c r="HQ36">
        <f>HQ35/(1.01+Assumptions!$C$9)</f>
        <v>0.29553345508398399</v>
      </c>
      <c r="HR36">
        <f>HR35/(0.99+Assumptions!$C$9)</f>
        <v>0.48772949377326802</v>
      </c>
    </row>
    <row r="37" spans="2:226" x14ac:dyDescent="0.25">
      <c r="B37">
        <f t="shared" si="25"/>
        <v>2064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46698.147514894852</v>
      </c>
      <c r="F37" s="3">
        <f t="shared" si="19"/>
        <v>33610.089999999997</v>
      </c>
      <c r="H37">
        <f t="shared" si="23"/>
        <v>61</v>
      </c>
      <c r="I37" s="5">
        <v>228498.80309998148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47776.34</v>
      </c>
      <c r="AN37" s="5">
        <v>50015.43</v>
      </c>
      <c r="AO37" s="5">
        <v>21560.73</v>
      </c>
      <c r="AP37" s="5">
        <v>22558.01</v>
      </c>
      <c r="AQ37" s="5">
        <v>23587.84</v>
      </c>
      <c r="AR37" s="5">
        <v>24646.02</v>
      </c>
      <c r="AS37" s="5">
        <v>25729.58</v>
      </c>
      <c r="AT37" s="5">
        <v>26828.47</v>
      </c>
      <c r="AU37" s="5">
        <v>27934.67</v>
      </c>
      <c r="AV37" s="5">
        <v>29039.91</v>
      </c>
      <c r="AW37" s="5">
        <v>30136.799999999999</v>
      </c>
      <c r="AX37" s="5">
        <v>31221.39</v>
      </c>
      <c r="AY37" s="5">
        <v>32281.45</v>
      </c>
      <c r="AZ37" s="5">
        <v>33305.97</v>
      </c>
      <c r="BA37" s="5">
        <v>34280.79</v>
      </c>
      <c r="BB37" s="5">
        <v>35180.339999999997</v>
      </c>
      <c r="BC37" s="5">
        <v>35978.050000000003</v>
      </c>
      <c r="BD37" s="5">
        <v>36643.910000000003</v>
      </c>
      <c r="BE37" s="5">
        <v>37152</v>
      </c>
      <c r="BF37" s="5">
        <v>37470.370000000003</v>
      </c>
      <c r="BG37" s="5">
        <v>37567.730000000003</v>
      </c>
      <c r="BH37" s="5">
        <v>37420</v>
      </c>
      <c r="BI37" s="5">
        <v>37012.300000000003</v>
      </c>
      <c r="BJ37" s="5">
        <v>36326.720000000001</v>
      </c>
      <c r="BK37" s="5">
        <v>35347.629999999997</v>
      </c>
      <c r="BL37" s="5">
        <v>33998.14</v>
      </c>
      <c r="BM37" s="5">
        <v>32262.94</v>
      </c>
      <c r="BN37" s="5">
        <v>30147.61</v>
      </c>
      <c r="BO37" s="5">
        <v>27679.25</v>
      </c>
      <c r="BP37" s="5">
        <v>24916.57</v>
      </c>
      <c r="BQ37" s="5">
        <v>21951.99</v>
      </c>
      <c r="BR37" s="5">
        <v>18899.650000000001</v>
      </c>
      <c r="BS37" s="5">
        <v>15876.73</v>
      </c>
      <c r="BT37" s="5">
        <v>12990.59</v>
      </c>
      <c r="BU37" s="5">
        <v>10332.67</v>
      </c>
      <c r="BV37" s="5">
        <v>7972.75</v>
      </c>
      <c r="BW37" s="5">
        <v>6003.02</v>
      </c>
      <c r="BX37" s="5">
        <v>4369.1400000000003</v>
      </c>
      <c r="BY37" s="5">
        <v>3109.72</v>
      </c>
      <c r="BZ37" s="5">
        <v>2098.2399999999998</v>
      </c>
      <c r="CA37" s="5">
        <v>1334.47</v>
      </c>
      <c r="CB37" s="5">
        <v>766.92</v>
      </c>
      <c r="CC37" s="5">
        <v>387.79</v>
      </c>
      <c r="CD37" s="5">
        <v>169.68</v>
      </c>
      <c r="CE37" s="5">
        <v>63.58</v>
      </c>
      <c r="CF37" s="5">
        <v>19.43</v>
      </c>
      <c r="CG37" s="5">
        <v>4.45</v>
      </c>
      <c r="CH37" s="5">
        <v>0.65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0.99246999999999996</v>
      </c>
      <c r="EJ37" s="3">
        <v>0.98481805629999997</v>
      </c>
      <c r="EK37" s="3">
        <v>0.97700844911354101</v>
      </c>
      <c r="EL37" s="3">
        <v>0.96890904907038977</v>
      </c>
      <c r="EM37" s="3">
        <v>0.96032451489562609</v>
      </c>
      <c r="EN37" s="3">
        <v>0.95109579630747909</v>
      </c>
      <c r="EO37" s="3">
        <v>0.94114733427810282</v>
      </c>
      <c r="EP37" s="3">
        <v>0.93018296783376286</v>
      </c>
      <c r="EQ37" s="3">
        <v>0.91804408010353222</v>
      </c>
      <c r="ER37" s="3">
        <v>0.90461309521161748</v>
      </c>
      <c r="ES37" s="3">
        <v>0.88984076336681184</v>
      </c>
      <c r="ET37" s="3">
        <v>0.87380583281094182</v>
      </c>
      <c r="EU37" s="3">
        <v>0.85637340644636351</v>
      </c>
      <c r="EV37" s="3">
        <v>0.83749037283422123</v>
      </c>
      <c r="EW37" s="3">
        <v>0.81706398264079461</v>
      </c>
      <c r="EX37" s="3">
        <v>0.79479081847400657</v>
      </c>
      <c r="EY37" s="3">
        <v>0.77043842779596305</v>
      </c>
      <c r="EZ37" s="3">
        <v>0.74378896257850069</v>
      </c>
      <c r="FA37" s="3">
        <v>0.71478863092756495</v>
      </c>
      <c r="FB37" s="3">
        <v>0.68333078328044283</v>
      </c>
      <c r="FC37" s="3">
        <v>0.64938974327490329</v>
      </c>
      <c r="FD37" s="3">
        <v>0.61311483221556717</v>
      </c>
      <c r="FE37" s="3">
        <v>0.57481967979538284</v>
      </c>
      <c r="FF37" s="3">
        <v>0.53476049631044265</v>
      </c>
      <c r="FG37" s="3">
        <v>0.4932203009570475</v>
      </c>
      <c r="FH37" s="3">
        <v>0.4496590839765211</v>
      </c>
      <c r="FI37" s="3">
        <v>0.40446384944604097</v>
      </c>
      <c r="FJ37" s="3">
        <v>0.35824172073134741</v>
      </c>
      <c r="FK37" s="3">
        <v>0.3117634398836624</v>
      </c>
      <c r="FL37" s="3">
        <v>0.26601527271513375</v>
      </c>
      <c r="FM37" s="3">
        <v>0.22214669409168106</v>
      </c>
      <c r="FN37" s="3">
        <v>0.18128725264739814</v>
      </c>
      <c r="FO37" s="3">
        <v>0.14435178779301724</v>
      </c>
      <c r="FP37" s="3">
        <v>0.11195347254075246</v>
      </c>
      <c r="FQ37" s="3">
        <v>8.4405081552649502E-2</v>
      </c>
      <c r="FR37" s="3">
        <v>6.1732188545976785E-2</v>
      </c>
      <c r="FS37" s="3">
        <v>4.405764564337817E-2</v>
      </c>
      <c r="FT37" s="3">
        <v>3.0394488576453733E-2</v>
      </c>
      <c r="FU37" s="3">
        <v>2.0505337773218748E-2</v>
      </c>
      <c r="FV37" s="3">
        <v>1.3114393826239783E-2</v>
      </c>
      <c r="FW37" s="3">
        <v>7.9058811742103909E-3</v>
      </c>
      <c r="FX37" s="3">
        <v>4.3066497108393683E-3</v>
      </c>
      <c r="FY37" s="3">
        <v>2.0641341399082009E-3</v>
      </c>
      <c r="FZ37" s="3">
        <v>8.560583518441283E-4</v>
      </c>
      <c r="GA37" s="3">
        <v>3.0406336599151594E-4</v>
      </c>
      <c r="GB37" s="3">
        <v>8.8056750791143E-5</v>
      </c>
      <c r="GC37" s="3">
        <v>1.9137373649439111E-5</v>
      </c>
      <c r="GD37" s="3">
        <v>2.6355990990007535E-6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28</v>
      </c>
      <c r="HC37">
        <f t="shared" si="24"/>
        <v>0.2155207328944469</v>
      </c>
      <c r="HD37">
        <f>IF(H37&gt;=$F$3,IF(HB37&lt;50,HC37*VLOOKUP(H37,Ret!$A$2:$AZ$27,HB37+2),HC37),0)</f>
        <v>3.4052275797322611E-2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7.0690800389378581E-4</v>
      </c>
      <c r="HH37">
        <f t="shared" si="26"/>
        <v>61</v>
      </c>
      <c r="HI37">
        <f t="shared" si="26"/>
        <v>28</v>
      </c>
      <c r="HJ37">
        <f t="shared" si="21"/>
        <v>0.18169690907399247</v>
      </c>
      <c r="HK37">
        <f>IF(HH37&gt;=$F$3,IF(HI37&lt;50,HJ37*VLOOKUP(HH37,Ret!$A$2:$AZ$27,HI37+2),HJ37),0)</f>
        <v>2.870811163369081E-2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5.9596586176269533E-4</v>
      </c>
      <c r="HN37">
        <f>HN36/(1+Assumptions!$C$9)</f>
        <v>0.36531832284853238</v>
      </c>
      <c r="HO37">
        <f>HO36*(1+Assumptions!$C$10)</f>
        <v>2.3715464147333347</v>
      </c>
      <c r="HQ37">
        <f>HQ36/(1.01+Assumptions!$C$9)</f>
        <v>0.28199757164502287</v>
      </c>
      <c r="HR37">
        <f>HR36/(0.99+Assumptions!$C$9)</f>
        <v>0.47444503285337353</v>
      </c>
    </row>
    <row r="38" spans="2:226" x14ac:dyDescent="0.25">
      <c r="B38">
        <f t="shared" si="25"/>
        <v>2065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49266.545628214073</v>
      </c>
      <c r="F38" s="3">
        <f t="shared" si="19"/>
        <v>34232.129999999997</v>
      </c>
      <c r="H38">
        <f t="shared" si="23"/>
        <v>62</v>
      </c>
      <c r="I38" s="5">
        <v>214051.66814605944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50394.9</v>
      </c>
      <c r="AO38" s="5">
        <v>21724.32</v>
      </c>
      <c r="AP38" s="5">
        <v>22729.16</v>
      </c>
      <c r="AQ38" s="5">
        <v>23766.799999999999</v>
      </c>
      <c r="AR38" s="5">
        <v>24833.02</v>
      </c>
      <c r="AS38" s="5">
        <v>25924.79</v>
      </c>
      <c r="AT38" s="5">
        <v>27032.02</v>
      </c>
      <c r="AU38" s="5">
        <v>28146.61</v>
      </c>
      <c r="AV38" s="5">
        <v>29260.240000000002</v>
      </c>
      <c r="AW38" s="5">
        <v>30365.46</v>
      </c>
      <c r="AX38" s="5">
        <v>31458.28</v>
      </c>
      <c r="AY38" s="5">
        <v>32526.37</v>
      </c>
      <c r="AZ38" s="5">
        <v>33558.67</v>
      </c>
      <c r="BA38" s="5">
        <v>34540.879999999997</v>
      </c>
      <c r="BB38" s="5">
        <v>35447.26</v>
      </c>
      <c r="BC38" s="5">
        <v>36251.019999999997</v>
      </c>
      <c r="BD38" s="5">
        <v>36921.94</v>
      </c>
      <c r="BE38" s="5">
        <v>37433.879999999997</v>
      </c>
      <c r="BF38" s="5">
        <v>37754.67</v>
      </c>
      <c r="BG38" s="5">
        <v>37852.76</v>
      </c>
      <c r="BH38" s="5">
        <v>37703.910000000003</v>
      </c>
      <c r="BI38" s="5">
        <v>37293.11</v>
      </c>
      <c r="BJ38" s="5">
        <v>36602.339999999997</v>
      </c>
      <c r="BK38" s="5">
        <v>35615.81</v>
      </c>
      <c r="BL38" s="5">
        <v>34256.089999999997</v>
      </c>
      <c r="BM38" s="5">
        <v>32507.72</v>
      </c>
      <c r="BN38" s="5">
        <v>30376.34</v>
      </c>
      <c r="BO38" s="5">
        <v>27889.26</v>
      </c>
      <c r="BP38" s="5">
        <v>25105.61</v>
      </c>
      <c r="BQ38" s="5">
        <v>22118.54</v>
      </c>
      <c r="BR38" s="5">
        <v>19043.05</v>
      </c>
      <c r="BS38" s="5">
        <v>15997.19</v>
      </c>
      <c r="BT38" s="5">
        <v>13089.16</v>
      </c>
      <c r="BU38" s="5">
        <v>10411.06</v>
      </c>
      <c r="BV38" s="5">
        <v>8033.24</v>
      </c>
      <c r="BW38" s="5">
        <v>6048.57</v>
      </c>
      <c r="BX38" s="5">
        <v>4402.29</v>
      </c>
      <c r="BY38" s="5">
        <v>3133.31</v>
      </c>
      <c r="BZ38" s="5">
        <v>2114.16</v>
      </c>
      <c r="CA38" s="5">
        <v>1344.6</v>
      </c>
      <c r="CB38" s="5">
        <v>772.74</v>
      </c>
      <c r="CC38" s="5">
        <v>390.74</v>
      </c>
      <c r="CD38" s="5">
        <v>170.96</v>
      </c>
      <c r="CE38" s="5">
        <v>64.06</v>
      </c>
      <c r="CF38" s="5">
        <v>19.57</v>
      </c>
      <c r="CG38" s="5">
        <v>4.49</v>
      </c>
      <c r="CH38" s="5">
        <v>0.65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0.99229000000000001</v>
      </c>
      <c r="EK38" s="3">
        <v>0.98442114030000005</v>
      </c>
      <c r="EL38" s="3">
        <v>0.97626028904691309</v>
      </c>
      <c r="EM38" s="3">
        <v>0.96761062288595745</v>
      </c>
      <c r="EN38" s="3">
        <v>0.95831188480002338</v>
      </c>
      <c r="EO38" s="3">
        <v>0.94828794248501513</v>
      </c>
      <c r="EP38" s="3">
        <v>0.9372403879550647</v>
      </c>
      <c r="EQ38" s="3">
        <v>0.92500940089225114</v>
      </c>
      <c r="ER38" s="3">
        <v>0.91147651335719748</v>
      </c>
      <c r="ES38" s="3">
        <v>0.89659210189407446</v>
      </c>
      <c r="ET38" s="3">
        <v>0.88043551221794325</v>
      </c>
      <c r="EU38" s="3">
        <v>0.86287082374919521</v>
      </c>
      <c r="EV38" s="3">
        <v>0.84384452208552541</v>
      </c>
      <c r="EW38" s="3">
        <v>0.82326315419185947</v>
      </c>
      <c r="EX38" s="3">
        <v>0.80082100060858941</v>
      </c>
      <c r="EY38" s="3">
        <v>0.7762838451499422</v>
      </c>
      <c r="EZ38" s="3">
        <v>0.74943218694620573</v>
      </c>
      <c r="FA38" s="3">
        <v>0.72021182597717315</v>
      </c>
      <c r="FB38" s="3">
        <v>0.68851530351591772</v>
      </c>
      <c r="FC38" s="3">
        <v>0.65431674839028209</v>
      </c>
      <c r="FD38" s="3">
        <v>0.6177666148252009</v>
      </c>
      <c r="FE38" s="3">
        <v>0.57918091206321887</v>
      </c>
      <c r="FF38" s="3">
        <v>0.53881779430153309</v>
      </c>
      <c r="FG38" s="3">
        <v>0.49696242804019003</v>
      </c>
      <c r="FH38" s="3">
        <v>0.45307070639568048</v>
      </c>
      <c r="FI38" s="3">
        <v>0.40753256969585067</v>
      </c>
      <c r="FJ38" s="3">
        <v>0.36095974763100885</v>
      </c>
      <c r="FK38" s="3">
        <v>0.31412882997336178</v>
      </c>
      <c r="FL38" s="3">
        <v>0.26803356546307067</v>
      </c>
      <c r="FM38" s="3">
        <v>0.22383215018255567</v>
      </c>
      <c r="FN38" s="3">
        <v>0.18266270279947819</v>
      </c>
      <c r="FO38" s="3">
        <v>0.1454470037311125</v>
      </c>
      <c r="FP38" s="3">
        <v>0.11280287821370161</v>
      </c>
      <c r="FQ38" s="3">
        <v>8.5045473971656058E-2</v>
      </c>
      <c r="FR38" s="3">
        <v>6.2200558753389798E-2</v>
      </c>
      <c r="FS38" s="3">
        <v>4.4391916776706758E-2</v>
      </c>
      <c r="FT38" s="3">
        <v>3.0625095545914461E-2</v>
      </c>
      <c r="FU38" s="3">
        <v>2.0660914459095733E-2</v>
      </c>
      <c r="FV38" s="3">
        <v>1.3213894451459268E-2</v>
      </c>
      <c r="FW38" s="3">
        <v>7.9658641311177048E-3</v>
      </c>
      <c r="FX38" s="3">
        <v>4.3393248267850583E-3</v>
      </c>
      <c r="FY38" s="3">
        <v>2.0797949962298107E-3</v>
      </c>
      <c r="FZ38" s="3">
        <v>8.6255337878638947E-4</v>
      </c>
      <c r="GA38" s="3">
        <v>3.0637033461113766E-4</v>
      </c>
      <c r="GB38" s="3">
        <v>8.8724848903385452E-5</v>
      </c>
      <c r="GC38" s="3">
        <v>1.9282571412172762E-5</v>
      </c>
      <c r="GD38" s="3">
        <v>2.655595734884432E-6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29</v>
      </c>
      <c r="HC38">
        <f t="shared" si="24"/>
        <v>0.1807615490932305</v>
      </c>
      <c r="HD38">
        <f>IF(H38&gt;=$F$3,IF(HB38&lt;50,HC38*VLOOKUP(H38,Ret!$A$2:$AZ$27,HB38+2),HC38),0)</f>
        <v>4.9347902902451932E-2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6.2724257535350981E-4</v>
      </c>
      <c r="HH38">
        <f t="shared" si="26"/>
        <v>62</v>
      </c>
      <c r="HI38">
        <f t="shared" si="26"/>
        <v>29</v>
      </c>
      <c r="HJ38">
        <f t="shared" si="21"/>
        <v>0.15239283157853897</v>
      </c>
      <c r="HK38">
        <f>IF(HH38&gt;=$F$3,IF(HI38&lt;50,HJ38*VLOOKUP(HH38,Ret!$A$2:$AZ$27,HI38+2),HJ38),0)</f>
        <v>4.1603243020941143E-2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5.2880312557753025E-4</v>
      </c>
      <c r="HN38">
        <f>HN37/(1+Assumptions!$C$9)</f>
        <v>0.35194443434348011</v>
      </c>
      <c r="HO38">
        <f>HO37*(1+Assumptions!$C$10)</f>
        <v>2.4486216732121679</v>
      </c>
      <c r="HQ38">
        <f>HQ37/(1.01+Assumptions!$C$9)</f>
        <v>0.2690816523330371</v>
      </c>
      <c r="HR38">
        <f>HR37/(0.99+Assumptions!$C$9)</f>
        <v>0.46152240549939055</v>
      </c>
    </row>
    <row r="39" spans="2:226" x14ac:dyDescent="0.25">
      <c r="B39">
        <f t="shared" si="25"/>
        <v>2066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51976.205637765845</v>
      </c>
      <c r="F39" s="3">
        <f t="shared" si="19"/>
        <v>34706.769999999997</v>
      </c>
      <c r="H39">
        <f t="shared" si="23"/>
        <v>63</v>
      </c>
      <c r="I39" s="5">
        <v>199266.05044560245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21893.11</v>
      </c>
      <c r="AP39" s="5">
        <v>22905.759999999998</v>
      </c>
      <c r="AQ39" s="5">
        <v>23951.47</v>
      </c>
      <c r="AR39" s="5">
        <v>25025.97</v>
      </c>
      <c r="AS39" s="5">
        <v>26126.23</v>
      </c>
      <c r="AT39" s="5">
        <v>27242.06</v>
      </c>
      <c r="AU39" s="5">
        <v>28365.31</v>
      </c>
      <c r="AV39" s="5">
        <v>29487.59</v>
      </c>
      <c r="AW39" s="5">
        <v>30601.39</v>
      </c>
      <c r="AX39" s="5">
        <v>31702.7</v>
      </c>
      <c r="AY39" s="5">
        <v>32779.1</v>
      </c>
      <c r="AZ39" s="5">
        <v>33819.42</v>
      </c>
      <c r="BA39" s="5">
        <v>34809.26</v>
      </c>
      <c r="BB39" s="5">
        <v>35722.68</v>
      </c>
      <c r="BC39" s="5">
        <v>36532.68</v>
      </c>
      <c r="BD39" s="5">
        <v>37208.81</v>
      </c>
      <c r="BE39" s="5">
        <v>37724.74</v>
      </c>
      <c r="BF39" s="5">
        <v>38048.019999999997</v>
      </c>
      <c r="BG39" s="5">
        <v>38146.870000000003</v>
      </c>
      <c r="BH39" s="5">
        <v>37996.870000000003</v>
      </c>
      <c r="BI39" s="5">
        <v>37582.879999999997</v>
      </c>
      <c r="BJ39" s="5">
        <v>36886.730000000003</v>
      </c>
      <c r="BK39" s="5">
        <v>35892.550000000003</v>
      </c>
      <c r="BL39" s="5">
        <v>34522.26</v>
      </c>
      <c r="BM39" s="5">
        <v>32760.31</v>
      </c>
      <c r="BN39" s="5">
        <v>30612.36</v>
      </c>
      <c r="BO39" s="5">
        <v>28105.96</v>
      </c>
      <c r="BP39" s="5">
        <v>25300.68</v>
      </c>
      <c r="BQ39" s="5">
        <v>22290.400000000001</v>
      </c>
      <c r="BR39" s="5">
        <v>19191.009999999998</v>
      </c>
      <c r="BS39" s="5">
        <v>16121.49</v>
      </c>
      <c r="BT39" s="5">
        <v>13190.86</v>
      </c>
      <c r="BU39" s="5">
        <v>10491.96</v>
      </c>
      <c r="BV39" s="5">
        <v>8095.66</v>
      </c>
      <c r="BW39" s="5">
        <v>6095.57</v>
      </c>
      <c r="BX39" s="5">
        <v>4436.5</v>
      </c>
      <c r="BY39" s="5">
        <v>3157.66</v>
      </c>
      <c r="BZ39" s="5">
        <v>2130.58</v>
      </c>
      <c r="CA39" s="5">
        <v>1355.04</v>
      </c>
      <c r="CB39" s="5">
        <v>778.74</v>
      </c>
      <c r="CC39" s="5">
        <v>393.77</v>
      </c>
      <c r="CD39" s="5">
        <v>172.29</v>
      </c>
      <c r="CE39" s="5">
        <v>64.56</v>
      </c>
      <c r="CF39" s="5">
        <v>19.73</v>
      </c>
      <c r="CG39" s="5">
        <v>4.5199999999999996</v>
      </c>
      <c r="CH39" s="5">
        <v>0.66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0.99207000000000001</v>
      </c>
      <c r="EL39" s="3">
        <v>0.9838457397</v>
      </c>
      <c r="EM39" s="3">
        <v>0.97512886644625807</v>
      </c>
      <c r="EN39" s="3">
        <v>0.96575787803970947</v>
      </c>
      <c r="EO39" s="3">
        <v>0.95565605063541403</v>
      </c>
      <c r="EP39" s="3">
        <v>0.94452265764551147</v>
      </c>
      <c r="EQ39" s="3">
        <v>0.93219663696323751</v>
      </c>
      <c r="ER39" s="3">
        <v>0.91855860016446533</v>
      </c>
      <c r="ES39" s="3">
        <v>0.90355853822377963</v>
      </c>
      <c r="ET39" s="3">
        <v>0.88727641336498708</v>
      </c>
      <c r="EU39" s="3">
        <v>0.86957524891835558</v>
      </c>
      <c r="EV39" s="3">
        <v>0.85040111467970581</v>
      </c>
      <c r="EW39" s="3">
        <v>0.82965983149266775</v>
      </c>
      <c r="EX39" s="3">
        <v>0.80704330448617767</v>
      </c>
      <c r="EY39" s="3">
        <v>0.78231549763672115</v>
      </c>
      <c r="EZ39" s="3">
        <v>0.75525520457346695</v>
      </c>
      <c r="FA39" s="3">
        <v>0.72580780414714752</v>
      </c>
      <c r="FB39" s="3">
        <v>0.69386500268663154</v>
      </c>
      <c r="FC39" s="3">
        <v>0.65940072800318661</v>
      </c>
      <c r="FD39" s="3">
        <v>0.62256660333692859</v>
      </c>
      <c r="FE39" s="3">
        <v>0.58368109329250406</v>
      </c>
      <c r="FF39" s="3">
        <v>0.54300435790094947</v>
      </c>
      <c r="FG39" s="3">
        <v>0.50082377937920375</v>
      </c>
      <c r="FH39" s="3">
        <v>0.45659102318443251</v>
      </c>
      <c r="FI39" s="3">
        <v>0.41069905944416518</v>
      </c>
      <c r="FJ39" s="3">
        <v>0.36376437093088598</v>
      </c>
      <c r="FK39" s="3">
        <v>0.31656958144631286</v>
      </c>
      <c r="FL39" s="3">
        <v>0.2701161610648809</v>
      </c>
      <c r="FM39" s="3">
        <v>0.22557130494367139</v>
      </c>
      <c r="FN39" s="3">
        <v>0.18408197482538191</v>
      </c>
      <c r="FO39" s="3">
        <v>0.1465771132744586</v>
      </c>
      <c r="FP39" s="3">
        <v>0.11367934597113911</v>
      </c>
      <c r="FQ39" s="3">
        <v>8.5706269308020916E-2</v>
      </c>
      <c r="FR39" s="3">
        <v>6.2683851246500333E-2</v>
      </c>
      <c r="FS39" s="3">
        <v>4.4736837796114821E-2</v>
      </c>
      <c r="FT39" s="3">
        <v>3.0863049658783694E-2</v>
      </c>
      <c r="FU39" s="3">
        <v>2.0821447821801831E-2</v>
      </c>
      <c r="FV39" s="3">
        <v>1.331656516891158E-2</v>
      </c>
      <c r="FW39" s="3">
        <v>8.0277581464266567E-3</v>
      </c>
      <c r="FX39" s="3">
        <v>4.3730409726844572E-3</v>
      </c>
      <c r="FY39" s="3">
        <v>2.0959548077979333E-3</v>
      </c>
      <c r="FZ39" s="3">
        <v>8.6925533743803692E-4</v>
      </c>
      <c r="GA39" s="3">
        <v>3.0875080330461634E-4</v>
      </c>
      <c r="GB39" s="3">
        <v>8.9414232637016877E-5</v>
      </c>
      <c r="GC39" s="3">
        <v>1.943239517900288E-5</v>
      </c>
      <c r="GD39" s="3">
        <v>2.6762294640522755E-6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30</v>
      </c>
      <c r="HC39">
        <f t="shared" si="24"/>
        <v>0.13078640361542504</v>
      </c>
      <c r="HD39">
        <f>IF(H39&gt;=$F$3,IF(HB39&lt;50,HC39*VLOOKUP(H39,Ret!$A$2:$AZ$27,HB39+2),HC39),0)</f>
        <v>3.8189629855704108E-2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4.7867823723245564E-4</v>
      </c>
      <c r="HH39">
        <f t="shared" si="26"/>
        <v>63</v>
      </c>
      <c r="HI39">
        <f t="shared" si="26"/>
        <v>30</v>
      </c>
      <c r="HJ39">
        <f t="shared" si="21"/>
        <v>0.11026078543202029</v>
      </c>
      <c r="HK39">
        <f>IF(HH39&gt;=$F$3,IF(HI39&lt;50,HJ39*VLOOKUP(HH39,Ret!$A$2:$AZ$27,HI39+2),HJ39),0)</f>
        <v>3.2196149346149922E-2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4.0355447468119429E-4</v>
      </c>
      <c r="HN39">
        <f>HN38/(1+Assumptions!$C$9)</f>
        <v>0.33906014869314077</v>
      </c>
      <c r="HO39">
        <f>HO38*(1+Assumptions!$C$10)</f>
        <v>2.5282018775915636</v>
      </c>
      <c r="HQ39">
        <f>HQ38/(1.01+Assumptions!$C$9)</f>
        <v>0.25675730184450102</v>
      </c>
      <c r="HR39">
        <f>HR38/(0.99+Assumptions!$C$9)</f>
        <v>0.44895175632236434</v>
      </c>
    </row>
    <row r="40" spans="2:226" x14ac:dyDescent="0.25">
      <c r="B40">
        <f t="shared" si="25"/>
        <v>2067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54834.896947842957</v>
      </c>
      <c r="F40" s="3">
        <f t="shared" si="19"/>
        <v>35004.19</v>
      </c>
      <c r="H40">
        <f t="shared" si="23"/>
        <v>64</v>
      </c>
      <c r="I40" s="5">
        <v>184136.9710237745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23088.85</v>
      </c>
      <c r="AQ40" s="5">
        <v>24142.92</v>
      </c>
      <c r="AR40" s="5">
        <v>25226.01</v>
      </c>
      <c r="AS40" s="5">
        <v>26335.06</v>
      </c>
      <c r="AT40" s="5">
        <v>27459.81</v>
      </c>
      <c r="AU40" s="5">
        <v>28592.04</v>
      </c>
      <c r="AV40" s="5">
        <v>29723.3</v>
      </c>
      <c r="AW40" s="5">
        <v>30846</v>
      </c>
      <c r="AX40" s="5">
        <v>31956.11</v>
      </c>
      <c r="AY40" s="5">
        <v>33041.11</v>
      </c>
      <c r="AZ40" s="5">
        <v>34089.75</v>
      </c>
      <c r="BA40" s="5">
        <v>35087.5</v>
      </c>
      <c r="BB40" s="5">
        <v>36008.230000000003</v>
      </c>
      <c r="BC40" s="5">
        <v>36824.699999999997</v>
      </c>
      <c r="BD40" s="5">
        <v>37506.239999999998</v>
      </c>
      <c r="BE40" s="5">
        <v>38026.28</v>
      </c>
      <c r="BF40" s="5">
        <v>38352.15</v>
      </c>
      <c r="BG40" s="5">
        <v>38451.79</v>
      </c>
      <c r="BH40" s="5">
        <v>38300.589999999997</v>
      </c>
      <c r="BI40" s="5">
        <v>37883.29</v>
      </c>
      <c r="BJ40" s="5">
        <v>37181.58</v>
      </c>
      <c r="BK40" s="5">
        <v>36179.449999999997</v>
      </c>
      <c r="BL40" s="5">
        <v>34798.199999999997</v>
      </c>
      <c r="BM40" s="5">
        <v>33022.17</v>
      </c>
      <c r="BN40" s="5">
        <v>30857.06</v>
      </c>
      <c r="BO40" s="5">
        <v>28330.62</v>
      </c>
      <c r="BP40" s="5">
        <v>25502.92</v>
      </c>
      <c r="BQ40" s="5">
        <v>22468.58</v>
      </c>
      <c r="BR40" s="5">
        <v>19344.41</v>
      </c>
      <c r="BS40" s="5">
        <v>16250.36</v>
      </c>
      <c r="BT40" s="5">
        <v>13296.3</v>
      </c>
      <c r="BU40" s="5">
        <v>10575.82</v>
      </c>
      <c r="BV40" s="5">
        <v>8160.37</v>
      </c>
      <c r="BW40" s="5">
        <v>6144.29</v>
      </c>
      <c r="BX40" s="5">
        <v>4471.96</v>
      </c>
      <c r="BY40" s="5">
        <v>3182.9</v>
      </c>
      <c r="BZ40" s="5">
        <v>2147.61</v>
      </c>
      <c r="CA40" s="5">
        <v>1365.87</v>
      </c>
      <c r="CB40" s="5">
        <v>784.97</v>
      </c>
      <c r="CC40" s="5">
        <v>396.92</v>
      </c>
      <c r="CD40" s="5">
        <v>173.67</v>
      </c>
      <c r="CE40" s="5">
        <v>65.08</v>
      </c>
      <c r="CF40" s="5">
        <v>19.88</v>
      </c>
      <c r="CG40" s="5">
        <v>4.5599999999999996</v>
      </c>
      <c r="CH40" s="5">
        <v>0.66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0.99170999999999998</v>
      </c>
      <c r="EM40" s="3">
        <v>0.98292344939999998</v>
      </c>
      <c r="EN40" s="3">
        <v>0.97347755505126599</v>
      </c>
      <c r="EO40" s="3">
        <v>0.96329497982542966</v>
      </c>
      <c r="EP40" s="3">
        <v>0.95207259331046334</v>
      </c>
      <c r="EQ40" s="3">
        <v>0.93964804596776175</v>
      </c>
      <c r="ER40" s="3">
        <v>0.92590099505525336</v>
      </c>
      <c r="ES40" s="3">
        <v>0.91078103180600112</v>
      </c>
      <c r="ET40" s="3">
        <v>0.89436875761285695</v>
      </c>
      <c r="EU40" s="3">
        <v>0.87652610089848038</v>
      </c>
      <c r="EV40" s="3">
        <v>0.85719870037366885</v>
      </c>
      <c r="EW40" s="3">
        <v>0.836291624071555</v>
      </c>
      <c r="EX40" s="3">
        <v>0.81349431439936448</v>
      </c>
      <c r="EY40" s="3">
        <v>0.78856884860616794</v>
      </c>
      <c r="EZ40" s="3">
        <v>0.76129225213288054</v>
      </c>
      <c r="FA40" s="3">
        <v>0.73160946722221953</v>
      </c>
      <c r="FB40" s="3">
        <v>0.69941133456976967</v>
      </c>
      <c r="FC40" s="3">
        <v>0.66467157358168927</v>
      </c>
      <c r="FD40" s="3">
        <v>0.62754301948141611</v>
      </c>
      <c r="FE40" s="3">
        <v>0.58834668248460686</v>
      </c>
      <c r="FF40" s="3">
        <v>0.54734480218225456</v>
      </c>
      <c r="FG40" s="3">
        <v>0.50482705794873706</v>
      </c>
      <c r="FH40" s="3">
        <v>0.4602407321907046</v>
      </c>
      <c r="FI40" s="3">
        <v>0.41398193619821688</v>
      </c>
      <c r="FJ40" s="3">
        <v>0.36667208052948463</v>
      </c>
      <c r="FK40" s="3">
        <v>0.31910004480158932</v>
      </c>
      <c r="FL40" s="3">
        <v>0.27227530422740409</v>
      </c>
      <c r="FM40" s="3">
        <v>0.22737438380726288</v>
      </c>
      <c r="FN40" s="3">
        <v>0.18555341339359302</v>
      </c>
      <c r="FO40" s="3">
        <v>0.14774876094878236</v>
      </c>
      <c r="FP40" s="3">
        <v>0.11458802904143765</v>
      </c>
      <c r="FQ40" s="3">
        <v>8.6391352735211091E-2</v>
      </c>
      <c r="FR40" s="3">
        <v>6.3184907563478679E-2</v>
      </c>
      <c r="FS40" s="3">
        <v>4.5094436678979097E-2</v>
      </c>
      <c r="FT40" s="3">
        <v>3.11097499760941E-2</v>
      </c>
      <c r="FU40" s="3">
        <v>2.0987881723872125E-2</v>
      </c>
      <c r="FV40" s="3">
        <v>1.3423009635319658E-2</v>
      </c>
      <c r="FW40" s="3">
        <v>8.0919271285561038E-3</v>
      </c>
      <c r="FX40" s="3">
        <v>4.4079963840096522E-3</v>
      </c>
      <c r="FY40" s="3">
        <v>2.112708586891986E-3</v>
      </c>
      <c r="FZ40" s="3">
        <v>8.762036322417134E-4</v>
      </c>
      <c r="GA40" s="3">
        <v>3.1121876813593419E-4</v>
      </c>
      <c r="GB40" s="3">
        <v>9.0128955252166527E-5</v>
      </c>
      <c r="GC40" s="3">
        <v>1.9587725844953353E-5</v>
      </c>
      <c r="GD40" s="3">
        <v>2.6976216033669748E-6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31</v>
      </c>
      <c r="HC40">
        <f t="shared" si="24"/>
        <v>9.211809552248848E-2</v>
      </c>
      <c r="HD40">
        <f>IF(H40&gt;=$F$3,IF(HB40&lt;50,HC40*VLOOKUP(H40,Ret!$A$2:$AZ$27,HB40+2),HC40),0)</f>
        <v>2.570094865077429E-2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3.5281230585113086E-4</v>
      </c>
      <c r="HH40">
        <f t="shared" si="26"/>
        <v>64</v>
      </c>
      <c r="HI40">
        <f t="shared" si="26"/>
        <v>31</v>
      </c>
      <c r="HJ40">
        <f t="shared" si="21"/>
        <v>7.7661081611189176E-2</v>
      </c>
      <c r="HK40">
        <f>IF(HH40&gt;=$F$3,IF(HI40&lt;50,HJ40*VLOOKUP(HH40,Ret!$A$2:$AZ$27,HI40+2),HJ40),0)</f>
        <v>2.1667441769521782E-2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2.9744194257085455E-4</v>
      </c>
      <c r="HN40">
        <f>HN39/(1+Assumptions!$C$9)</f>
        <v>0.32664754209358454</v>
      </c>
      <c r="HO40">
        <f>HO39*(1+Assumptions!$C$10)</f>
        <v>2.6103684386132895</v>
      </c>
      <c r="HQ40">
        <f>HQ39/(1.01+Assumptions!$C$9)</f>
        <v>0.24499742542414218</v>
      </c>
      <c r="HR40">
        <f>HR39/(0.99+Assumptions!$C$9)</f>
        <v>0.43672349836805868</v>
      </c>
    </row>
    <row r="41" spans="2:226" x14ac:dyDescent="0.25">
      <c r="B41">
        <f t="shared" si="25"/>
        <v>2068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57850.816279974322</v>
      </c>
      <c r="F41" s="3">
        <f t="shared" si="19"/>
        <v>35095.14</v>
      </c>
      <c r="H41">
        <f t="shared" si="23"/>
        <v>65</v>
      </c>
      <c r="I41" s="5">
        <v>178673.57971982023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24344.74</v>
      </c>
      <c r="AR41" s="5">
        <v>25436.880000000001</v>
      </c>
      <c r="AS41" s="5">
        <v>26555.21</v>
      </c>
      <c r="AT41" s="5">
        <v>27689.360000000001</v>
      </c>
      <c r="AU41" s="5">
        <v>28831.05</v>
      </c>
      <c r="AV41" s="5">
        <v>29971.759999999998</v>
      </c>
      <c r="AW41" s="5">
        <v>31103.85</v>
      </c>
      <c r="AX41" s="5">
        <v>32223.25</v>
      </c>
      <c r="AY41" s="5">
        <v>33317.31</v>
      </c>
      <c r="AZ41" s="5">
        <v>34374.71</v>
      </c>
      <c r="BA41" s="5">
        <v>35380.81</v>
      </c>
      <c r="BB41" s="5">
        <v>36309.230000000003</v>
      </c>
      <c r="BC41" s="5">
        <v>37132.53</v>
      </c>
      <c r="BD41" s="5">
        <v>37819.769999999997</v>
      </c>
      <c r="BE41" s="5">
        <v>38344.160000000003</v>
      </c>
      <c r="BF41" s="5">
        <v>38672.75</v>
      </c>
      <c r="BG41" s="5">
        <v>38773.22</v>
      </c>
      <c r="BH41" s="5">
        <v>38620.76</v>
      </c>
      <c r="BI41" s="5">
        <v>38199.97</v>
      </c>
      <c r="BJ41" s="5">
        <v>37492.39</v>
      </c>
      <c r="BK41" s="5">
        <v>36481.879999999997</v>
      </c>
      <c r="BL41" s="5">
        <v>35089.089999999997</v>
      </c>
      <c r="BM41" s="5">
        <v>33298.21</v>
      </c>
      <c r="BN41" s="5">
        <v>31115</v>
      </c>
      <c r="BO41" s="5">
        <v>28567.439999999999</v>
      </c>
      <c r="BP41" s="5">
        <v>25716.1</v>
      </c>
      <c r="BQ41" s="5">
        <v>22656.400000000001</v>
      </c>
      <c r="BR41" s="5">
        <v>19506.12</v>
      </c>
      <c r="BS41" s="5">
        <v>16386.2</v>
      </c>
      <c r="BT41" s="5">
        <v>13407.44</v>
      </c>
      <c r="BU41" s="5">
        <v>10664.23</v>
      </c>
      <c r="BV41" s="5">
        <v>8228.58</v>
      </c>
      <c r="BW41" s="5">
        <v>6195.65</v>
      </c>
      <c r="BX41" s="5">
        <v>4509.34</v>
      </c>
      <c r="BY41" s="5">
        <v>3209.5</v>
      </c>
      <c r="BZ41" s="5">
        <v>2165.5700000000002</v>
      </c>
      <c r="CA41" s="5">
        <v>1377.29</v>
      </c>
      <c r="CB41" s="5">
        <v>791.53</v>
      </c>
      <c r="CC41" s="5">
        <v>400.24</v>
      </c>
      <c r="CD41" s="5">
        <v>175.12</v>
      </c>
      <c r="CE41" s="5">
        <v>65.62</v>
      </c>
      <c r="CF41" s="5">
        <v>20.05</v>
      </c>
      <c r="CG41" s="5">
        <v>4.5999999999999996</v>
      </c>
      <c r="CH41" s="5">
        <v>0.67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0.99114000000000002</v>
      </c>
      <c r="EN41" s="3">
        <v>0.98161514459999999</v>
      </c>
      <c r="EO41" s="3">
        <v>0.97134745018748392</v>
      </c>
      <c r="EP41" s="3">
        <v>0.96003125239279963</v>
      </c>
      <c r="EQ41" s="3">
        <v>0.94750284454907363</v>
      </c>
      <c r="ER41" s="3">
        <v>0.93364087793332062</v>
      </c>
      <c r="ES41" s="3">
        <v>0.91839452239666952</v>
      </c>
      <c r="ET41" s="3">
        <v>0.9018450531030815</v>
      </c>
      <c r="EU41" s="3">
        <v>0.88385324429367496</v>
      </c>
      <c r="EV41" s="3">
        <v>0.86436428025699941</v>
      </c>
      <c r="EW41" s="3">
        <v>0.84328243546153114</v>
      </c>
      <c r="EX41" s="3">
        <v>0.8202945562708498</v>
      </c>
      <c r="EY41" s="3">
        <v>0.79516073106671092</v>
      </c>
      <c r="EZ41" s="3">
        <v>0.76765612137911343</v>
      </c>
      <c r="FA41" s="3">
        <v>0.73772520920654183</v>
      </c>
      <c r="FB41" s="3">
        <v>0.70525792274936194</v>
      </c>
      <c r="FC41" s="3">
        <v>0.67022776172640119</v>
      </c>
      <c r="FD41" s="3">
        <v>0.6327888389563644</v>
      </c>
      <c r="FE41" s="3">
        <v>0.5932648480751499</v>
      </c>
      <c r="FF41" s="3">
        <v>0.55192022081279268</v>
      </c>
      <c r="FG41" s="3">
        <v>0.50904705806005501</v>
      </c>
      <c r="FH41" s="3">
        <v>0.464088021892191</v>
      </c>
      <c r="FI41" s="3">
        <v>0.41744253481180688</v>
      </c>
      <c r="FJ41" s="3">
        <v>0.36973720193351356</v>
      </c>
      <c r="FK41" s="3">
        <v>0.32176749735465954</v>
      </c>
      <c r="FL41" s="3">
        <v>0.27455133479283678</v>
      </c>
      <c r="FM41" s="3">
        <v>0.22927507417215007</v>
      </c>
      <c r="FN41" s="3">
        <v>0.1871045097796665</v>
      </c>
      <c r="FO41" s="3">
        <v>0.14898383695715725</v>
      </c>
      <c r="FP41" s="3">
        <v>0.11554590459049288</v>
      </c>
      <c r="FQ41" s="3">
        <v>8.7113523847910296E-2</v>
      </c>
      <c r="FR41" s="3">
        <v>6.3713089071884624E-2</v>
      </c>
      <c r="FS41" s="3">
        <v>4.5471394539713335E-2</v>
      </c>
      <c r="FT41" s="3">
        <v>3.136980566505744E-2</v>
      </c>
      <c r="FU41" s="3">
        <v>2.1163325693874351E-2</v>
      </c>
      <c r="FV41" s="3">
        <v>1.353521658077428E-2</v>
      </c>
      <c r="FW41" s="3">
        <v>8.1595699635539677E-3</v>
      </c>
      <c r="FX41" s="3">
        <v>4.4448441419463885E-3</v>
      </c>
      <c r="FY41" s="3">
        <v>2.1303693487934846E-3</v>
      </c>
      <c r="FZ41" s="3">
        <v>8.8352808002512191E-4</v>
      </c>
      <c r="GA41" s="3">
        <v>3.1382033874412306E-4</v>
      </c>
      <c r="GB41" s="3">
        <v>9.0882370100298026E-5</v>
      </c>
      <c r="GC41" s="3">
        <v>1.9751465493897773E-5</v>
      </c>
      <c r="GD41" s="3">
        <v>2.7201718278196003E-6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32</v>
      </c>
      <c r="HC41">
        <f t="shared" si="24"/>
        <v>6.6064334565863053E-2</v>
      </c>
      <c r="HD41">
        <f>IF(H41&gt;=$F$3,IF(HB41&lt;50,HC41*VLOOKUP(H41,Ret!$A$2:$AZ$27,HB41+2),HC41),0)</f>
        <v>2.4906254131330373E-2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2.6425733826345224E-4</v>
      </c>
      <c r="HH41">
        <f t="shared" si="26"/>
        <v>65</v>
      </c>
      <c r="HI41">
        <f t="shared" si="26"/>
        <v>32</v>
      </c>
      <c r="HJ41">
        <f t="shared" si="21"/>
        <v>5.5696197899096536E-2</v>
      </c>
      <c r="HK41">
        <f>IF(HH41&gt;=$F$3,IF(HI41&lt;50,HJ41*VLOOKUP(HH41,Ret!$A$2:$AZ$27,HI41+2),HJ41),0)</f>
        <v>2.0997466607959394E-2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2.2278479159638614E-4</v>
      </c>
      <c r="HN41">
        <f>HN40/(1+Assumptions!$C$9)</f>
        <v>0.31468934691096778</v>
      </c>
      <c r="HO41">
        <f>HO40*(1+Assumptions!$C$10)</f>
        <v>2.6952054128682215</v>
      </c>
      <c r="HQ41">
        <f>HQ40/(1.01+Assumptions!$C$9)</f>
        <v>0.23377616929784559</v>
      </c>
      <c r="HR41">
        <f>HR40/(0.99+Assumptions!$C$9)</f>
        <v>0.42482830580550457</v>
      </c>
    </row>
    <row r="42" spans="2:226" x14ac:dyDescent="0.25">
      <c r="B42">
        <f t="shared" ref="B42:C57" si="27">B41+1</f>
        <v>2069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61032.611175372906</v>
      </c>
      <c r="F42" s="3">
        <f t="shared" si="19"/>
        <v>34957.129999999997</v>
      </c>
      <c r="H42">
        <f t="shared" si="23"/>
        <v>66</v>
      </c>
      <c r="I42" s="5">
        <v>173149.35273374972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25664.27</v>
      </c>
      <c r="AS42" s="5">
        <v>26792.59</v>
      </c>
      <c r="AT42" s="5">
        <v>27936.880000000001</v>
      </c>
      <c r="AU42" s="5">
        <v>29088.78</v>
      </c>
      <c r="AV42" s="5">
        <v>30239.69</v>
      </c>
      <c r="AW42" s="5">
        <v>31381.9</v>
      </c>
      <c r="AX42" s="5">
        <v>32511.3</v>
      </c>
      <c r="AY42" s="5">
        <v>33615.14</v>
      </c>
      <c r="AZ42" s="5">
        <v>34682</v>
      </c>
      <c r="BA42" s="5">
        <v>35697.089999999997</v>
      </c>
      <c r="BB42" s="5">
        <v>36633.800000000003</v>
      </c>
      <c r="BC42" s="5">
        <v>37464.47</v>
      </c>
      <c r="BD42" s="5">
        <v>38157.839999999997</v>
      </c>
      <c r="BE42" s="5">
        <v>38686.92</v>
      </c>
      <c r="BF42" s="5">
        <v>39018.449999999997</v>
      </c>
      <c r="BG42" s="5">
        <v>39119.82</v>
      </c>
      <c r="BH42" s="5">
        <v>38965.99</v>
      </c>
      <c r="BI42" s="5">
        <v>38541.449999999997</v>
      </c>
      <c r="BJ42" s="5">
        <v>37827.550000000003</v>
      </c>
      <c r="BK42" s="5">
        <v>36808</v>
      </c>
      <c r="BL42" s="5">
        <v>35402.76</v>
      </c>
      <c r="BM42" s="5">
        <v>33595.870000000003</v>
      </c>
      <c r="BN42" s="5">
        <v>31393.15</v>
      </c>
      <c r="BO42" s="5">
        <v>28822.81</v>
      </c>
      <c r="BP42" s="5">
        <v>25945.99</v>
      </c>
      <c r="BQ42" s="5">
        <v>22858.93</v>
      </c>
      <c r="BR42" s="5">
        <v>19680.490000000002</v>
      </c>
      <c r="BS42" s="5">
        <v>16532.68</v>
      </c>
      <c r="BT42" s="5">
        <v>13527.3</v>
      </c>
      <c r="BU42" s="5">
        <v>10759.56</v>
      </c>
      <c r="BV42" s="5">
        <v>8302.14</v>
      </c>
      <c r="BW42" s="5">
        <v>6251.04</v>
      </c>
      <c r="BX42" s="5">
        <v>4549.6499999999996</v>
      </c>
      <c r="BY42" s="5">
        <v>3238.19</v>
      </c>
      <c r="BZ42" s="5">
        <v>2184.92</v>
      </c>
      <c r="CA42" s="5">
        <v>1389.6</v>
      </c>
      <c r="CB42" s="5">
        <v>798.61</v>
      </c>
      <c r="CC42" s="5">
        <v>403.82</v>
      </c>
      <c r="CD42" s="5">
        <v>176.69</v>
      </c>
      <c r="CE42" s="5">
        <v>66.209999999999994</v>
      </c>
      <c r="CF42" s="5">
        <v>20.23</v>
      </c>
      <c r="CG42" s="5">
        <v>4.6399999999999997</v>
      </c>
      <c r="CH42" s="5">
        <v>0.67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0.99038999999999999</v>
      </c>
      <c r="EO42" s="3">
        <v>0.98003052059999995</v>
      </c>
      <c r="EP42" s="3">
        <v>0.96861316503500994</v>
      </c>
      <c r="EQ42" s="3">
        <v>0.95597276323130309</v>
      </c>
      <c r="ER42" s="3">
        <v>0.94198688170522915</v>
      </c>
      <c r="ES42" s="3">
        <v>0.92660423592698282</v>
      </c>
      <c r="ET42" s="3">
        <v>0.9099068275955785</v>
      </c>
      <c r="EU42" s="3">
        <v>0.89175418638504667</v>
      </c>
      <c r="EV42" s="3">
        <v>0.8720910065752564</v>
      </c>
      <c r="EW42" s="3">
        <v>0.85082070692488587</v>
      </c>
      <c r="EX42" s="3">
        <v>0.82762733445411352</v>
      </c>
      <c r="EY42" s="3">
        <v>0.80226883292643947</v>
      </c>
      <c r="EZ42" s="3">
        <v>0.77451835399551394</v>
      </c>
      <c r="FA42" s="3">
        <v>0.74431988337322885</v>
      </c>
      <c r="FB42" s="3">
        <v>0.71156236530597305</v>
      </c>
      <c r="FC42" s="3">
        <v>0.67621906262122533</v>
      </c>
      <c r="FD42" s="3">
        <v>0.63844546578320371</v>
      </c>
      <c r="FE42" s="3">
        <v>0.59856816199038487</v>
      </c>
      <c r="FF42" s="3">
        <v>0.55685394678127498</v>
      </c>
      <c r="FG42" s="3">
        <v>0.51359753219530557</v>
      </c>
      <c r="FH42" s="3">
        <v>0.46823659815181623</v>
      </c>
      <c r="FI42" s="3">
        <v>0.42117413767157719</v>
      </c>
      <c r="FJ42" s="3">
        <v>0.37304235721846934</v>
      </c>
      <c r="FK42" s="3">
        <v>0.32464384179294514</v>
      </c>
      <c r="FL42" s="3">
        <v>0.2770056044482484</v>
      </c>
      <c r="FM42" s="3">
        <v>0.23132461021868775</v>
      </c>
      <c r="FN42" s="3">
        <v>0.1887770746611645</v>
      </c>
      <c r="FO42" s="3">
        <v>0.15031563346969884</v>
      </c>
      <c r="FP42" s="3">
        <v>0.11657879269375963</v>
      </c>
      <c r="FQ42" s="3">
        <v>8.7892249175606202E-2</v>
      </c>
      <c r="FR42" s="3">
        <v>6.4282633202054851E-2</v>
      </c>
      <c r="FS42" s="3">
        <v>4.5877872489974519E-2</v>
      </c>
      <c r="FT42" s="3">
        <v>3.1650226673383623E-2</v>
      </c>
      <c r="FU42" s="3">
        <v>2.1352508922931529E-2</v>
      </c>
      <c r="FV42" s="3">
        <v>1.365621060675009E-2</v>
      </c>
      <c r="FW42" s="3">
        <v>8.2325100021732253E-3</v>
      </c>
      <c r="FX42" s="3">
        <v>4.4845774985838426E-3</v>
      </c>
      <c r="FY42" s="3">
        <v>2.14941314929625E-3</v>
      </c>
      <c r="FZ42" s="3">
        <v>8.9142611540763382E-4</v>
      </c>
      <c r="GA42" s="3">
        <v>3.1662564193163747E-4</v>
      </c>
      <c r="GB42" s="3">
        <v>9.1694785903402205E-5</v>
      </c>
      <c r="GC42" s="3">
        <v>1.9928027820386402E-5</v>
      </c>
      <c r="GD42" s="3">
        <v>2.7444879914236142E-6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33</v>
      </c>
      <c r="HC42">
        <f t="shared" si="24"/>
        <v>4.0893823096269231E-2</v>
      </c>
      <c r="HD42">
        <f>IF(H42&gt;=$F$3,IF(HB42&lt;50,HC42*VLOOKUP(H42,Ret!$A$2:$AZ$27,HB42+2),HC42),0)</f>
        <v>1.1859208697918077E-2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1.7298087169721887E-4</v>
      </c>
      <c r="HH42">
        <f t="shared" ref="HH42:HI57" si="28">HH41+1</f>
        <v>66</v>
      </c>
      <c r="HI42">
        <f t="shared" si="28"/>
        <v>33</v>
      </c>
      <c r="HJ42">
        <f t="shared" si="21"/>
        <v>3.4475946499540749E-2</v>
      </c>
      <c r="HK42">
        <f>IF(HH42&gt;=$F$3,IF(HI42&lt;50,HJ42*VLOOKUP(HH42,Ret!$A$2:$AZ$27,HI42+2),HJ42),0)</f>
        <v>9.9980244848668163E-3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1.4583325369305739E-4</v>
      </c>
      <c r="HN42">
        <f>HN41/(1+Assumptions!$C$9)</f>
        <v>0.3031689276598919</v>
      </c>
      <c r="HO42">
        <f>HO41*(1+Assumptions!$C$10)</f>
        <v>2.7827995887864385</v>
      </c>
      <c r="HQ42">
        <f>HQ41/(1.01+Assumptions!$C$9)</f>
        <v>0.22306886383382213</v>
      </c>
      <c r="HR42">
        <f>HR41/(0.99+Assumptions!$C$9)</f>
        <v>0.41325710681469313</v>
      </c>
    </row>
    <row r="43" spans="2:226" x14ac:dyDescent="0.25">
      <c r="B43">
        <f t="shared" si="27"/>
        <v>2070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64389.404790018416</v>
      </c>
      <c r="F43" s="3">
        <f t="shared" si="19"/>
        <v>34576.269999999997</v>
      </c>
      <c r="H43">
        <f t="shared" si="23"/>
        <v>67</v>
      </c>
      <c r="I43" s="5">
        <v>167585.91089574399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27052.560000000001</v>
      </c>
      <c r="AT43" s="5">
        <v>28207.96</v>
      </c>
      <c r="AU43" s="5">
        <v>29371.03</v>
      </c>
      <c r="AV43" s="5">
        <v>30533.11</v>
      </c>
      <c r="AW43" s="5">
        <v>31686.400000000001</v>
      </c>
      <c r="AX43" s="5">
        <v>32826.76</v>
      </c>
      <c r="AY43" s="5">
        <v>33941.32</v>
      </c>
      <c r="AZ43" s="5">
        <v>35018.519999999997</v>
      </c>
      <c r="BA43" s="5">
        <v>36043.47</v>
      </c>
      <c r="BB43" s="5">
        <v>36989.269999999997</v>
      </c>
      <c r="BC43" s="5">
        <v>37828</v>
      </c>
      <c r="BD43" s="5">
        <v>38528.1</v>
      </c>
      <c r="BE43" s="5">
        <v>39062.31</v>
      </c>
      <c r="BF43" s="5">
        <v>39397.050000000003</v>
      </c>
      <c r="BG43" s="5">
        <v>39499.410000000003</v>
      </c>
      <c r="BH43" s="5">
        <v>39344.089999999997</v>
      </c>
      <c r="BI43" s="5">
        <v>38915.42</v>
      </c>
      <c r="BJ43" s="5">
        <v>38194.6</v>
      </c>
      <c r="BK43" s="5">
        <v>37165.160000000003</v>
      </c>
      <c r="BL43" s="5">
        <v>35746.28</v>
      </c>
      <c r="BM43" s="5">
        <v>33921.86</v>
      </c>
      <c r="BN43" s="5">
        <v>31697.759999999998</v>
      </c>
      <c r="BO43" s="5">
        <v>29102.49</v>
      </c>
      <c r="BP43" s="5">
        <v>26197.75</v>
      </c>
      <c r="BQ43" s="5">
        <v>23080.74</v>
      </c>
      <c r="BR43" s="5">
        <v>19871.45</v>
      </c>
      <c r="BS43" s="5">
        <v>16693.099999999999</v>
      </c>
      <c r="BT43" s="5">
        <v>13658.56</v>
      </c>
      <c r="BU43" s="5">
        <v>10863.96</v>
      </c>
      <c r="BV43" s="5">
        <v>8382.7000000000007</v>
      </c>
      <c r="BW43" s="5">
        <v>6311.69</v>
      </c>
      <c r="BX43" s="5">
        <v>4593.8</v>
      </c>
      <c r="BY43" s="5">
        <v>3269.61</v>
      </c>
      <c r="BZ43" s="5">
        <v>2206.13</v>
      </c>
      <c r="CA43" s="5">
        <v>1403.09</v>
      </c>
      <c r="CB43" s="5">
        <v>806.36</v>
      </c>
      <c r="CC43" s="5">
        <v>407.73</v>
      </c>
      <c r="CD43" s="5">
        <v>178.4</v>
      </c>
      <c r="CE43" s="5">
        <v>66.849999999999994</v>
      </c>
      <c r="CF43" s="5">
        <v>20.420000000000002</v>
      </c>
      <c r="CG43" s="5">
        <v>4.68</v>
      </c>
      <c r="CH43" s="5">
        <v>0.68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0.98953999999999998</v>
      </c>
      <c r="EP43" s="3">
        <v>0.97801185899999987</v>
      </c>
      <c r="EQ43" s="3">
        <v>0.96524880424004988</v>
      </c>
      <c r="ER43" s="3">
        <v>0.95112721423401791</v>
      </c>
      <c r="ES43" s="3">
        <v>0.93559530682557646</v>
      </c>
      <c r="ET43" s="3">
        <v>0.91873587939657952</v>
      </c>
      <c r="EU43" s="3">
        <v>0.90040709860261769</v>
      </c>
      <c r="EV43" s="3">
        <v>0.88055312207842995</v>
      </c>
      <c r="EW43" s="3">
        <v>0.85907643143093704</v>
      </c>
      <c r="EX43" s="3">
        <v>0.83565800791012979</v>
      </c>
      <c r="EY43" s="3">
        <v>0.81005344654776346</v>
      </c>
      <c r="EZ43" s="3">
        <v>0.78203369783167631</v>
      </c>
      <c r="FA43" s="3">
        <v>0.75154220395321925</v>
      </c>
      <c r="FB43" s="3">
        <v>0.71846683155723812</v>
      </c>
      <c r="FC43" s="3">
        <v>0.68278058403379005</v>
      </c>
      <c r="FD43" s="3">
        <v>0.64464046060966251</v>
      </c>
      <c r="FE43" s="3">
        <v>0.60437621743998304</v>
      </c>
      <c r="FF43" s="3">
        <v>0.56225723884659062</v>
      </c>
      <c r="FG43" s="3">
        <v>0.51858109653298745</v>
      </c>
      <c r="FH43" s="3">
        <v>0.472780014087194</v>
      </c>
      <c r="FI43" s="3">
        <v>0.42526089487129015</v>
      </c>
      <c r="FJ43" s="3">
        <v>0.37666207980539912</v>
      </c>
      <c r="FK43" s="3">
        <v>0.32779394157144665</v>
      </c>
      <c r="FL43" s="3">
        <v>0.27969345858525257</v>
      </c>
      <c r="FM43" s="3">
        <v>0.23356921032995856</v>
      </c>
      <c r="FN43" s="3">
        <v>0.19060882547396926</v>
      </c>
      <c r="FO43" s="3">
        <v>0.15177418337190277</v>
      </c>
      <c r="FP43" s="3">
        <v>0.11770998565591291</v>
      </c>
      <c r="FQ43" s="3">
        <v>8.8745089485562423E-2</v>
      </c>
      <c r="FR43" s="3">
        <v>6.4906383547950641E-2</v>
      </c>
      <c r="FS43" s="3">
        <v>4.6323036874336886E-2</v>
      </c>
      <c r="FT43" s="3">
        <v>3.1957336678867534E-2</v>
      </c>
      <c r="FU43" s="3">
        <v>2.1559697617031193E-2</v>
      </c>
      <c r="FV43" s="3">
        <v>1.378872020794847E-2</v>
      </c>
      <c r="FW43" s="3">
        <v>8.3123920901596558E-3</v>
      </c>
      <c r="FX43" s="3">
        <v>4.5280924671935712E-3</v>
      </c>
      <c r="FY43" s="3">
        <v>2.1702694386012068E-3</v>
      </c>
      <c r="FZ43" s="3">
        <v>9.0007584427107858E-4</v>
      </c>
      <c r="GA43" s="3">
        <v>3.1969793912664442E-4</v>
      </c>
      <c r="GB43" s="3">
        <v>9.2584523171076211E-5</v>
      </c>
      <c r="GC43" s="3">
        <v>2.0121394420769993E-5</v>
      </c>
      <c r="GD43" s="3">
        <v>2.7711184396284427E-6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34</v>
      </c>
      <c r="HC43">
        <f t="shared" si="24"/>
        <v>2.8861633526653937E-2</v>
      </c>
      <c r="HD43">
        <f>IF(H43&gt;=$F$3,IF(HB43&lt;50,HC43*VLOOKUP(H43,Ret!$A$2:$AZ$27,HB43+2),HC43),0)</f>
        <v>1.0534496237228687E-2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1.2814565285834348E-4</v>
      </c>
      <c r="HH43">
        <f t="shared" si="28"/>
        <v>67</v>
      </c>
      <c r="HI43">
        <f t="shared" si="28"/>
        <v>34</v>
      </c>
      <c r="HJ43">
        <f t="shared" si="21"/>
        <v>2.4332088760980877E-2</v>
      </c>
      <c r="HK43">
        <f>IF(HH43&gt;=$F$3,IF(HI43&lt;50,HJ43*VLOOKUP(HH43,Ret!$A$2:$AZ$27,HI43+2),HJ43),0)</f>
        <v>8.8812123977580204E-3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1.080344740987551E-4</v>
      </c>
      <c r="HN43">
        <f>HN42/(1+Assumptions!$C$9)</f>
        <v>0.29207025786116753</v>
      </c>
      <c r="HO43">
        <f>HO42*(1+Assumptions!$C$10)</f>
        <v>2.8732405754219976</v>
      </c>
      <c r="HQ43">
        <f>HQ42/(1.01+Assumptions!$C$9)</f>
        <v>0.21285196930708217</v>
      </c>
      <c r="HR43">
        <f>HR42/(0.99+Assumptions!$C$9)</f>
        <v>0.4020010766679894</v>
      </c>
    </row>
    <row r="44" spans="2:226" x14ac:dyDescent="0.25">
      <c r="B44">
        <f t="shared" si="27"/>
        <v>2071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67930.822053469426</v>
      </c>
      <c r="F44" s="3">
        <f t="shared" si="19"/>
        <v>33935.81</v>
      </c>
      <c r="H44">
        <f t="shared" si="23"/>
        <v>68</v>
      </c>
      <c r="I44" s="5">
        <v>161988.89146270789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28506.13</v>
      </c>
      <c r="AU44" s="5">
        <v>29681.5</v>
      </c>
      <c r="AV44" s="5">
        <v>30855.86</v>
      </c>
      <c r="AW44" s="5">
        <v>32021.35</v>
      </c>
      <c r="AX44" s="5">
        <v>33173.760000000002</v>
      </c>
      <c r="AY44" s="5">
        <v>34300.1</v>
      </c>
      <c r="AZ44" s="5">
        <v>35388.69</v>
      </c>
      <c r="BA44" s="5">
        <v>36424.47</v>
      </c>
      <c r="BB44" s="5">
        <v>37380.269999999997</v>
      </c>
      <c r="BC44" s="5">
        <v>38227.86</v>
      </c>
      <c r="BD44" s="5">
        <v>38935.360000000001</v>
      </c>
      <c r="BE44" s="5">
        <v>39475.22</v>
      </c>
      <c r="BF44" s="5">
        <v>39813.5</v>
      </c>
      <c r="BG44" s="5">
        <v>39916.949999999997</v>
      </c>
      <c r="BH44" s="5">
        <v>39759.980000000003</v>
      </c>
      <c r="BI44" s="5">
        <v>39326.78</v>
      </c>
      <c r="BJ44" s="5">
        <v>38598.339999999997</v>
      </c>
      <c r="BK44" s="5">
        <v>37558.019999999997</v>
      </c>
      <c r="BL44" s="5">
        <v>36124.14</v>
      </c>
      <c r="BM44" s="5">
        <v>34280.44</v>
      </c>
      <c r="BN44" s="5">
        <v>32032.83</v>
      </c>
      <c r="BO44" s="5">
        <v>29410.12</v>
      </c>
      <c r="BP44" s="5">
        <v>26474.67</v>
      </c>
      <c r="BQ44" s="5">
        <v>23324.71</v>
      </c>
      <c r="BR44" s="5">
        <v>20081.5</v>
      </c>
      <c r="BS44" s="5">
        <v>16869.55</v>
      </c>
      <c r="BT44" s="5">
        <v>13802.93</v>
      </c>
      <c r="BU44" s="5">
        <v>10978.8</v>
      </c>
      <c r="BV44" s="5">
        <v>8471.31</v>
      </c>
      <c r="BW44" s="5">
        <v>6378.41</v>
      </c>
      <c r="BX44" s="5">
        <v>4642.3599999999997</v>
      </c>
      <c r="BY44" s="5">
        <v>3304.18</v>
      </c>
      <c r="BZ44" s="5">
        <v>2229.4499999999998</v>
      </c>
      <c r="CA44" s="5">
        <v>1417.92</v>
      </c>
      <c r="CB44" s="5">
        <v>814.88</v>
      </c>
      <c r="CC44" s="5">
        <v>412.04</v>
      </c>
      <c r="CD44" s="5">
        <v>180.29</v>
      </c>
      <c r="CE44" s="5">
        <v>67.56</v>
      </c>
      <c r="CF44" s="5">
        <v>20.64</v>
      </c>
      <c r="CG44" s="5">
        <v>4.7300000000000004</v>
      </c>
      <c r="CH44" s="5">
        <v>0.69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0.98834999999999995</v>
      </c>
      <c r="EQ44" s="3">
        <v>0.9754520324999999</v>
      </c>
      <c r="ER44" s="3">
        <v>0.9611811692645249</v>
      </c>
      <c r="ES44" s="3">
        <v>0.94548508077043525</v>
      </c>
      <c r="ET44" s="3">
        <v>0.92844743961495202</v>
      </c>
      <c r="EU44" s="3">
        <v>0.90992491319463376</v>
      </c>
      <c r="EV44" s="3">
        <v>0.88986106885869209</v>
      </c>
      <c r="EW44" s="3">
        <v>0.86815735738922861</v>
      </c>
      <c r="EX44" s="3">
        <v>0.84449138782679833</v>
      </c>
      <c r="EY44" s="3">
        <v>0.8186161717037852</v>
      </c>
      <c r="EZ44" s="3">
        <v>0.79030023832455121</v>
      </c>
      <c r="FA44" s="3">
        <v>0.75948643203227695</v>
      </c>
      <c r="FB44" s="3">
        <v>0.72606143415853641</v>
      </c>
      <c r="FC44" s="3">
        <v>0.68999796272388192</v>
      </c>
      <c r="FD44" s="3">
        <v>0.65145467652612588</v>
      </c>
      <c r="FE44" s="3">
        <v>0.61076481743030409</v>
      </c>
      <c r="FF44" s="3">
        <v>0.56820061730358618</v>
      </c>
      <c r="FG44" s="3">
        <v>0.52406279335144357</v>
      </c>
      <c r="FH44" s="3">
        <v>0.4777775674426441</v>
      </c>
      <c r="FI44" s="3">
        <v>0.42975614413898394</v>
      </c>
      <c r="FJ44" s="3">
        <v>0.38064361198678082</v>
      </c>
      <c r="FK44" s="3">
        <v>0.33125890976761591</v>
      </c>
      <c r="FL44" s="3">
        <v>0.28264997734831593</v>
      </c>
      <c r="FM44" s="3">
        <v>0.23603816958380514</v>
      </c>
      <c r="FN44" s="3">
        <v>0.19262366905225584</v>
      </c>
      <c r="FO44" s="3">
        <v>0.15337852271954922</v>
      </c>
      <c r="FP44" s="3">
        <v>0.1189542470803736</v>
      </c>
      <c r="FQ44" s="3">
        <v>8.968317550130607E-2</v>
      </c>
      <c r="FR44" s="3">
        <v>6.559248089814522E-2</v>
      </c>
      <c r="FS44" s="3">
        <v>4.6812697692197258E-2</v>
      </c>
      <c r="FT44" s="3">
        <v>3.2295143883893047E-2</v>
      </c>
      <c r="FU44" s="3">
        <v>2.1787595869829608E-2</v>
      </c>
      <c r="FV44" s="3">
        <v>1.3934474814508224E-2</v>
      </c>
      <c r="FW44" s="3">
        <v>8.4002587971781385E-3</v>
      </c>
      <c r="FX44" s="3">
        <v>4.5759569771748193E-3</v>
      </c>
      <c r="FY44" s="3">
        <v>2.1932104195901193E-3</v>
      </c>
      <c r="FZ44" s="3">
        <v>9.0959015731661031E-4</v>
      </c>
      <c r="GA44" s="3">
        <v>3.2307732797728683E-4</v>
      </c>
      <c r="GB44" s="3">
        <v>9.3563194182222262E-5</v>
      </c>
      <c r="GC44" s="3">
        <v>2.0334088991622365E-5</v>
      </c>
      <c r="GD44" s="3">
        <v>2.8004107359262314E-6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35</v>
      </c>
      <c r="HC44">
        <f t="shared" si="24"/>
        <v>1.8198991636566905E-2</v>
      </c>
      <c r="HD44">
        <f>IF(H44&gt;=$F$3,IF(HB44&lt;50,HC44*VLOOKUP(H44,Ret!$A$2:$AZ$27,HB44+2),HC44),0)</f>
        <v>4.8773297585999308E-3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8.46253111100361E-5</v>
      </c>
      <c r="HH44">
        <f t="shared" si="28"/>
        <v>68</v>
      </c>
      <c r="HI44">
        <f t="shared" si="28"/>
        <v>35</v>
      </c>
      <c r="HJ44">
        <f t="shared" si="21"/>
        <v>1.5342841889124102E-2</v>
      </c>
      <c r="HK44">
        <f>IF(HH44&gt;=$F$3,IF(HI44&lt;50,HJ44*VLOOKUP(HH44,Ret!$A$2:$AZ$27,HI44+2),HJ44),0)</f>
        <v>4.1118816262852593E-3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7.1344214784427074E-5</v>
      </c>
      <c r="HN44">
        <f>HN43/(1+Assumptions!$C$9)</f>
        <v>0.28137789774678951</v>
      </c>
      <c r="HO44">
        <f>HO43*(1+Assumptions!$C$10)</f>
        <v>2.9666208941232126</v>
      </c>
      <c r="HQ44">
        <f>HQ43/(1.01+Assumptions!$C$9)</f>
        <v>0.20310302414797915</v>
      </c>
      <c r="HR44">
        <f>HR43/(0.99+Assumptions!$C$9)</f>
        <v>0.39105163099998969</v>
      </c>
    </row>
    <row r="45" spans="2:226" x14ac:dyDescent="0.25">
      <c r="B45">
        <f t="shared" si="27"/>
        <v>2072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71667.017266410243</v>
      </c>
      <c r="F45" s="3">
        <f t="shared" si="19"/>
        <v>33021.160000000003</v>
      </c>
      <c r="H45">
        <f t="shared" si="23"/>
        <v>69</v>
      </c>
      <c r="I45" s="5">
        <v>156400.10788973232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30031.37</v>
      </c>
      <c r="AV45" s="5">
        <v>31219.57</v>
      </c>
      <c r="AW45" s="5">
        <v>32398.79</v>
      </c>
      <c r="AX45" s="5">
        <v>33564.79</v>
      </c>
      <c r="AY45" s="5">
        <v>34704.410000000003</v>
      </c>
      <c r="AZ45" s="5">
        <v>35805.83</v>
      </c>
      <c r="BA45" s="5">
        <v>36853.81</v>
      </c>
      <c r="BB45" s="5">
        <v>37820.879999999997</v>
      </c>
      <c r="BC45" s="5">
        <v>38678.46</v>
      </c>
      <c r="BD45" s="5">
        <v>39394.31</v>
      </c>
      <c r="BE45" s="5">
        <v>39940.53</v>
      </c>
      <c r="BF45" s="5">
        <v>40282.800000000003</v>
      </c>
      <c r="BG45" s="5">
        <v>40387.46</v>
      </c>
      <c r="BH45" s="5">
        <v>40228.639999999999</v>
      </c>
      <c r="BI45" s="5">
        <v>39790.339999999997</v>
      </c>
      <c r="BJ45" s="5">
        <v>39053.31</v>
      </c>
      <c r="BK45" s="5">
        <v>38000.730000000003</v>
      </c>
      <c r="BL45" s="5">
        <v>36549.949999999997</v>
      </c>
      <c r="BM45" s="5">
        <v>34684.51</v>
      </c>
      <c r="BN45" s="5">
        <v>32410.41</v>
      </c>
      <c r="BO45" s="5">
        <v>29756.78</v>
      </c>
      <c r="BP45" s="5">
        <v>26786.74</v>
      </c>
      <c r="BQ45" s="5">
        <v>23599.65</v>
      </c>
      <c r="BR45" s="5">
        <v>20318.21</v>
      </c>
      <c r="BS45" s="5">
        <v>17068.400000000001</v>
      </c>
      <c r="BT45" s="5">
        <v>13965.63</v>
      </c>
      <c r="BU45" s="5">
        <v>11108.21</v>
      </c>
      <c r="BV45" s="5">
        <v>8571.16</v>
      </c>
      <c r="BW45" s="5">
        <v>6453.6</v>
      </c>
      <c r="BX45" s="5">
        <v>4697.08</v>
      </c>
      <c r="BY45" s="5">
        <v>3343.12</v>
      </c>
      <c r="BZ45" s="5">
        <v>2255.7199999999998</v>
      </c>
      <c r="CA45" s="5">
        <v>1434.63</v>
      </c>
      <c r="CB45" s="5">
        <v>824.48</v>
      </c>
      <c r="CC45" s="5">
        <v>416.9</v>
      </c>
      <c r="CD45" s="5">
        <v>182.41</v>
      </c>
      <c r="CE45" s="5">
        <v>68.349999999999994</v>
      </c>
      <c r="CF45" s="5">
        <v>20.88</v>
      </c>
      <c r="CG45" s="5">
        <v>4.79</v>
      </c>
      <c r="CH45" s="5">
        <v>0.7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0.98694999999999999</v>
      </c>
      <c r="ER45" s="3">
        <v>0.97251092149999996</v>
      </c>
      <c r="ES45" s="3">
        <v>0.95662981815190495</v>
      </c>
      <c r="ET45" s="3">
        <v>0.93939134882880759</v>
      </c>
      <c r="EU45" s="3">
        <v>0.92065049141967281</v>
      </c>
      <c r="EV45" s="3">
        <v>0.90035014808386904</v>
      </c>
      <c r="EW45" s="3">
        <v>0.87839060797210344</v>
      </c>
      <c r="EX45" s="3">
        <v>0.85444567999878396</v>
      </c>
      <c r="EY45" s="3">
        <v>0.82826546436362125</v>
      </c>
      <c r="EZ45" s="3">
        <v>0.79961576195128359</v>
      </c>
      <c r="FA45" s="3">
        <v>0.76843874339280305</v>
      </c>
      <c r="FB45" s="3">
        <v>0.73461975429608584</v>
      </c>
      <c r="FC45" s="3">
        <v>0.69813119110019928</v>
      </c>
      <c r="FD45" s="3">
        <v>0.65913358276534217</v>
      </c>
      <c r="FE45" s="3">
        <v>0.61796409918581896</v>
      </c>
      <c r="FF45" s="3">
        <v>0.57489818111355917</v>
      </c>
      <c r="FG45" s="3">
        <v>0.53024009040465792</v>
      </c>
      <c r="FH45" s="3">
        <v>0.48340928562011853</v>
      </c>
      <c r="FI45" s="3">
        <v>0.43482181832244043</v>
      </c>
      <c r="FJ45" s="3">
        <v>0.38513038092455193</v>
      </c>
      <c r="FK45" s="3">
        <v>0.33516356530340058</v>
      </c>
      <c r="FL45" s="3">
        <v>0.2859816637307796</v>
      </c>
      <c r="FM45" s="3">
        <v>0.23882042756493674</v>
      </c>
      <c r="FN45" s="3">
        <v>0.19489418632291791</v>
      </c>
      <c r="FO45" s="3">
        <v>0.15518644480148661</v>
      </c>
      <c r="FP45" s="3">
        <v>0.12035639913024096</v>
      </c>
      <c r="FQ45" s="3">
        <v>9.0740299996262569E-2</v>
      </c>
      <c r="FR45" s="3">
        <v>6.6365640611266513E-2</v>
      </c>
      <c r="FS45" s="3">
        <v>4.7364494047854797E-2</v>
      </c>
      <c r="FT45" s="3">
        <v>3.267581715373407E-2</v>
      </c>
      <c r="FU45" s="3">
        <v>2.2044413284595152E-2</v>
      </c>
      <c r="FV45" s="3">
        <v>1.4098724960295676E-2</v>
      </c>
      <c r="FW45" s="3">
        <v>8.4992753550646467E-3</v>
      </c>
      <c r="FX45" s="3">
        <v>4.629895256917916E-3</v>
      </c>
      <c r="FY45" s="3">
        <v>2.2190624976881879E-3</v>
      </c>
      <c r="FZ45" s="3">
        <v>9.2031178966622232E-4</v>
      </c>
      <c r="GA45" s="3">
        <v>3.2688554457154553E-4</v>
      </c>
      <c r="GB45" s="3">
        <v>9.4666053707919573E-5</v>
      </c>
      <c r="GC45" s="3">
        <v>2.0573773452342162E-5</v>
      </c>
      <c r="GD45" s="3">
        <v>2.8334200798565616E-6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36</v>
      </c>
      <c r="HC45">
        <f t="shared" si="24"/>
        <v>1.3237036566856937E-2</v>
      </c>
      <c r="HD45">
        <f>IF(H45&gt;=$F$3,IF(HB45&lt;50,HC45*VLOOKUP(H45,Ret!$A$2:$AZ$27,HB45+2),HC45),0)</f>
        <v>3.8387406043885117E-3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6.5390960640273271E-5</v>
      </c>
      <c r="HH45">
        <f t="shared" si="28"/>
        <v>69</v>
      </c>
      <c r="HI45">
        <f t="shared" si="28"/>
        <v>36</v>
      </c>
      <c r="HJ45">
        <f t="shared" si="21"/>
        <v>1.1159616048054415E-2</v>
      </c>
      <c r="HK45">
        <f>IF(HH45&gt;=$F$3,IF(HI45&lt;50,HJ45*VLOOKUP(HH45,Ret!$A$2:$AZ$27,HI45+2),HJ45),0)</f>
        <v>3.23628865393578E-3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5.512850327738881E-5</v>
      </c>
      <c r="HN45">
        <f>HN44/(1+Assumptions!$C$9)</f>
        <v>0.27107697278110743</v>
      </c>
      <c r="HO45">
        <f>HO44*(1+Assumptions!$C$10)</f>
        <v>3.063036073182217</v>
      </c>
      <c r="HQ45">
        <f>HQ44/(1.01+Assumptions!$C$9)</f>
        <v>0.19380059556104881</v>
      </c>
      <c r="HR45">
        <f>HR44/(0.99+Assumptions!$C$9)</f>
        <v>0.38040041926069035</v>
      </c>
    </row>
    <row r="46" spans="2:226" x14ac:dyDescent="0.25">
      <c r="B46">
        <f t="shared" si="27"/>
        <v>2073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75608.7032160628</v>
      </c>
      <c r="F46" s="3">
        <f t="shared" si="19"/>
        <v>31760.49</v>
      </c>
      <c r="H46">
        <f t="shared" si="23"/>
        <v>70</v>
      </c>
      <c r="I46" s="5">
        <v>150836.30524823754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31632.37</v>
      </c>
      <c r="AW46" s="5">
        <v>32827.19</v>
      </c>
      <c r="AX46" s="5">
        <v>34008.6</v>
      </c>
      <c r="AY46" s="5">
        <v>35163.29</v>
      </c>
      <c r="AZ46" s="5">
        <v>36279.269999999997</v>
      </c>
      <c r="BA46" s="5">
        <v>37341.11</v>
      </c>
      <c r="BB46" s="5">
        <v>38320.97</v>
      </c>
      <c r="BC46" s="5">
        <v>39189.89</v>
      </c>
      <c r="BD46" s="5">
        <v>39915.199999999997</v>
      </c>
      <c r="BE46" s="5">
        <v>40468.65</v>
      </c>
      <c r="BF46" s="5">
        <v>40815.440000000002</v>
      </c>
      <c r="BG46" s="5">
        <v>40921.480000000003</v>
      </c>
      <c r="BH46" s="5">
        <v>40760.57</v>
      </c>
      <c r="BI46" s="5">
        <v>40316.47</v>
      </c>
      <c r="BJ46" s="5">
        <v>39569.69</v>
      </c>
      <c r="BK46" s="5">
        <v>38503.19</v>
      </c>
      <c r="BL46" s="5">
        <v>37033.230000000003</v>
      </c>
      <c r="BM46" s="5">
        <v>35143.129999999997</v>
      </c>
      <c r="BN46" s="5">
        <v>32838.959999999999</v>
      </c>
      <c r="BO46" s="5">
        <v>30150.240000000002</v>
      </c>
      <c r="BP46" s="5">
        <v>27140.93</v>
      </c>
      <c r="BQ46" s="5">
        <v>23911.7</v>
      </c>
      <c r="BR46" s="5">
        <v>20586.87</v>
      </c>
      <c r="BS46" s="5">
        <v>17294.09</v>
      </c>
      <c r="BT46" s="5">
        <v>14150.3</v>
      </c>
      <c r="BU46" s="5">
        <v>11255.09</v>
      </c>
      <c r="BV46" s="5">
        <v>8684.49</v>
      </c>
      <c r="BW46" s="5">
        <v>6538.93</v>
      </c>
      <c r="BX46" s="5">
        <v>4759.1899999999996</v>
      </c>
      <c r="BY46" s="5">
        <v>3387.33</v>
      </c>
      <c r="BZ46" s="5">
        <v>2285.5500000000002</v>
      </c>
      <c r="CA46" s="5">
        <v>1453.6</v>
      </c>
      <c r="CB46" s="5">
        <v>835.39</v>
      </c>
      <c r="CC46" s="5">
        <v>422.41</v>
      </c>
      <c r="CD46" s="5">
        <v>184.82</v>
      </c>
      <c r="CE46" s="5">
        <v>69.260000000000005</v>
      </c>
      <c r="CF46" s="5">
        <v>21.16</v>
      </c>
      <c r="CG46" s="5">
        <v>4.8499999999999996</v>
      </c>
      <c r="CH46" s="5">
        <v>0.7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0.98536999999999997</v>
      </c>
      <c r="ES46" s="3">
        <v>0.96927890790000004</v>
      </c>
      <c r="ET46" s="3">
        <v>0.95181250197964196</v>
      </c>
      <c r="EU46" s="3">
        <v>0.93282384256514805</v>
      </c>
      <c r="EV46" s="3">
        <v>0.91225507683658658</v>
      </c>
      <c r="EW46" s="3">
        <v>0.89000517551254221</v>
      </c>
      <c r="EX46" s="3">
        <v>0.86574363442807034</v>
      </c>
      <c r="EY46" s="3">
        <v>0.83921724946919429</v>
      </c>
      <c r="EZ46" s="3">
        <v>0.81018872481005488</v>
      </c>
      <c r="FA46" s="3">
        <v>0.7785994664297109</v>
      </c>
      <c r="FB46" s="3">
        <v>0.74433330391213937</v>
      </c>
      <c r="FC46" s="3">
        <v>0.70736226870682339</v>
      </c>
      <c r="FD46" s="3">
        <v>0.66784901237686023</v>
      </c>
      <c r="FE46" s="3">
        <v>0.62613516306380157</v>
      </c>
      <c r="FF46" s="3">
        <v>0.58249980354988518</v>
      </c>
      <c r="FG46" s="3">
        <v>0.53725121881013016</v>
      </c>
      <c r="FH46" s="3">
        <v>0.48980119116481952</v>
      </c>
      <c r="FI46" s="3">
        <v>0.44057127344084351</v>
      </c>
      <c r="FJ46" s="3">
        <v>0.39022278831202389</v>
      </c>
      <c r="FK46" s="3">
        <v>0.33959528375642195</v>
      </c>
      <c r="FL46" s="3">
        <v>0.28976307181800459</v>
      </c>
      <c r="FM46" s="3">
        <v>0.24197824364449746</v>
      </c>
      <c r="FN46" s="3">
        <v>0.19747118529096502</v>
      </c>
      <c r="FO46" s="3">
        <v>0.15723840599978381</v>
      </c>
      <c r="FP46" s="3">
        <v>0.12194781815719234</v>
      </c>
      <c r="FQ46" s="3">
        <v>9.1940118543252028E-2</v>
      </c>
      <c r="FR46" s="3">
        <v>6.7243163900163661E-2</v>
      </c>
      <c r="FS46" s="3">
        <v>4.7990773643907796E-2</v>
      </c>
      <c r="FT46" s="3">
        <v>3.3107874921459113E-2</v>
      </c>
      <c r="FU46" s="3">
        <v>2.2335896737013177E-2</v>
      </c>
      <c r="FV46" s="3">
        <v>1.4285146117124147E-2</v>
      </c>
      <c r="FW46" s="3">
        <v>8.611657485247122E-3</v>
      </c>
      <c r="FX46" s="3">
        <v>4.6911142985135174E-3</v>
      </c>
      <c r="FY46" s="3">
        <v>2.2484041721345439E-3</v>
      </c>
      <c r="FZ46" s="3">
        <v>9.3248066230935945E-4</v>
      </c>
      <c r="GA46" s="3">
        <v>3.3120780644566136E-4</v>
      </c>
      <c r="GB46" s="3">
        <v>9.5917780746663524E-5</v>
      </c>
      <c r="GC46" s="3">
        <v>2.0845811289672386E-5</v>
      </c>
      <c r="GD46" s="3">
        <v>2.8708851308136801E-6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37</v>
      </c>
      <c r="HC46">
        <f t="shared" si="24"/>
        <v>9.3329050018281529E-3</v>
      </c>
      <c r="HD46">
        <f>IF(H46&gt;=$F$3,IF(HB46&lt;50,HC46*VLOOKUP(H46,Ret!$A$2:$AZ$27,HB46+2),HC46),0)</f>
        <v>2.9025334555685556E-3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4.8904422209579518E-5</v>
      </c>
      <c r="HH46">
        <f t="shared" si="28"/>
        <v>70</v>
      </c>
      <c r="HI46">
        <f t="shared" si="28"/>
        <v>37</v>
      </c>
      <c r="HJ46">
        <f t="shared" si="21"/>
        <v>7.8681988908412461E-3</v>
      </c>
      <c r="HK46">
        <f>IF(HH46&gt;=$F$3,IF(HI46&lt;50,HJ46*VLOOKUP(HH46,Ret!$A$2:$AZ$27,HI46+2),HJ46),0)</f>
        <v>2.4470098550516276E-3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4.1229362188008129E-5</v>
      </c>
      <c r="HN46">
        <f>HN45/(1+Assumptions!$C$9)</f>
        <v>0.2611531529683116</v>
      </c>
      <c r="HO46">
        <f>HO45*(1+Assumptions!$C$10)</f>
        <v>3.1625847455606388</v>
      </c>
      <c r="HQ46">
        <f>HQ45/(1.01+Assumptions!$C$9)</f>
        <v>0.18492423240558092</v>
      </c>
      <c r="HR46">
        <f>HR45/(0.99+Assumptions!$C$9)</f>
        <v>0.37003931834697501</v>
      </c>
    </row>
    <row r="47" spans="2:226" x14ac:dyDescent="0.25">
      <c r="B47">
        <f t="shared" si="27"/>
        <v>2074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79767.181892946246</v>
      </c>
      <c r="F47" s="3">
        <f t="shared" si="19"/>
        <v>30139.5</v>
      </c>
      <c r="H47">
        <f t="shared" si="23"/>
        <v>71</v>
      </c>
      <c r="I47" s="5">
        <v>145306.56578225381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33314.58</v>
      </c>
      <c r="AX47" s="5">
        <v>34513.53</v>
      </c>
      <c r="AY47" s="5">
        <v>35685.360000000001</v>
      </c>
      <c r="AZ47" s="5">
        <v>36817.919999999998</v>
      </c>
      <c r="BA47" s="5">
        <v>37895.53</v>
      </c>
      <c r="BB47" s="5">
        <v>38889.93</v>
      </c>
      <c r="BC47" s="5">
        <v>39771.75</v>
      </c>
      <c r="BD47" s="5">
        <v>40507.83</v>
      </c>
      <c r="BE47" s="5">
        <v>41069.49</v>
      </c>
      <c r="BF47" s="5">
        <v>41421.440000000002</v>
      </c>
      <c r="BG47" s="5">
        <v>41529.050000000003</v>
      </c>
      <c r="BH47" s="5">
        <v>41365.75</v>
      </c>
      <c r="BI47" s="5">
        <v>40915.06</v>
      </c>
      <c r="BJ47" s="5">
        <v>40157.19</v>
      </c>
      <c r="BK47" s="5">
        <v>39074.86</v>
      </c>
      <c r="BL47" s="5">
        <v>37583.07</v>
      </c>
      <c r="BM47" s="5">
        <v>35664.910000000003</v>
      </c>
      <c r="BN47" s="5">
        <v>33326.519999999997</v>
      </c>
      <c r="BO47" s="5">
        <v>30597.89</v>
      </c>
      <c r="BP47" s="5">
        <v>27543.89</v>
      </c>
      <c r="BQ47" s="5">
        <v>24266.720000000001</v>
      </c>
      <c r="BR47" s="5">
        <v>20892.53</v>
      </c>
      <c r="BS47" s="5">
        <v>17550.86</v>
      </c>
      <c r="BT47" s="5">
        <v>14360.39</v>
      </c>
      <c r="BU47" s="5">
        <v>11422.2</v>
      </c>
      <c r="BV47" s="5">
        <v>8813.43</v>
      </c>
      <c r="BW47" s="5">
        <v>6636.01</v>
      </c>
      <c r="BX47" s="5">
        <v>4829.8500000000004</v>
      </c>
      <c r="BY47" s="5">
        <v>3437.62</v>
      </c>
      <c r="BZ47" s="5">
        <v>2319.4899999999998</v>
      </c>
      <c r="CA47" s="5">
        <v>1475.18</v>
      </c>
      <c r="CB47" s="5">
        <v>847.79</v>
      </c>
      <c r="CC47" s="5">
        <v>428.69</v>
      </c>
      <c r="CD47" s="5">
        <v>187.57</v>
      </c>
      <c r="CE47" s="5">
        <v>70.290000000000006</v>
      </c>
      <c r="CF47" s="5">
        <v>21.47</v>
      </c>
      <c r="CG47" s="5">
        <v>4.92</v>
      </c>
      <c r="CH47" s="5">
        <v>0.72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0.98367000000000004</v>
      </c>
      <c r="ET47" s="3">
        <v>0.96594426659999999</v>
      </c>
      <c r="EU47" s="3">
        <v>0.94667367848132999</v>
      </c>
      <c r="EV47" s="3">
        <v>0.92579952387081665</v>
      </c>
      <c r="EW47" s="3">
        <v>0.90321927348360742</v>
      </c>
      <c r="EX47" s="3">
        <v>0.87859751608844427</v>
      </c>
      <c r="EY47" s="3">
        <v>0.85167728819549438</v>
      </c>
      <c r="EZ47" s="3">
        <v>0.82221777079681224</v>
      </c>
      <c r="FA47" s="3">
        <v>0.79015949991344459</v>
      </c>
      <c r="FB47" s="3">
        <v>0.75538458032225386</v>
      </c>
      <c r="FC47" s="3">
        <v>0.71786462821764752</v>
      </c>
      <c r="FD47" s="3">
        <v>0.67776471008540973</v>
      </c>
      <c r="FE47" s="3">
        <v>0.6354315262934751</v>
      </c>
      <c r="FF47" s="3">
        <v>0.59114830322608281</v>
      </c>
      <c r="FG47" s="3">
        <v>0.54522790303148072</v>
      </c>
      <c r="FH47" s="3">
        <v>0.49707337463574036</v>
      </c>
      <c r="FI47" s="3">
        <v>0.44711252975110211</v>
      </c>
      <c r="FJ47" s="3">
        <v>0.39601650985114611</v>
      </c>
      <c r="FK47" s="3">
        <v>0.34463732786305845</v>
      </c>
      <c r="FL47" s="3">
        <v>0.29406524637243325</v>
      </c>
      <c r="FM47" s="3">
        <v>0.24557094659315529</v>
      </c>
      <c r="FN47" s="3">
        <v>0.20040308238627622</v>
      </c>
      <c r="FO47" s="3">
        <v>0.1595729583808963</v>
      </c>
      <c r="FP47" s="3">
        <v>0.12375840360188795</v>
      </c>
      <c r="FQ47" s="3">
        <v>9.3305173227571384E-2</v>
      </c>
      <c r="FR47" s="3">
        <v>6.8241537595181145E-2</v>
      </c>
      <c r="FS47" s="3">
        <v>4.8703302966304825E-2</v>
      </c>
      <c r="FT47" s="3">
        <v>3.3599434650394375E-2</v>
      </c>
      <c r="FU47" s="3">
        <v>2.2667522592542063E-2</v>
      </c>
      <c r="FV47" s="3">
        <v>1.4497240749286202E-2</v>
      </c>
      <c r="FW47" s="3">
        <v>8.739516613299695E-3</v>
      </c>
      <c r="FX47" s="3">
        <v>4.7607642799288759E-3</v>
      </c>
      <c r="FY47" s="3">
        <v>2.2817867117271109E-3</v>
      </c>
      <c r="FZ47" s="3">
        <v>9.4632540295458477E-4</v>
      </c>
      <c r="GA47" s="3">
        <v>3.3612531987543896E-4</v>
      </c>
      <c r="GB47" s="3">
        <v>9.7341892635927118E-5</v>
      </c>
      <c r="GC47" s="3">
        <v>2.1155313526566044E-5</v>
      </c>
      <c r="GD47" s="3">
        <v>2.9135097788786745E-6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38</v>
      </c>
      <c r="HC47">
        <f t="shared" si="24"/>
        <v>6.3814671240500177E-3</v>
      </c>
      <c r="HD47">
        <f>IF(H47&gt;=$F$3,IF(HB47&lt;50,HC47*VLOOKUP(H47,Ret!$A$2:$AZ$27,HB47+2),HC47),0)</f>
        <v>1.6783258536251548E-3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3.5544771880958602E-5</v>
      </c>
      <c r="HH47">
        <f t="shared" si="28"/>
        <v>71</v>
      </c>
      <c r="HI47">
        <f t="shared" si="28"/>
        <v>38</v>
      </c>
      <c r="HJ47">
        <f t="shared" si="21"/>
        <v>5.3799596736016104E-3</v>
      </c>
      <c r="HK47">
        <f>IF(HH47&gt;=$F$3,IF(HI47&lt;50,HJ47*VLOOKUP(HH47,Ret!$A$2:$AZ$27,HI47+2),HJ47),0)</f>
        <v>1.4149293941572237E-3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2.9966375381960973E-5</v>
      </c>
      <c r="HN47">
        <f>HN46/(1+Assumptions!$C$9)</f>
        <v>0.25159263291744854</v>
      </c>
      <c r="HO47">
        <f>HO46*(1+Assumptions!$C$10)</f>
        <v>3.2653687497913597</v>
      </c>
      <c r="HQ47">
        <f>HQ46/(1.01+Assumptions!$C$9)</f>
        <v>0.17645442023433294</v>
      </c>
      <c r="HR47">
        <f>HR46/(0.99+Assumptions!$C$9)</f>
        <v>0.35996042640756321</v>
      </c>
    </row>
    <row r="48" spans="2:226" x14ac:dyDescent="0.25">
      <c r="B48">
        <f t="shared" si="27"/>
        <v>2075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84154.37689705829</v>
      </c>
      <c r="F48" s="3">
        <f t="shared" si="19"/>
        <v>28163.39</v>
      </c>
      <c r="H48">
        <f t="shared" si="23"/>
        <v>72</v>
      </c>
      <c r="I48" s="5">
        <v>139808.68366246193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35086.5</v>
      </c>
      <c r="AY48" s="5">
        <v>36277.78</v>
      </c>
      <c r="AZ48" s="5">
        <v>37429.14</v>
      </c>
      <c r="BA48" s="5">
        <v>38524.629999999997</v>
      </c>
      <c r="BB48" s="5">
        <v>39535.550000000003</v>
      </c>
      <c r="BC48" s="5">
        <v>40432.01</v>
      </c>
      <c r="BD48" s="5">
        <v>41180.300000000003</v>
      </c>
      <c r="BE48" s="5">
        <v>41751.29</v>
      </c>
      <c r="BF48" s="5">
        <v>42109.08</v>
      </c>
      <c r="BG48" s="5">
        <v>42218.48</v>
      </c>
      <c r="BH48" s="5">
        <v>42052.47</v>
      </c>
      <c r="BI48" s="5">
        <v>41594.29</v>
      </c>
      <c r="BJ48" s="5">
        <v>40823.839999999997</v>
      </c>
      <c r="BK48" s="5">
        <v>39723.54</v>
      </c>
      <c r="BL48" s="5">
        <v>38206.99</v>
      </c>
      <c r="BM48" s="5">
        <v>36256.980000000003</v>
      </c>
      <c r="BN48" s="5">
        <v>33879.78</v>
      </c>
      <c r="BO48" s="5">
        <v>31105.85</v>
      </c>
      <c r="BP48" s="5">
        <v>28001.15</v>
      </c>
      <c r="BQ48" s="5">
        <v>24669.57</v>
      </c>
      <c r="BR48" s="5">
        <v>21239.360000000001</v>
      </c>
      <c r="BS48" s="5">
        <v>17842.22</v>
      </c>
      <c r="BT48" s="5">
        <v>14598.79</v>
      </c>
      <c r="BU48" s="5">
        <v>11611.82</v>
      </c>
      <c r="BV48" s="5">
        <v>8959.75</v>
      </c>
      <c r="BW48" s="5">
        <v>6746.18</v>
      </c>
      <c r="BX48" s="5">
        <v>4910.03</v>
      </c>
      <c r="BY48" s="5">
        <v>3494.69</v>
      </c>
      <c r="BZ48" s="5">
        <v>2357.9899999999998</v>
      </c>
      <c r="CA48" s="5">
        <v>1499.67</v>
      </c>
      <c r="CB48" s="5">
        <v>861.86</v>
      </c>
      <c r="CC48" s="5">
        <v>435.8</v>
      </c>
      <c r="CD48" s="5">
        <v>190.68</v>
      </c>
      <c r="CE48" s="5">
        <v>71.45</v>
      </c>
      <c r="CF48" s="5">
        <v>21.83</v>
      </c>
      <c r="CG48" s="5">
        <v>5.01</v>
      </c>
      <c r="CH48" s="5">
        <v>0.73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0.98197999999999996</v>
      </c>
      <c r="EU48" s="3">
        <v>0.96238949899999993</v>
      </c>
      <c r="EV48" s="3">
        <v>0.94116881054704993</v>
      </c>
      <c r="EW48" s="3">
        <v>0.91821370325780738</v>
      </c>
      <c r="EX48" s="3">
        <v>0.89318319770699961</v>
      </c>
      <c r="EY48" s="3">
        <v>0.86581606452925719</v>
      </c>
      <c r="EZ48" s="3">
        <v>0.83586748685719015</v>
      </c>
      <c r="FA48" s="3">
        <v>0.80327701354462833</v>
      </c>
      <c r="FB48" s="3">
        <v>0.76792479217852927</v>
      </c>
      <c r="FC48" s="3">
        <v>0.72978196775102178</v>
      </c>
      <c r="FD48" s="3">
        <v>0.68901634703244974</v>
      </c>
      <c r="FE48" s="3">
        <v>0.64598038599680296</v>
      </c>
      <c r="FF48" s="3">
        <v>0.60096201289668572</v>
      </c>
      <c r="FG48" s="3">
        <v>0.55427928373487123</v>
      </c>
      <c r="FH48" s="3">
        <v>0.50532533739540741</v>
      </c>
      <c r="FI48" s="3">
        <v>0.45453508773379503</v>
      </c>
      <c r="FJ48" s="3">
        <v>0.40259081790757689</v>
      </c>
      <c r="FK48" s="3">
        <v>0.35035868519224789</v>
      </c>
      <c r="FL48" s="3">
        <v>0.29894705172713743</v>
      </c>
      <c r="FM48" s="3">
        <v>0.2496476934268152</v>
      </c>
      <c r="FN48" s="3">
        <v>0.20372999317482107</v>
      </c>
      <c r="FO48" s="3">
        <v>0.16222204436538301</v>
      </c>
      <c r="FP48" s="3">
        <v>0.12581292872801644</v>
      </c>
      <c r="FQ48" s="3">
        <v>9.4854141355913441E-2</v>
      </c>
      <c r="FR48" s="3">
        <v>6.9374421904887962E-2</v>
      </c>
      <c r="FS48" s="3">
        <v>4.9511831169299483E-2</v>
      </c>
      <c r="FT48" s="3">
        <v>3.4157222087076333E-2</v>
      </c>
      <c r="FU48" s="3">
        <v>2.304382830882518E-2</v>
      </c>
      <c r="FV48" s="3">
        <v>1.4737910833192232E-2</v>
      </c>
      <c r="FW48" s="3">
        <v>8.8846021666816061E-3</v>
      </c>
      <c r="FX48" s="3">
        <v>4.8397981842781381E-3</v>
      </c>
      <c r="FY48" s="3">
        <v>2.3196668717426687E-3</v>
      </c>
      <c r="FZ48" s="3">
        <v>9.6203544171783709E-4</v>
      </c>
      <c r="GA48" s="3">
        <v>3.4170536854375854E-4</v>
      </c>
      <c r="GB48" s="3">
        <v>9.8957874730272463E-5</v>
      </c>
      <c r="GC48" s="3">
        <v>2.1506514915130117E-5</v>
      </c>
      <c r="GD48" s="3">
        <v>2.9618772341117187E-6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39</v>
      </c>
      <c r="HC48">
        <f t="shared" si="24"/>
        <v>4.6675964985439045E-3</v>
      </c>
      <c r="HD48">
        <f>IF(H48&gt;=$F$3,IF(HB48&lt;50,HC48*VLOOKUP(H48,Ret!$A$2:$AZ$27,HB48+2),HC48),0)</f>
        <v>1.3442677915806445E-3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2.7585495306394479E-5</v>
      </c>
      <c r="HH48">
        <f t="shared" si="28"/>
        <v>72</v>
      </c>
      <c r="HI48">
        <f t="shared" si="28"/>
        <v>39</v>
      </c>
      <c r="HJ48">
        <f t="shared" si="21"/>
        <v>3.9350639040624255E-3</v>
      </c>
      <c r="HK48">
        <f>IF(HH48&gt;=$F$3,IF(HI48&lt;50,HJ48*VLOOKUP(HH48,Ret!$A$2:$AZ$27,HI48+2),HJ48),0)</f>
        <v>1.1332984043699785E-3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2.3256227673008937E-5</v>
      </c>
      <c r="HN48">
        <f>HN47/(1+Assumptions!$C$9)</f>
        <v>0.24238211263723367</v>
      </c>
      <c r="HO48">
        <f>HO47*(1+Assumptions!$C$10)</f>
        <v>3.3714932341595789</v>
      </c>
      <c r="HQ48">
        <f>HQ47/(1.01+Assumptions!$C$9)</f>
        <v>0.16837253839153907</v>
      </c>
      <c r="HR48">
        <f>HR47/(0.99+Assumptions!$C$9)</f>
        <v>0.3501560568166957</v>
      </c>
    </row>
    <row r="49" spans="2:226" x14ac:dyDescent="0.25">
      <c r="B49">
        <f t="shared" si="27"/>
        <v>2076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88782.867626396503</v>
      </c>
      <c r="F49" s="3">
        <f t="shared" si="19"/>
        <v>25857.49</v>
      </c>
      <c r="H49">
        <f t="shared" si="23"/>
        <v>73</v>
      </c>
      <c r="I49" s="5">
        <v>134320.7558663626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36943.5</v>
      </c>
      <c r="AZ49" s="5">
        <v>38115.99</v>
      </c>
      <c r="BA49" s="5">
        <v>39231.589999999997</v>
      </c>
      <c r="BB49" s="5">
        <v>40261.050000000003</v>
      </c>
      <c r="BC49" s="5">
        <v>41173.96</v>
      </c>
      <c r="BD49" s="5">
        <v>41935.99</v>
      </c>
      <c r="BE49" s="5">
        <v>42517.46</v>
      </c>
      <c r="BF49" s="5">
        <v>42881.81</v>
      </c>
      <c r="BG49" s="5">
        <v>42993.22</v>
      </c>
      <c r="BH49" s="5">
        <v>42824.160000000003</v>
      </c>
      <c r="BI49" s="5">
        <v>42357.58</v>
      </c>
      <c r="BJ49" s="5">
        <v>41572.99</v>
      </c>
      <c r="BK49" s="5">
        <v>40452.5</v>
      </c>
      <c r="BL49" s="5">
        <v>38908.120000000003</v>
      </c>
      <c r="BM49" s="5">
        <v>36922.32</v>
      </c>
      <c r="BN49" s="5">
        <v>34501.5</v>
      </c>
      <c r="BO49" s="5">
        <v>31676.66</v>
      </c>
      <c r="BP49" s="5">
        <v>28514.99</v>
      </c>
      <c r="BQ49" s="5">
        <v>25122.28</v>
      </c>
      <c r="BR49" s="5">
        <v>21629.119999999999</v>
      </c>
      <c r="BS49" s="5">
        <v>18169.64</v>
      </c>
      <c r="BT49" s="5">
        <v>14866.68</v>
      </c>
      <c r="BU49" s="5">
        <v>11824.9</v>
      </c>
      <c r="BV49" s="5">
        <v>9124.16</v>
      </c>
      <c r="BW49" s="5">
        <v>6869.98</v>
      </c>
      <c r="BX49" s="5">
        <v>5000.13</v>
      </c>
      <c r="BY49" s="5">
        <v>3558.82</v>
      </c>
      <c r="BZ49" s="5">
        <v>2401.2600000000002</v>
      </c>
      <c r="CA49" s="5">
        <v>1527.19</v>
      </c>
      <c r="CB49" s="5">
        <v>877.68</v>
      </c>
      <c r="CC49" s="5">
        <v>443.8</v>
      </c>
      <c r="CD49" s="5">
        <v>194.18</v>
      </c>
      <c r="CE49" s="5">
        <v>72.760000000000005</v>
      </c>
      <c r="CF49" s="5">
        <v>22.23</v>
      </c>
      <c r="CG49" s="5">
        <v>5.0999999999999996</v>
      </c>
      <c r="CH49" s="5">
        <v>0.74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0.98004999999999998</v>
      </c>
      <c r="EV49" s="3">
        <v>0.95843989749999992</v>
      </c>
      <c r="EW49" s="3">
        <v>0.93506354839997485</v>
      </c>
      <c r="EX49" s="3">
        <v>0.90957371607059156</v>
      </c>
      <c r="EY49" s="3">
        <v>0.88170437741018859</v>
      </c>
      <c r="EZ49" s="3">
        <v>0.85120622299557014</v>
      </c>
      <c r="FA49" s="3">
        <v>0.81801769236097288</v>
      </c>
      <c r="FB49" s="3">
        <v>0.78201673372016645</v>
      </c>
      <c r="FC49" s="3">
        <v>0.74317396255628576</v>
      </c>
      <c r="FD49" s="3">
        <v>0.70166026500789158</v>
      </c>
      <c r="FE49" s="3">
        <v>0.65783456485549874</v>
      </c>
      <c r="FF49" s="3">
        <v>0.61199007403071903</v>
      </c>
      <c r="FG49" s="3">
        <v>0.56445068508001284</v>
      </c>
      <c r="FH49" s="3">
        <v>0.51459840057374617</v>
      </c>
      <c r="FI49" s="3">
        <v>0.46287611533207895</v>
      </c>
      <c r="FJ49" s="3">
        <v>0.40997863287192893</v>
      </c>
      <c r="FK49" s="3">
        <v>0.35678800504312486</v>
      </c>
      <c r="FL49" s="3">
        <v>0.30443293318309672</v>
      </c>
      <c r="FM49" s="3">
        <v>0.25422889817187222</v>
      </c>
      <c r="FN49" s="3">
        <v>0.20746857693111975</v>
      </c>
      <c r="FO49" s="3">
        <v>0.1651989290671734</v>
      </c>
      <c r="FP49" s="3">
        <v>0.12812168142733701</v>
      </c>
      <c r="FQ49" s="3">
        <v>9.6594779278512191E-2</v>
      </c>
      <c r="FR49" s="3">
        <v>7.0647489668718241E-2</v>
      </c>
      <c r="FS49" s="3">
        <v>5.0420406901667519E-2</v>
      </c>
      <c r="FT49" s="3">
        <v>3.4784030313322389E-2</v>
      </c>
      <c r="FU49" s="3">
        <v>2.3466698210579819E-2</v>
      </c>
      <c r="FV49" s="3">
        <v>1.5008361507558429E-2</v>
      </c>
      <c r="FW49" s="3">
        <v>9.0476406512165243E-3</v>
      </c>
      <c r="FX49" s="3">
        <v>4.9286117683436893E-3</v>
      </c>
      <c r="FY49" s="3">
        <v>2.3622343344494468E-3</v>
      </c>
      <c r="FZ49" s="3">
        <v>9.7968944552621917E-4</v>
      </c>
      <c r="GA49" s="3">
        <v>3.4797589415645779E-4</v>
      </c>
      <c r="GB49" s="3">
        <v>1.0077381894771016E-4</v>
      </c>
      <c r="GC49" s="3">
        <v>2.1901174071905852E-5</v>
      </c>
      <c r="GD49" s="3">
        <v>3.0162296931828728E-6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40</v>
      </c>
      <c r="HC49">
        <f t="shared" si="24"/>
        <v>3.2957432116568655E-3</v>
      </c>
      <c r="HD49">
        <f>IF(H49&gt;=$F$3,IF(HB49&lt;50,HC49*VLOOKUP(H49,Ret!$A$2:$AZ$27,HB49+2),HC49),0)</f>
        <v>7.2835924977616723E-4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2.0697267369205116E-5</v>
      </c>
      <c r="HH49">
        <f t="shared" si="28"/>
        <v>73</v>
      </c>
      <c r="HI49">
        <f t="shared" si="28"/>
        <v>40</v>
      </c>
      <c r="HJ49">
        <f t="shared" si="21"/>
        <v>2.778509272019438E-3</v>
      </c>
      <c r="HK49">
        <f>IF(HH49&gt;=$F$3,IF(HI49&lt;50,HJ49*VLOOKUP(HH49,Ret!$A$2:$AZ$27,HI49+2),HJ49),0)</f>
        <v>6.1405054911629583E-4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1.744903822828207E-5</v>
      </c>
      <c r="HN49">
        <f>HN48/(1+Assumptions!$C$9)</f>
        <v>0.23350877903394379</v>
      </c>
      <c r="HO49">
        <f>HO48*(1+Assumptions!$C$10)</f>
        <v>3.481066764269765</v>
      </c>
      <c r="HQ49">
        <f>HQ48/(1.01+Assumptions!$C$9)</f>
        <v>0.16066081907589605</v>
      </c>
      <c r="HR49">
        <f>HR48/(0.99+Assumptions!$C$9)</f>
        <v>0.34061873231196077</v>
      </c>
    </row>
    <row r="50" spans="2:226" x14ac:dyDescent="0.25">
      <c r="B50">
        <f t="shared" si="27"/>
        <v>2077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93665.925345848314</v>
      </c>
      <c r="F50" s="3">
        <f t="shared" si="19"/>
        <v>23276.639999999999</v>
      </c>
      <c r="H50">
        <f t="shared" si="23"/>
        <v>74</v>
      </c>
      <c r="I50" s="5">
        <v>128853.46757469245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38891.879999999997</v>
      </c>
      <c r="BA50" s="5">
        <v>40030.19</v>
      </c>
      <c r="BB50" s="5">
        <v>41080.61</v>
      </c>
      <c r="BC50" s="5">
        <v>42012.1</v>
      </c>
      <c r="BD50" s="5">
        <v>42789.64</v>
      </c>
      <c r="BE50" s="5">
        <v>43382.95</v>
      </c>
      <c r="BF50" s="5">
        <v>43754.71</v>
      </c>
      <c r="BG50" s="5">
        <v>43868.39</v>
      </c>
      <c r="BH50" s="5">
        <v>43695.89</v>
      </c>
      <c r="BI50" s="5">
        <v>43219.81</v>
      </c>
      <c r="BJ50" s="5">
        <v>42419.25</v>
      </c>
      <c r="BK50" s="5">
        <v>41275.949999999997</v>
      </c>
      <c r="BL50" s="5">
        <v>39700.14</v>
      </c>
      <c r="BM50" s="5">
        <v>37673.919999999998</v>
      </c>
      <c r="BN50" s="5">
        <v>35203.81</v>
      </c>
      <c r="BO50" s="5">
        <v>32321.48</v>
      </c>
      <c r="BP50" s="5">
        <v>29095.45</v>
      </c>
      <c r="BQ50" s="5">
        <v>25633.67</v>
      </c>
      <c r="BR50" s="5">
        <v>22069.41</v>
      </c>
      <c r="BS50" s="5">
        <v>18539.5</v>
      </c>
      <c r="BT50" s="5">
        <v>15169.31</v>
      </c>
      <c r="BU50" s="5">
        <v>12065.61</v>
      </c>
      <c r="BV50" s="5">
        <v>9309.9</v>
      </c>
      <c r="BW50" s="5">
        <v>7009.82</v>
      </c>
      <c r="BX50" s="5">
        <v>5101.91</v>
      </c>
      <c r="BY50" s="5">
        <v>3631.26</v>
      </c>
      <c r="BZ50" s="5">
        <v>2450.14</v>
      </c>
      <c r="CA50" s="5">
        <v>1558.28</v>
      </c>
      <c r="CB50" s="5">
        <v>895.55</v>
      </c>
      <c r="CC50" s="5">
        <v>452.83</v>
      </c>
      <c r="CD50" s="5">
        <v>198.13</v>
      </c>
      <c r="CE50" s="5">
        <v>74.25</v>
      </c>
      <c r="CF50" s="5">
        <v>22.68</v>
      </c>
      <c r="CG50" s="5">
        <v>5.2</v>
      </c>
      <c r="CH50" s="5">
        <v>0.76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0.97794999999999999</v>
      </c>
      <c r="EW50" s="3">
        <v>0.95409779949999995</v>
      </c>
      <c r="EX50" s="3">
        <v>0.92808909348562996</v>
      </c>
      <c r="EY50" s="3">
        <v>0.89965244366123021</v>
      </c>
      <c r="EZ50" s="3">
        <v>0.86853346563498823</v>
      </c>
      <c r="FA50" s="3">
        <v>0.83466934580988006</v>
      </c>
      <c r="FB50" s="3">
        <v>0.79793554790078725</v>
      </c>
      <c r="FC50" s="3">
        <v>0.75830208923655518</v>
      </c>
      <c r="FD50" s="3">
        <v>0.71594333453180115</v>
      </c>
      <c r="FE50" s="3">
        <v>0.67122551385694484</v>
      </c>
      <c r="FF50" s="3">
        <v>0.62444780779625431</v>
      </c>
      <c r="FG50" s="3">
        <v>0.57594070208664128</v>
      </c>
      <c r="FH50" s="3">
        <v>0.52507361927834917</v>
      </c>
      <c r="FI50" s="3">
        <v>0.47229846980468232</v>
      </c>
      <c r="FJ50" s="3">
        <v>0.41832420067540321</v>
      </c>
      <c r="FK50" s="3">
        <v>0.36405081887977642</v>
      </c>
      <c r="FL50" s="3">
        <v>0.31063000171735805</v>
      </c>
      <c r="FM50" s="3">
        <v>0.25940400813414854</v>
      </c>
      <c r="FN50" s="3">
        <v>0.21169182891803459</v>
      </c>
      <c r="FO50" s="3">
        <v>0.16856173569427421</v>
      </c>
      <c r="FP50" s="3">
        <v>0.13072973973505131</v>
      </c>
      <c r="FQ50" s="3">
        <v>9.8561072678447229E-2</v>
      </c>
      <c r="FR50" s="3">
        <v>7.2085597335562732E-2</v>
      </c>
      <c r="FS50" s="3">
        <v>5.144676996241776E-2</v>
      </c>
      <c r="FT50" s="3">
        <v>3.5492097661672765E-2</v>
      </c>
      <c r="FU50" s="3">
        <v>2.3944388766470915E-2</v>
      </c>
      <c r="FV50" s="3">
        <v>1.5313873279484139E-2</v>
      </c>
      <c r="FW50" s="3">
        <v>9.2318153678042185E-3</v>
      </c>
      <c r="FX50" s="3">
        <v>5.02893910345767E-3</v>
      </c>
      <c r="FY50" s="3">
        <v>2.4103202228962267E-3</v>
      </c>
      <c r="FZ50" s="3">
        <v>9.9963210604175228E-4</v>
      </c>
      <c r="GA50" s="3">
        <v>3.5505932774497002E-4</v>
      </c>
      <c r="GB50" s="3">
        <v>1.028251813149433E-4</v>
      </c>
      <c r="GC50" s="3">
        <v>2.2346996655176631E-5</v>
      </c>
      <c r="GD50" s="3">
        <v>3.0776283793509246E-6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41</v>
      </c>
      <c r="HC50">
        <f t="shared" si="24"/>
        <v>2.5466866945114933E-3</v>
      </c>
      <c r="HD50">
        <f>IF(H50&gt;=$F$3,IF(HB50&lt;50,HC50*VLOOKUP(H50,Ret!$A$2:$AZ$27,HB50+2),HC50),0)</f>
        <v>6.3412498693336187E-4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1.7037333986281888E-5</v>
      </c>
      <c r="HH50">
        <f t="shared" si="28"/>
        <v>74</v>
      </c>
      <c r="HI50">
        <f t="shared" si="28"/>
        <v>41</v>
      </c>
      <c r="HJ50">
        <f t="shared" si="21"/>
        <v>2.1470096846748598E-3</v>
      </c>
      <c r="HK50">
        <f>IF(HH50&gt;=$F$3,IF(HI50&lt;50,HJ50*VLOOKUP(HH50,Ret!$A$2:$AZ$27,HI50+2),HJ50),0)</f>
        <v>5.3460541148404005E-4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1.4363494790474812E-5</v>
      </c>
      <c r="HN50">
        <f>HN49/(1+Assumptions!$C$9)</f>
        <v>0.22496028808665106</v>
      </c>
      <c r="HO50">
        <f>HO49*(1+Assumptions!$C$10)</f>
        <v>3.5942014341085322</v>
      </c>
      <c r="HQ50">
        <f>HQ49/(1.01+Assumptions!$C$9)</f>
        <v>0.15330230827852676</v>
      </c>
      <c r="HR50">
        <f>HR49/(0.99+Assumptions!$C$9)</f>
        <v>0.33134117929179063</v>
      </c>
    </row>
    <row r="51" spans="2:226" x14ac:dyDescent="0.25">
      <c r="B51">
        <f t="shared" si="27"/>
        <v>2078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98817.55123986995</v>
      </c>
      <c r="F51" s="3">
        <f t="shared" si="19"/>
        <v>20507.18</v>
      </c>
      <c r="H51">
        <f t="shared" si="23"/>
        <v>75</v>
      </c>
      <c r="I51" s="5">
        <v>123405.00001341404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40932.76</v>
      </c>
      <c r="BB51" s="5">
        <v>42006.86</v>
      </c>
      <c r="BC51" s="5">
        <v>42959.360000000001</v>
      </c>
      <c r="BD51" s="5">
        <v>43754.43</v>
      </c>
      <c r="BE51" s="5">
        <v>44361.11</v>
      </c>
      <c r="BF51" s="5">
        <v>44741.26</v>
      </c>
      <c r="BG51" s="5">
        <v>44857.5</v>
      </c>
      <c r="BH51" s="5">
        <v>44681.11</v>
      </c>
      <c r="BI51" s="5">
        <v>44194.3</v>
      </c>
      <c r="BJ51" s="5">
        <v>43375.69</v>
      </c>
      <c r="BK51" s="5">
        <v>42206.61</v>
      </c>
      <c r="BL51" s="5">
        <v>40595.26</v>
      </c>
      <c r="BM51" s="5">
        <v>38523.360000000001</v>
      </c>
      <c r="BN51" s="5">
        <v>35997.56</v>
      </c>
      <c r="BO51" s="5">
        <v>33050.230000000003</v>
      </c>
      <c r="BP51" s="5">
        <v>29751.47</v>
      </c>
      <c r="BQ51" s="5">
        <v>26211.64</v>
      </c>
      <c r="BR51" s="5">
        <v>22567.01</v>
      </c>
      <c r="BS51" s="5">
        <v>18957.509999999998</v>
      </c>
      <c r="BT51" s="5">
        <v>15511.34</v>
      </c>
      <c r="BU51" s="5">
        <v>12337.66</v>
      </c>
      <c r="BV51" s="5">
        <v>9519.81</v>
      </c>
      <c r="BW51" s="5">
        <v>7167.87</v>
      </c>
      <c r="BX51" s="5">
        <v>5216.95</v>
      </c>
      <c r="BY51" s="5">
        <v>3713.14</v>
      </c>
      <c r="BZ51" s="5">
        <v>2505.39</v>
      </c>
      <c r="CA51" s="5">
        <v>1593.42</v>
      </c>
      <c r="CB51" s="5">
        <v>915.74</v>
      </c>
      <c r="CC51" s="5">
        <v>463.04</v>
      </c>
      <c r="CD51" s="5">
        <v>202.6</v>
      </c>
      <c r="CE51" s="5">
        <v>75.92</v>
      </c>
      <c r="CF51" s="5">
        <v>23.2</v>
      </c>
      <c r="CG51" s="5">
        <v>5.32</v>
      </c>
      <c r="CH51" s="5">
        <v>0.77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0.97560999999999998</v>
      </c>
      <c r="EX51" s="3">
        <v>0.94901487140000007</v>
      </c>
      <c r="EY51" s="3">
        <v>0.91993705574030404</v>
      </c>
      <c r="EZ51" s="3">
        <v>0.88811643298224696</v>
      </c>
      <c r="FA51" s="3">
        <v>0.85348877326026917</v>
      </c>
      <c r="FB51" s="3">
        <v>0.81592673234908475</v>
      </c>
      <c r="FC51" s="3">
        <v>0.7753996515533057</v>
      </c>
      <c r="FD51" s="3">
        <v>0.73208582701753799</v>
      </c>
      <c r="FE51" s="3">
        <v>0.68635974626202256</v>
      </c>
      <c r="FF51" s="3">
        <v>0.63852733554502217</v>
      </c>
      <c r="FG51" s="3">
        <v>0.58892653211988488</v>
      </c>
      <c r="FH51" s="3">
        <v>0.53691254080305673</v>
      </c>
      <c r="FI51" s="3">
        <v>0.4829474613269415</v>
      </c>
      <c r="FJ51" s="3">
        <v>0.42775622544649861</v>
      </c>
      <c r="FK51" s="3">
        <v>0.3722591327570699</v>
      </c>
      <c r="FL51" s="3">
        <v>0.31763382761629749</v>
      </c>
      <c r="FM51" s="3">
        <v>0.26525283310409387</v>
      </c>
      <c r="FN51" s="3">
        <v>0.21646487951125787</v>
      </c>
      <c r="FO51" s="3">
        <v>0.17236232495963419</v>
      </c>
      <c r="FP51" s="3">
        <v>0.13367732474569391</v>
      </c>
      <c r="FQ51" s="3">
        <v>0.10078334544552101</v>
      </c>
      <c r="FR51" s="3">
        <v>7.3710923191945138E-2</v>
      </c>
      <c r="FS51" s="3">
        <v>5.260674877285932E-2</v>
      </c>
      <c r="FT51" s="3">
        <v>3.6292343843420193E-2</v>
      </c>
      <c r="FU51" s="3">
        <v>2.4484266850524999E-2</v>
      </c>
      <c r="FV51" s="3">
        <v>1.5659157706921768E-2</v>
      </c>
      <c r="FW51" s="3">
        <v>9.4399666320407194E-3</v>
      </c>
      <c r="FX51" s="3">
        <v>5.1423274231378619E-3</v>
      </c>
      <c r="FY51" s="3">
        <v>2.4646661106357457E-3</v>
      </c>
      <c r="FZ51" s="3">
        <v>1.0221709760639629E-3</v>
      </c>
      <c r="GA51" s="3">
        <v>3.6306490898815901E-4</v>
      </c>
      <c r="GB51" s="3">
        <v>1.0514359764297084E-4</v>
      </c>
      <c r="GC51" s="3">
        <v>2.2850858075746857E-5</v>
      </c>
      <c r="GD51" s="3">
        <v>3.1470201741918562E-6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42</v>
      </c>
      <c r="HC51">
        <f t="shared" si="24"/>
        <v>1.8955243735918495E-3</v>
      </c>
      <c r="HD51">
        <f>IF(H51&gt;=$F$3,IF(HB51&lt;50,HC51*VLOOKUP(H51,Ret!$A$2:$AZ$27,HB51+2),HC51),0)</f>
        <v>1.8955243735918495E-3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75</v>
      </c>
      <c r="HI51">
        <f t="shared" si="28"/>
        <v>42</v>
      </c>
      <c r="HJ51">
        <f t="shared" si="21"/>
        <v>1.5980407784003451E-3</v>
      </c>
      <c r="HK51">
        <f>IF(HH51&gt;=$F$3,IF(HI51&lt;50,HJ51*VLOOKUP(HH51,Ret!$A$2:$AZ$27,HI51+2),HJ51),0)</f>
        <v>1.5980407784003451E-3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0.21672474767500102</v>
      </c>
      <c r="HO51">
        <f>HO50*(1+Assumptions!$C$10)</f>
        <v>3.7110129807170593</v>
      </c>
      <c r="HQ51">
        <f>HQ50/(1.01+Assumptions!$C$9)</f>
        <v>0.14628082851004462</v>
      </c>
      <c r="HR51">
        <f>HR50/(0.99+Assumptions!$C$9)</f>
        <v>0.32231632226827883</v>
      </c>
    </row>
    <row r="52" spans="2:226" x14ac:dyDescent="0.25">
      <c r="B52">
        <f t="shared" si="27"/>
        <v>2079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104252.51655806279</v>
      </c>
      <c r="F52" s="3">
        <f t="shared" si="19"/>
        <v>17655.740000000002</v>
      </c>
      <c r="H52">
        <f t="shared" si="23"/>
        <v>76</v>
      </c>
      <c r="I52" s="5">
        <v>117979.15568853408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43057.02</v>
      </c>
      <c r="BC52" s="5">
        <v>44033.33</v>
      </c>
      <c r="BD52" s="5">
        <v>44848.28</v>
      </c>
      <c r="BE52" s="5">
        <v>45470.12</v>
      </c>
      <c r="BF52" s="5">
        <v>45859.78</v>
      </c>
      <c r="BG52" s="5">
        <v>45978.93</v>
      </c>
      <c r="BH52" s="5">
        <v>45798.13</v>
      </c>
      <c r="BI52" s="5">
        <v>45299.14</v>
      </c>
      <c r="BJ52" s="5">
        <v>44460.07</v>
      </c>
      <c r="BK52" s="5">
        <v>43261.760000000002</v>
      </c>
      <c r="BL52" s="5">
        <v>41610.129999999997</v>
      </c>
      <c r="BM52" s="5">
        <v>39486.43</v>
      </c>
      <c r="BN52" s="5">
        <v>36897.49</v>
      </c>
      <c r="BO52" s="5">
        <v>33876.480000000003</v>
      </c>
      <c r="BP52" s="5">
        <v>30495.25</v>
      </c>
      <c r="BQ52" s="5">
        <v>26866.92</v>
      </c>
      <c r="BR52" s="5">
        <v>23131.18</v>
      </c>
      <c r="BS52" s="5">
        <v>19431.45</v>
      </c>
      <c r="BT52" s="5">
        <v>15899.12</v>
      </c>
      <c r="BU52" s="5">
        <v>12646.1</v>
      </c>
      <c r="BV52" s="5">
        <v>9757.7999999999993</v>
      </c>
      <c r="BW52" s="5">
        <v>7347.07</v>
      </c>
      <c r="BX52" s="5">
        <v>5347.37</v>
      </c>
      <c r="BY52" s="5">
        <v>3805.96</v>
      </c>
      <c r="BZ52" s="5">
        <v>2568.02</v>
      </c>
      <c r="CA52" s="5">
        <v>1633.25</v>
      </c>
      <c r="CB52" s="5">
        <v>938.63</v>
      </c>
      <c r="CC52" s="5">
        <v>474.62</v>
      </c>
      <c r="CD52" s="5">
        <v>207.67</v>
      </c>
      <c r="CE52" s="5">
        <v>77.819999999999993</v>
      </c>
      <c r="CF52" s="5">
        <v>23.78</v>
      </c>
      <c r="CG52" s="5">
        <v>5.45</v>
      </c>
      <c r="CH52" s="5">
        <v>0.79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0.97274000000000005</v>
      </c>
      <c r="EY52" s="3">
        <v>0.94293524640000004</v>
      </c>
      <c r="EZ52" s="3">
        <v>0.91031911622702399</v>
      </c>
      <c r="FA52" s="3">
        <v>0.87482577388533234</v>
      </c>
      <c r="FB52" s="3">
        <v>0.83632469157663891</v>
      </c>
      <c r="FC52" s="3">
        <v>0.79478444414602722</v>
      </c>
      <c r="FD52" s="3">
        <v>0.7503877850960301</v>
      </c>
      <c r="FE52" s="3">
        <v>0.70351856403893209</v>
      </c>
      <c r="FF52" s="3">
        <v>0.65449035531105892</v>
      </c>
      <c r="FG52" s="3">
        <v>0.60364954451049591</v>
      </c>
      <c r="FH52" s="3">
        <v>0.55033521673932895</v>
      </c>
      <c r="FI52" s="3">
        <v>0.49502102410485899</v>
      </c>
      <c r="FJ52" s="3">
        <v>0.43845002147015566</v>
      </c>
      <c r="FK52" s="3">
        <v>0.38156551568461766</v>
      </c>
      <c r="FL52" s="3">
        <v>0.32557459191305688</v>
      </c>
      <c r="FM52" s="3">
        <v>0.27188408596067465</v>
      </c>
      <c r="FN52" s="3">
        <v>0.22187644602992776</v>
      </c>
      <c r="FO52" s="3">
        <v>0.17667133891579026</v>
      </c>
      <c r="FP52" s="3">
        <v>0.13701922360953031</v>
      </c>
      <c r="FQ52" s="3">
        <v>0.10330290325593318</v>
      </c>
      <c r="FR52" s="3">
        <v>7.55536773833244E-2</v>
      </c>
      <c r="FS52" s="3">
        <v>5.3921904011704783E-2</v>
      </c>
      <c r="FT52" s="3">
        <v>3.7199643139594896E-2</v>
      </c>
      <c r="FU52" s="3">
        <v>2.5096367247696302E-2</v>
      </c>
      <c r="FV52" s="3">
        <v>1.6050632636936648E-2</v>
      </c>
      <c r="FW52" s="3">
        <v>9.6759633788508891E-3</v>
      </c>
      <c r="FX52" s="3">
        <v>5.2708842909952331E-3</v>
      </c>
      <c r="FY52" s="3">
        <v>2.5262821318311054E-3</v>
      </c>
      <c r="FZ52" s="3">
        <v>1.0477249885343144E-3</v>
      </c>
      <c r="GA52" s="3">
        <v>3.7214143867750311E-4</v>
      </c>
      <c r="GB52" s="3">
        <v>1.0777216064100489E-4</v>
      </c>
      <c r="GC52" s="3">
        <v>2.3422123672109595E-5</v>
      </c>
      <c r="GD52" s="3">
        <v>3.2256948721229323E-6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43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76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0.20879070103564645</v>
      </c>
      <c r="HO52">
        <f>HO51*(1+Assumptions!$C$10)</f>
        <v>3.8316209025903638</v>
      </c>
      <c r="HQ52">
        <f>HQ51/(1.01+Assumptions!$C$9)</f>
        <v>0.13958094323477541</v>
      </c>
      <c r="HR52">
        <f>HR51/(0.99+Assumptions!$C$9)</f>
        <v>0.31353727847108837</v>
      </c>
    </row>
    <row r="53" spans="2:226" x14ac:dyDescent="0.25">
      <c r="B53">
        <f t="shared" si="27"/>
        <v>2080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109986.40496875624</v>
      </c>
      <c r="F53" s="3">
        <f t="shared" si="19"/>
        <v>14831.78</v>
      </c>
      <c r="H53">
        <f t="shared" si="23"/>
        <v>77</v>
      </c>
      <c r="I53" s="5">
        <v>112609.54779057423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45267.32</v>
      </c>
      <c r="BD53" s="5">
        <v>46105.1</v>
      </c>
      <c r="BE53" s="5">
        <v>46744.38</v>
      </c>
      <c r="BF53" s="5">
        <v>47144.95</v>
      </c>
      <c r="BG53" s="5">
        <v>47267.44</v>
      </c>
      <c r="BH53" s="5">
        <v>47081.57</v>
      </c>
      <c r="BI53" s="5">
        <v>46568.6</v>
      </c>
      <c r="BJ53" s="5">
        <v>45706.01</v>
      </c>
      <c r="BK53" s="5">
        <v>44474.13</v>
      </c>
      <c r="BL53" s="5">
        <v>42776.21</v>
      </c>
      <c r="BM53" s="5">
        <v>40593</v>
      </c>
      <c r="BN53" s="5">
        <v>37931.5</v>
      </c>
      <c r="BO53" s="5">
        <v>34825.83</v>
      </c>
      <c r="BP53" s="5">
        <v>31349.84</v>
      </c>
      <c r="BQ53" s="5">
        <v>27619.84</v>
      </c>
      <c r="BR53" s="5">
        <v>23779.4</v>
      </c>
      <c r="BS53" s="5">
        <v>19975.990000000002</v>
      </c>
      <c r="BT53" s="5">
        <v>16344.67</v>
      </c>
      <c r="BU53" s="5">
        <v>13000.49</v>
      </c>
      <c r="BV53" s="5">
        <v>10031.25</v>
      </c>
      <c r="BW53" s="5">
        <v>7552.96</v>
      </c>
      <c r="BX53" s="5">
        <v>5497.22</v>
      </c>
      <c r="BY53" s="5">
        <v>3912.62</v>
      </c>
      <c r="BZ53" s="5">
        <v>2639.99</v>
      </c>
      <c r="CA53" s="5">
        <v>1679.02</v>
      </c>
      <c r="CB53" s="5">
        <v>964.93</v>
      </c>
      <c r="CC53" s="5">
        <v>487.92</v>
      </c>
      <c r="CD53" s="5">
        <v>213.48</v>
      </c>
      <c r="CE53" s="5">
        <v>80</v>
      </c>
      <c r="CF53" s="5">
        <v>24.44</v>
      </c>
      <c r="CG53" s="5">
        <v>5.6</v>
      </c>
      <c r="CH53" s="5">
        <v>0.81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0.96936</v>
      </c>
      <c r="EZ53" s="3">
        <v>0.93582983759999994</v>
      </c>
      <c r="FA53" s="3">
        <v>0.89934183223197595</v>
      </c>
      <c r="FB53" s="3">
        <v>0.85976179819544674</v>
      </c>
      <c r="FC53" s="3">
        <v>0.81705742967907891</v>
      </c>
      <c r="FD53" s="3">
        <v>0.77141660165720549</v>
      </c>
      <c r="FE53" s="3">
        <v>0.72323392071769643</v>
      </c>
      <c r="FF53" s="3">
        <v>0.6728317487828801</v>
      </c>
      <c r="FG53" s="3">
        <v>0.62056617853742602</v>
      </c>
      <c r="FH53" s="3">
        <v>0.56575777364900059</v>
      </c>
      <c r="FI53" s="3">
        <v>0.5088934598195396</v>
      </c>
      <c r="FJ53" s="3">
        <v>0.45073711523136256</v>
      </c>
      <c r="FK53" s="3">
        <v>0.39225848190124557</v>
      </c>
      <c r="FL53" s="3">
        <v>0.33469847226705679</v>
      </c>
      <c r="FM53" s="3">
        <v>0.27950334720549647</v>
      </c>
      <c r="FN53" s="3">
        <v>0.2280942965539895</v>
      </c>
      <c r="FO53" s="3">
        <v>0.18162236457407968</v>
      </c>
      <c r="FP53" s="3">
        <v>0.14085904106907324</v>
      </c>
      <c r="FQ53" s="3">
        <v>0.10619785683320639</v>
      </c>
      <c r="FR53" s="3">
        <v>7.7670988530670476E-2</v>
      </c>
      <c r="FS53" s="3">
        <v>5.5433007804454204E-2</v>
      </c>
      <c r="FT53" s="3">
        <v>3.8242123424136867E-2</v>
      </c>
      <c r="FU53" s="3">
        <v>2.5799666146859697E-2</v>
      </c>
      <c r="FV53" s="3">
        <v>1.650043448088559E-2</v>
      </c>
      <c r="FW53" s="3">
        <v>9.9471219224570688E-3</v>
      </c>
      <c r="FX53" s="3">
        <v>5.4185951960392638E-3</v>
      </c>
      <c r="FY53" s="3">
        <v>2.5970784915096586E-3</v>
      </c>
      <c r="FZ53" s="3">
        <v>1.0770863627838007E-3</v>
      </c>
      <c r="GA53" s="3">
        <v>3.8257030519717818E-4</v>
      </c>
      <c r="GB53" s="3">
        <v>1.1079236038510279E-4</v>
      </c>
      <c r="GC53" s="3">
        <v>2.407850368249439E-5</v>
      </c>
      <c r="GD53" s="3">
        <v>3.3160915271531264E-6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44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77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0.20114711082432221</v>
      </c>
      <c r="HO53">
        <f>HO52*(1+Assumptions!$C$10)</f>
        <v>3.9561485819245505</v>
      </c>
      <c r="HQ53">
        <f>HQ52/(1.01+Assumptions!$C$9)</f>
        <v>0.13318792293394599</v>
      </c>
      <c r="HR53">
        <f>HR52/(0.99+Assumptions!$C$9)</f>
        <v>0.30499735259833499</v>
      </c>
    </row>
    <row r="54" spans="2:226" x14ac:dyDescent="0.25">
      <c r="B54">
        <f t="shared" si="27"/>
        <v>2081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116035.65724203784</v>
      </c>
      <c r="F54" s="3">
        <f t="shared" si="19"/>
        <v>12135.6</v>
      </c>
      <c r="H54">
        <f t="shared" si="23"/>
        <v>78</v>
      </c>
      <c r="I54" s="5">
        <v>107320.28298697207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47562.42</v>
      </c>
      <c r="BE54" s="5">
        <v>48221.89</v>
      </c>
      <c r="BF54" s="5">
        <v>48635.13</v>
      </c>
      <c r="BG54" s="5">
        <v>48761.49</v>
      </c>
      <c r="BH54" s="5">
        <v>48569.75</v>
      </c>
      <c r="BI54" s="5">
        <v>48040.56</v>
      </c>
      <c r="BJ54" s="5">
        <v>47150.71</v>
      </c>
      <c r="BK54" s="5">
        <v>45879.89</v>
      </c>
      <c r="BL54" s="5">
        <v>44128.3</v>
      </c>
      <c r="BM54" s="5">
        <v>41876.080000000002</v>
      </c>
      <c r="BN54" s="5">
        <v>39130.46</v>
      </c>
      <c r="BO54" s="5">
        <v>35926.620000000003</v>
      </c>
      <c r="BP54" s="5">
        <v>32340.76</v>
      </c>
      <c r="BQ54" s="5">
        <v>28492.86</v>
      </c>
      <c r="BR54" s="5">
        <v>24531.040000000001</v>
      </c>
      <c r="BS54" s="5">
        <v>20607.400000000001</v>
      </c>
      <c r="BT54" s="5">
        <v>16861.3</v>
      </c>
      <c r="BU54" s="5">
        <v>13411.41</v>
      </c>
      <c r="BV54" s="5">
        <v>10348.33</v>
      </c>
      <c r="BW54" s="5">
        <v>7791.7</v>
      </c>
      <c r="BX54" s="5">
        <v>5670.98</v>
      </c>
      <c r="BY54" s="5">
        <v>4036.29</v>
      </c>
      <c r="BZ54" s="5">
        <v>2723.43</v>
      </c>
      <c r="CA54" s="5">
        <v>1732.09</v>
      </c>
      <c r="CB54" s="5">
        <v>995.43</v>
      </c>
      <c r="CC54" s="5">
        <v>503.34</v>
      </c>
      <c r="CD54" s="5">
        <v>220.23</v>
      </c>
      <c r="CE54" s="5">
        <v>82.53</v>
      </c>
      <c r="CF54" s="5">
        <v>25.21</v>
      </c>
      <c r="CG54" s="5">
        <v>5.78</v>
      </c>
      <c r="CH54" s="5">
        <v>0.84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0.96540999999999999</v>
      </c>
      <c r="FA54" s="3">
        <v>0.92776866410000003</v>
      </c>
      <c r="FB54" s="3">
        <v>0.88693756519295908</v>
      </c>
      <c r="FC54" s="3">
        <v>0.8428833763298248</v>
      </c>
      <c r="FD54" s="3">
        <v>0.79579991092804081</v>
      </c>
      <c r="FE54" s="3">
        <v>0.74609424849147543</v>
      </c>
      <c r="FF54" s="3">
        <v>0.69409894031410446</v>
      </c>
      <c r="FG54" s="3">
        <v>0.64018133463050486</v>
      </c>
      <c r="FH54" s="3">
        <v>0.58364051915593873</v>
      </c>
      <c r="FI54" s="3">
        <v>0.52497881057557538</v>
      </c>
      <c r="FJ54" s="3">
        <v>0.46498423210299861</v>
      </c>
      <c r="FK54" s="3">
        <v>0.40465717782995558</v>
      </c>
      <c r="FL54" s="3">
        <v>0.3452777835551879</v>
      </c>
      <c r="FM54" s="3">
        <v>0.28833802426910188</v>
      </c>
      <c r="FN54" s="3">
        <v>0.23530401146528596</v>
      </c>
      <c r="FO54" s="3">
        <v>0.18736317216934859</v>
      </c>
      <c r="FP54" s="3">
        <v>0.14531138180765998</v>
      </c>
      <c r="FQ54" s="3">
        <v>0.10955461008624909</v>
      </c>
      <c r="FR54" s="3">
        <v>8.0126050724880854E-2</v>
      </c>
      <c r="FS54" s="3">
        <v>5.7185161141840211E-2</v>
      </c>
      <c r="FT54" s="3">
        <v>3.9450898968532731E-2</v>
      </c>
      <c r="FU54" s="3">
        <v>2.6615154480130923E-2</v>
      </c>
      <c r="FV54" s="3">
        <v>1.7021988199312534E-2</v>
      </c>
      <c r="FW54" s="3">
        <v>1.0261535366073568E-2</v>
      </c>
      <c r="FX54" s="3">
        <v>5.5898687753149151E-3</v>
      </c>
      <c r="FY54" s="3">
        <v>2.6791682053206858E-3</v>
      </c>
      <c r="FZ54" s="3">
        <v>1.1111314297926481E-3</v>
      </c>
      <c r="GA54" s="3">
        <v>3.946627725480507E-4</v>
      </c>
      <c r="GB54" s="3">
        <v>1.1429433892991547E-4</v>
      </c>
      <c r="GC54" s="3">
        <v>2.4839588679638531E-5</v>
      </c>
      <c r="GD54" s="3">
        <v>3.4209081529598171E-6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45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78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0.19378334376138942</v>
      </c>
      <c r="HO54">
        <f>HO53*(1+Assumptions!$C$10)</f>
        <v>4.084723410837098</v>
      </c>
      <c r="HQ54">
        <f>HQ53/(1.01+Assumptions!$C$9)</f>
        <v>0.12708771272323091</v>
      </c>
      <c r="HR54">
        <f>HR53/(0.99+Assumptions!$C$9)</f>
        <v>0.29669003171044261</v>
      </c>
    </row>
    <row r="55" spans="2:226" x14ac:dyDescent="0.25">
      <c r="B55">
        <f t="shared" si="27"/>
        <v>2082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122417.61839034989</v>
      </c>
      <c r="F55" s="3">
        <f t="shared" si="19"/>
        <v>9652.61</v>
      </c>
      <c r="H55">
        <f t="shared" si="23"/>
        <v>79</v>
      </c>
      <c r="I55" s="5">
        <v>102135.09989043277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49949.65</v>
      </c>
      <c r="BF55" s="5">
        <v>50377.69</v>
      </c>
      <c r="BG55" s="5">
        <v>50508.58</v>
      </c>
      <c r="BH55" s="5">
        <v>50309.97</v>
      </c>
      <c r="BI55" s="5">
        <v>49761.83</v>
      </c>
      <c r="BJ55" s="5">
        <v>48840.09</v>
      </c>
      <c r="BK55" s="5">
        <v>47523.73</v>
      </c>
      <c r="BL55" s="5">
        <v>45709.39</v>
      </c>
      <c r="BM55" s="5">
        <v>43376.47</v>
      </c>
      <c r="BN55" s="5">
        <v>40532.480000000003</v>
      </c>
      <c r="BO55" s="5">
        <v>37213.85</v>
      </c>
      <c r="BP55" s="5">
        <v>33499.51</v>
      </c>
      <c r="BQ55" s="5">
        <v>29513.74</v>
      </c>
      <c r="BR55" s="5">
        <v>25409.97</v>
      </c>
      <c r="BS55" s="5">
        <v>21345.75</v>
      </c>
      <c r="BT55" s="5">
        <v>17465.43</v>
      </c>
      <c r="BU55" s="5">
        <v>13891.94</v>
      </c>
      <c r="BV55" s="5">
        <v>10719.1</v>
      </c>
      <c r="BW55" s="5">
        <v>8070.87</v>
      </c>
      <c r="BX55" s="5">
        <v>5874.17</v>
      </c>
      <c r="BY55" s="5">
        <v>4180.91</v>
      </c>
      <c r="BZ55" s="5">
        <v>2821.01</v>
      </c>
      <c r="CA55" s="5">
        <v>1794.15</v>
      </c>
      <c r="CB55" s="5">
        <v>1031.0999999999999</v>
      </c>
      <c r="CC55" s="5">
        <v>521.38</v>
      </c>
      <c r="CD55" s="5">
        <v>228.12</v>
      </c>
      <c r="CE55" s="5">
        <v>85.48</v>
      </c>
      <c r="CF55" s="5">
        <v>26.12</v>
      </c>
      <c r="CG55" s="5">
        <v>5.99</v>
      </c>
      <c r="CH55" s="5">
        <v>0.87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0.96101000000000003</v>
      </c>
      <c r="FB55" s="3">
        <v>0.91871594990000005</v>
      </c>
      <c r="FC55" s="3">
        <v>0.87308332866846705</v>
      </c>
      <c r="FD55" s="3">
        <v>0.8243128939290465</v>
      </c>
      <c r="FE55" s="3">
        <v>0.77282631057423834</v>
      </c>
      <c r="FF55" s="3">
        <v>0.71896804499031963</v>
      </c>
      <c r="FG55" s="3">
        <v>0.66311860725547167</v>
      </c>
      <c r="FH55" s="3">
        <v>0.6045519718626684</v>
      </c>
      <c r="FI55" s="3">
        <v>0.54378845317075164</v>
      </c>
      <c r="FJ55" s="3">
        <v>0.48164430874239811</v>
      </c>
      <c r="FK55" s="3">
        <v>0.4191557761261594</v>
      </c>
      <c r="FL55" s="3">
        <v>0.35764885753740677</v>
      </c>
      <c r="FM55" s="3">
        <v>0.298668984440913</v>
      </c>
      <c r="FN55" s="3">
        <v>0.24373479813269586</v>
      </c>
      <c r="FO55" s="3">
        <v>0.19407627036114039</v>
      </c>
      <c r="FP55" s="3">
        <v>0.15051779224128606</v>
      </c>
      <c r="FQ55" s="3">
        <v>0.1134798791044728</v>
      </c>
      <c r="FR55" s="3">
        <v>8.2996913979429307E-2</v>
      </c>
      <c r="FS55" s="3">
        <v>5.9234067537978899E-2</v>
      </c>
      <c r="FT55" s="3">
        <v>4.0864398513100884E-2</v>
      </c>
      <c r="FU55" s="3">
        <v>2.7568757812878382E-2</v>
      </c>
      <c r="FV55" s="3">
        <v>1.7631874746804499E-2</v>
      </c>
      <c r="FW55" s="3">
        <v>1.0629199372363625E-2</v>
      </c>
      <c r="FX55" s="3">
        <v>5.7901500661013613E-3</v>
      </c>
      <c r="FY55" s="3">
        <v>2.7751610251817212E-3</v>
      </c>
      <c r="FZ55" s="3">
        <v>1.1509425319736154E-3</v>
      </c>
      <c r="GA55" s="3">
        <v>4.0880327793170847E-4</v>
      </c>
      <c r="GB55" s="3">
        <v>1.1838942928902277E-4</v>
      </c>
      <c r="GC55" s="3">
        <v>2.5729574667383321E-5</v>
      </c>
      <c r="GD55" s="3">
        <v>3.5434770231920298E-6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46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79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0.18668915583948884</v>
      </c>
      <c r="HO55">
        <f>HO54*(1+Assumptions!$C$10)</f>
        <v>4.217476921689304</v>
      </c>
      <c r="HQ55">
        <f>HQ54/(1.01+Assumptions!$C$9)</f>
        <v>0.12126690145346461</v>
      </c>
      <c r="HR55">
        <f>HR54/(0.99+Assumptions!$C$9)</f>
        <v>0.28860898026307646</v>
      </c>
    </row>
    <row r="56" spans="2:226" x14ac:dyDescent="0.25">
      <c r="B56">
        <f t="shared" si="27"/>
        <v>2083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129150.58740181915</v>
      </c>
      <c r="F56" s="3">
        <f t="shared" si="19"/>
        <v>7448.01</v>
      </c>
      <c r="H56">
        <f t="shared" si="23"/>
        <v>80</v>
      </c>
      <c r="I56" s="5">
        <v>97058.59831314953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52421.61</v>
      </c>
      <c r="BG56" s="5">
        <v>52557.81</v>
      </c>
      <c r="BH56" s="5">
        <v>52351.14</v>
      </c>
      <c r="BI56" s="5">
        <v>51780.76</v>
      </c>
      <c r="BJ56" s="5">
        <v>50821.63</v>
      </c>
      <c r="BK56" s="5">
        <v>49451.86</v>
      </c>
      <c r="BL56" s="5">
        <v>47563.91</v>
      </c>
      <c r="BM56" s="5">
        <v>45136.34</v>
      </c>
      <c r="BN56" s="5">
        <v>42176.959999999999</v>
      </c>
      <c r="BO56" s="5">
        <v>38723.69</v>
      </c>
      <c r="BP56" s="5">
        <v>34858.65</v>
      </c>
      <c r="BQ56" s="5">
        <v>30711.17</v>
      </c>
      <c r="BR56" s="5">
        <v>26440.9</v>
      </c>
      <c r="BS56" s="5">
        <v>22211.79</v>
      </c>
      <c r="BT56" s="5">
        <v>18174.04</v>
      </c>
      <c r="BU56" s="5">
        <v>14455.56</v>
      </c>
      <c r="BV56" s="5">
        <v>11153.99</v>
      </c>
      <c r="BW56" s="5">
        <v>8398.32</v>
      </c>
      <c r="BX56" s="5">
        <v>6112.49</v>
      </c>
      <c r="BY56" s="5">
        <v>4350.54</v>
      </c>
      <c r="BZ56" s="5">
        <v>2935.46</v>
      </c>
      <c r="CA56" s="5">
        <v>1866.94</v>
      </c>
      <c r="CB56" s="5">
        <v>1072.93</v>
      </c>
      <c r="CC56" s="5">
        <v>542.53</v>
      </c>
      <c r="CD56" s="5">
        <v>237.38</v>
      </c>
      <c r="CE56" s="5">
        <v>88.95</v>
      </c>
      <c r="CF56" s="5">
        <v>27.18</v>
      </c>
      <c r="CG56" s="5">
        <v>6.23</v>
      </c>
      <c r="CH56" s="5">
        <v>0.91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0.95599000000000001</v>
      </c>
      <c r="FC56" s="3">
        <v>0.9085059767</v>
      </c>
      <c r="FD56" s="3">
        <v>0.85775683284153803</v>
      </c>
      <c r="FE56" s="3">
        <v>0.80418134106225558</v>
      </c>
      <c r="FF56" s="3">
        <v>0.74813794340362694</v>
      </c>
      <c r="FG56" s="3">
        <v>0.69002258796003324</v>
      </c>
      <c r="FH56" s="3">
        <v>0.62907979299140315</v>
      </c>
      <c r="FI56" s="3">
        <v>0.5658509829978372</v>
      </c>
      <c r="FJ56" s="3">
        <v>0.50118553266084431</v>
      </c>
      <c r="FK56" s="3">
        <v>0.43616172165342637</v>
      </c>
      <c r="FL56" s="3">
        <v>0.37215935061800259</v>
      </c>
      <c r="FM56" s="3">
        <v>0.31078655210758777</v>
      </c>
      <c r="FN56" s="3">
        <v>0.25362358157843912</v>
      </c>
      <c r="FO56" s="3">
        <v>0.20195031306764794</v>
      </c>
      <c r="FP56" s="3">
        <v>0.15662458480274505</v>
      </c>
      <c r="FQ56" s="3">
        <v>0.11808397322033357</v>
      </c>
      <c r="FR56" s="3">
        <v>8.6364256333887557E-2</v>
      </c>
      <c r="FS56" s="3">
        <v>6.1637306102932207E-2</v>
      </c>
      <c r="FT56" s="3">
        <v>4.2522344734290875E-2</v>
      </c>
      <c r="FU56" s="3">
        <v>2.8687274651541996E-2</v>
      </c>
      <c r="FV56" s="3">
        <v>1.83472333761402E-2</v>
      </c>
      <c r="FW56" s="3">
        <v>1.1060446168472359E-2</v>
      </c>
      <c r="FX56" s="3">
        <v>6.0250674458136328E-3</v>
      </c>
      <c r="FY56" s="3">
        <v>2.8877545761040162E-3</v>
      </c>
      <c r="FZ56" s="3">
        <v>1.1976384553476188E-3</v>
      </c>
      <c r="GA56" s="3">
        <v>4.2538920295492069E-4</v>
      </c>
      <c r="GB56" s="3">
        <v>1.2319271317574502E-4</v>
      </c>
      <c r="GC56" s="3">
        <v>2.6773472354484668E-5</v>
      </c>
      <c r="GD56" s="3">
        <v>3.6872426126596274E-6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47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80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0.17985467807272526</v>
      </c>
      <c r="HO56">
        <f>HO55*(1+Assumptions!$C$10)</f>
        <v>4.354544921644206</v>
      </c>
      <c r="HQ56">
        <f>HQ55/(1.01+Assumptions!$C$9)</f>
        <v>0.11571269222658837</v>
      </c>
      <c r="HR56">
        <f>HR55/(0.99+Assumptions!$C$9)</f>
        <v>0.28074803527536618</v>
      </c>
    </row>
    <row r="57" spans="2:226" x14ac:dyDescent="0.25">
      <c r="B57">
        <f t="shared" si="27"/>
        <v>2084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136253.8697089192</v>
      </c>
      <c r="F57" s="3">
        <f t="shared" si="19"/>
        <v>5607.92</v>
      </c>
      <c r="H57">
        <f t="shared" si="23"/>
        <v>81</v>
      </c>
      <c r="I57" s="5">
        <v>92106.257502979075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54977.37</v>
      </c>
      <c r="BH57" s="5">
        <v>54761.18</v>
      </c>
      <c r="BI57" s="5">
        <v>54164.54</v>
      </c>
      <c r="BJ57" s="5">
        <v>53161.25</v>
      </c>
      <c r="BK57" s="5">
        <v>51728.43</v>
      </c>
      <c r="BL57" s="5">
        <v>49753.56</v>
      </c>
      <c r="BM57" s="5">
        <v>47214.239999999998</v>
      </c>
      <c r="BN57" s="5">
        <v>44118.62</v>
      </c>
      <c r="BO57" s="5">
        <v>40506.370000000003</v>
      </c>
      <c r="BP57" s="5">
        <v>36463.4</v>
      </c>
      <c r="BQ57" s="5">
        <v>32124.99</v>
      </c>
      <c r="BR57" s="5">
        <v>27658.13</v>
      </c>
      <c r="BS57" s="5">
        <v>23234.33</v>
      </c>
      <c r="BT57" s="5">
        <v>19010.7</v>
      </c>
      <c r="BU57" s="5">
        <v>15121.04</v>
      </c>
      <c r="BV57" s="5">
        <v>11667.48</v>
      </c>
      <c r="BW57" s="5">
        <v>8784.9500000000007</v>
      </c>
      <c r="BX57" s="5">
        <v>6393.89</v>
      </c>
      <c r="BY57" s="5">
        <v>4550.82</v>
      </c>
      <c r="BZ57" s="5">
        <v>3070.6</v>
      </c>
      <c r="CA57" s="5">
        <v>1952.89</v>
      </c>
      <c r="CB57" s="5">
        <v>1122.33</v>
      </c>
      <c r="CC57" s="5">
        <v>567.51</v>
      </c>
      <c r="CD57" s="5">
        <v>248.31</v>
      </c>
      <c r="CE57" s="5">
        <v>93.05</v>
      </c>
      <c r="CF57" s="5">
        <v>28.43</v>
      </c>
      <c r="CG57" s="5">
        <v>6.52</v>
      </c>
      <c r="CH57" s="5">
        <v>0.95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0.95033000000000001</v>
      </c>
      <c r="FD57" s="3">
        <v>0.89724456620000004</v>
      </c>
      <c r="FE57" s="3">
        <v>0.84120267059514808</v>
      </c>
      <c r="FF57" s="3">
        <v>0.78257925648137217</v>
      </c>
      <c r="FG57" s="3">
        <v>0.72178849983789917</v>
      </c>
      <c r="FH57" s="3">
        <v>0.65804013953221596</v>
      </c>
      <c r="FI57" s="3">
        <v>0.59190052510783298</v>
      </c>
      <c r="FJ57" s="3">
        <v>0.52425813309850977</v>
      </c>
      <c r="FK57" s="3">
        <v>0.45624088291030912</v>
      </c>
      <c r="FL57" s="3">
        <v>0.38929209575205037</v>
      </c>
      <c r="FM57" s="3">
        <v>0.32509393624157973</v>
      </c>
      <c r="FN57" s="3">
        <v>0.26529940854866596</v>
      </c>
      <c r="FO57" s="3">
        <v>0.21124730705096076</v>
      </c>
      <c r="FP57" s="3">
        <v>0.16383496145644313</v>
      </c>
      <c r="FQ57" s="3">
        <v>0.12352009249085617</v>
      </c>
      <c r="FR57" s="3">
        <v>9.0340125245962383E-2</v>
      </c>
      <c r="FS57" s="3">
        <v>6.4474843986790889E-2</v>
      </c>
      <c r="FT57" s="3">
        <v>4.4479905369607303E-2</v>
      </c>
      <c r="FU57" s="3">
        <v>3.0007923358551871E-2</v>
      </c>
      <c r="FV57" s="3">
        <v>1.9191867463195435E-2</v>
      </c>
      <c r="FW57" s="3">
        <v>1.1569625381512736E-2</v>
      </c>
      <c r="FX57" s="3">
        <v>6.3024377303252483E-3</v>
      </c>
      <c r="FY57" s="3">
        <v>3.0206953797675884E-3</v>
      </c>
      <c r="FZ57" s="3">
        <v>1.252772994851012E-3</v>
      </c>
      <c r="GA57" s="3">
        <v>4.4497244004113094E-4</v>
      </c>
      <c r="GB57" s="3">
        <v>1.2886401863591152E-4</v>
      </c>
      <c r="GC57" s="3">
        <v>2.8006017170142653E-5</v>
      </c>
      <c r="GD57" s="3">
        <v>3.856988684672045E-6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48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81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0.17327040276755803</v>
      </c>
      <c r="HO57">
        <f>HO56*(1+Assumptions!$C$10)</f>
        <v>4.4960676315976427</v>
      </c>
      <c r="HQ57">
        <f>HQ56/(1.01+Assumptions!$C$9)</f>
        <v>0.1104128742620118</v>
      </c>
      <c r="HR57">
        <f>HR56/(0.99+Assumptions!$C$9)</f>
        <v>0.27310120162973361</v>
      </c>
    </row>
    <row r="58" spans="2:226" x14ac:dyDescent="0.25">
      <c r="B58">
        <f t="shared" ref="B58:C73" si="29">B57+1</f>
        <v>2085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143747.83254290977</v>
      </c>
      <c r="F58" s="3">
        <f t="shared" si="19"/>
        <v>4081.58</v>
      </c>
      <c r="H58">
        <f t="shared" si="23"/>
        <v>82</v>
      </c>
      <c r="I58" s="5">
        <v>87288.435028771855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57623.33</v>
      </c>
      <c r="BI58" s="5">
        <v>56995.51</v>
      </c>
      <c r="BJ58" s="5">
        <v>55939.78</v>
      </c>
      <c r="BK58" s="5">
        <v>54432.07</v>
      </c>
      <c r="BL58" s="5">
        <v>52353.98</v>
      </c>
      <c r="BM58" s="5">
        <v>49681.94</v>
      </c>
      <c r="BN58" s="5">
        <v>46424.52</v>
      </c>
      <c r="BO58" s="5">
        <v>42623.48</v>
      </c>
      <c r="BP58" s="5">
        <v>38369.199999999997</v>
      </c>
      <c r="BQ58" s="5">
        <v>33804.03</v>
      </c>
      <c r="BR58" s="5">
        <v>29103.71</v>
      </c>
      <c r="BS58" s="5">
        <v>24448.7</v>
      </c>
      <c r="BT58" s="5">
        <v>20004.310000000001</v>
      </c>
      <c r="BU58" s="5">
        <v>15911.35</v>
      </c>
      <c r="BV58" s="5">
        <v>12277.29</v>
      </c>
      <c r="BW58" s="5">
        <v>9244.1</v>
      </c>
      <c r="BX58" s="5">
        <v>6728.07</v>
      </c>
      <c r="BY58" s="5">
        <v>4788.67</v>
      </c>
      <c r="BZ58" s="5">
        <v>3231.09</v>
      </c>
      <c r="CA58" s="5">
        <v>2054.96</v>
      </c>
      <c r="CB58" s="5">
        <v>1180.99</v>
      </c>
      <c r="CC58" s="5">
        <v>597.16999999999996</v>
      </c>
      <c r="CD58" s="5">
        <v>261.27999999999997</v>
      </c>
      <c r="CE58" s="5">
        <v>97.91</v>
      </c>
      <c r="CF58" s="5">
        <v>29.91</v>
      </c>
      <c r="CG58" s="5">
        <v>6.86</v>
      </c>
      <c r="CH58" s="5">
        <v>1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0.94413999999999998</v>
      </c>
      <c r="FE58" s="3">
        <v>0.88516901560000005</v>
      </c>
      <c r="FF58" s="3">
        <v>0.82348158690283602</v>
      </c>
      <c r="FG58" s="3">
        <v>0.7595135372322237</v>
      </c>
      <c r="FH58" s="3">
        <v>0.69243330162387373</v>
      </c>
      <c r="FI58" s="3">
        <v>0.62283683047765814</v>
      </c>
      <c r="FJ58" s="3">
        <v>0.55165903749067136</v>
      </c>
      <c r="FK58" s="3">
        <v>0.48008679396663168</v>
      </c>
      <c r="FL58" s="3">
        <v>0.40963885781996817</v>
      </c>
      <c r="FM58" s="3">
        <v>0.34208531377687723</v>
      </c>
      <c r="FN58" s="3">
        <v>0.2791655620138962</v>
      </c>
      <c r="FO58" s="3">
        <v>0.22228837040918498</v>
      </c>
      <c r="FP58" s="3">
        <v>0.1723979685545475</v>
      </c>
      <c r="FQ58" s="3">
        <v>0.12997600043232999</v>
      </c>
      <c r="FR58" s="3">
        <v>9.5061847196197494E-2</v>
      </c>
      <c r="FS58" s="3">
        <v>6.7844689725454183E-2</v>
      </c>
      <c r="FT58" s="3">
        <v>4.6804694547796337E-2</v>
      </c>
      <c r="FU58" s="3">
        <v>3.1576319129725319E-2</v>
      </c>
      <c r="FV58" s="3">
        <v>2.0194950662607125E-2</v>
      </c>
      <c r="FW58" s="3">
        <v>1.2174324057446079E-2</v>
      </c>
      <c r="FX58" s="3">
        <v>6.6318412870531775E-3</v>
      </c>
      <c r="FY58" s="3">
        <v>3.1785752104717176E-3</v>
      </c>
      <c r="FZ58" s="3">
        <v>1.3182504970389356E-3</v>
      </c>
      <c r="GA58" s="3">
        <v>4.6822939404325952E-4</v>
      </c>
      <c r="GB58" s="3">
        <v>1.3559923251492794E-4</v>
      </c>
      <c r="GC58" s="3">
        <v>2.9469781202469292E-5</v>
      </c>
      <c r="GD58" s="3">
        <v>4.0585782672040693E-6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49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82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0.16692717029629867</v>
      </c>
      <c r="HO58">
        <f>HO57*(1+Assumptions!$C$10)</f>
        <v>4.6421898296245656</v>
      </c>
      <c r="HQ58">
        <f>HQ57/(1.01+Assumptions!$C$9)</f>
        <v>0.10535579605153797</v>
      </c>
      <c r="HR58">
        <f>HR57/(0.99+Assumptions!$C$9)</f>
        <v>0.26566264749974089</v>
      </c>
    </row>
    <row r="59" spans="2:226" x14ac:dyDescent="0.25">
      <c r="B59">
        <f t="shared" si="29"/>
        <v>2086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151653.96333276975</v>
      </c>
      <c r="F59" s="3">
        <f t="shared" si="19"/>
        <v>2905.04</v>
      </c>
      <c r="H59">
        <f t="shared" si="23"/>
        <v>83</v>
      </c>
      <c r="I59" s="5">
        <v>82599.076591417615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60367.64</v>
      </c>
      <c r="BJ59" s="5">
        <v>59249.46</v>
      </c>
      <c r="BK59" s="5">
        <v>57652.54</v>
      </c>
      <c r="BL59" s="5">
        <v>55451.51</v>
      </c>
      <c r="BM59" s="5">
        <v>52621.37</v>
      </c>
      <c r="BN59" s="5">
        <v>49171.23</v>
      </c>
      <c r="BO59" s="5">
        <v>45145.3</v>
      </c>
      <c r="BP59" s="5">
        <v>40639.31</v>
      </c>
      <c r="BQ59" s="5">
        <v>35804.050000000003</v>
      </c>
      <c r="BR59" s="5">
        <v>30825.63</v>
      </c>
      <c r="BS59" s="5">
        <v>25895.200000000001</v>
      </c>
      <c r="BT59" s="5">
        <v>21187.87</v>
      </c>
      <c r="BU59" s="5">
        <v>16852.75</v>
      </c>
      <c r="BV59" s="5">
        <v>13003.68</v>
      </c>
      <c r="BW59" s="5">
        <v>9791.0300000000007</v>
      </c>
      <c r="BX59" s="5">
        <v>7126.14</v>
      </c>
      <c r="BY59" s="5">
        <v>5072</v>
      </c>
      <c r="BZ59" s="5">
        <v>3422.26</v>
      </c>
      <c r="CA59" s="5">
        <v>2176.54</v>
      </c>
      <c r="CB59" s="5">
        <v>1250.8599999999999</v>
      </c>
      <c r="CC59" s="5">
        <v>632.5</v>
      </c>
      <c r="CD59" s="5">
        <v>276.74</v>
      </c>
      <c r="CE59" s="5">
        <v>103.7</v>
      </c>
      <c r="CF59" s="5">
        <v>31.68</v>
      </c>
      <c r="CG59" s="5">
        <v>7.26</v>
      </c>
      <c r="CH59" s="5">
        <v>1.06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0.93754000000000004</v>
      </c>
      <c r="FF59" s="3">
        <v>0.87220283740000004</v>
      </c>
      <c r="FG59" s="3">
        <v>0.80445012099076807</v>
      </c>
      <c r="FH59" s="3">
        <v>0.73340108630486345</v>
      </c>
      <c r="FI59" s="3">
        <v>0.65968694312036158</v>
      </c>
      <c r="FJ59" s="3">
        <v>0.58429791926056662</v>
      </c>
      <c r="FK59" s="3">
        <v>0.50849110721570068</v>
      </c>
      <c r="FL59" s="3">
        <v>0.43387512214286877</v>
      </c>
      <c r="FM59" s="3">
        <v>0.36232477575028826</v>
      </c>
      <c r="FN59" s="3">
        <v>0.29568237974653772</v>
      </c>
      <c r="FO59" s="3">
        <v>0.23544005169697813</v>
      </c>
      <c r="FP59" s="3">
        <v>0.18259788649410835</v>
      </c>
      <c r="FQ59" s="3">
        <v>0.13766602456450311</v>
      </c>
      <c r="FR59" s="3">
        <v>0.10068617704598627</v>
      </c>
      <c r="FS59" s="3">
        <v>7.1858717695949939E-2</v>
      </c>
      <c r="FT59" s="3">
        <v>4.9573892164081951E-2</v>
      </c>
      <c r="FU59" s="3">
        <v>3.3444530609576251E-2</v>
      </c>
      <c r="FV59" s="3">
        <v>2.1389783996660586E-2</v>
      </c>
      <c r="FW59" s="3">
        <v>1.2894617384546869E-2</v>
      </c>
      <c r="FX59" s="3">
        <v>7.0242138740580617E-3</v>
      </c>
      <c r="FY59" s="3">
        <v>3.3666354676972882E-3</v>
      </c>
      <c r="FZ59" s="3">
        <v>1.3962447275180966E-3</v>
      </c>
      <c r="GA59" s="3">
        <v>4.9593216476715276E-4</v>
      </c>
      <c r="GB59" s="3">
        <v>1.4362195491656742E-4</v>
      </c>
      <c r="GC59" s="3">
        <v>3.12133594620176E-5</v>
      </c>
      <c r="GD59" s="3">
        <v>4.2987038651090622E-6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50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83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0.16081615635481566</v>
      </c>
      <c r="HO59">
        <f>HO58*(1+Assumptions!$C$10)</f>
        <v>4.7930609990873636</v>
      </c>
      <c r="HQ59">
        <f>HQ58/(1.01+Assumptions!$C$9)</f>
        <v>0.10053033974383394</v>
      </c>
      <c r="HR59">
        <f>HR58/(0.99+Assumptions!$C$9)</f>
        <v>0.25842669990247169</v>
      </c>
    </row>
    <row r="60" spans="2:226" x14ac:dyDescent="0.25">
      <c r="B60">
        <f t="shared" si="29"/>
        <v>2087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159994.93131607212</v>
      </c>
      <c r="F60" s="3">
        <f t="shared" si="19"/>
        <v>1960.14</v>
      </c>
      <c r="H60">
        <f t="shared" si="23"/>
        <v>84</v>
      </c>
      <c r="I60" s="5">
        <v>78016.256054521102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63196.72</v>
      </c>
      <c r="BK60" s="5">
        <v>61493.42</v>
      </c>
      <c r="BL60" s="5">
        <v>59145.75</v>
      </c>
      <c r="BM60" s="5">
        <v>56127.06</v>
      </c>
      <c r="BN60" s="5">
        <v>52447.07</v>
      </c>
      <c r="BO60" s="5">
        <v>48152.93</v>
      </c>
      <c r="BP60" s="5">
        <v>43346.75</v>
      </c>
      <c r="BQ60" s="5">
        <v>38189.35</v>
      </c>
      <c r="BR60" s="5">
        <v>32879.269999999997</v>
      </c>
      <c r="BS60" s="5">
        <v>27620.37</v>
      </c>
      <c r="BT60" s="5">
        <v>22599.43</v>
      </c>
      <c r="BU60" s="5">
        <v>17975.5</v>
      </c>
      <c r="BV60" s="5">
        <v>13870</v>
      </c>
      <c r="BW60" s="5">
        <v>10443.32</v>
      </c>
      <c r="BX60" s="5">
        <v>7600.89</v>
      </c>
      <c r="BY60" s="5">
        <v>5409.9</v>
      </c>
      <c r="BZ60" s="5">
        <v>3650.25</v>
      </c>
      <c r="CA60" s="5">
        <v>2321.5500000000002</v>
      </c>
      <c r="CB60" s="5">
        <v>1334.19</v>
      </c>
      <c r="CC60" s="5">
        <v>674.64</v>
      </c>
      <c r="CD60" s="5">
        <v>295.18</v>
      </c>
      <c r="CE60" s="5">
        <v>110.61</v>
      </c>
      <c r="CF60" s="5">
        <v>33.79</v>
      </c>
      <c r="CG60" s="5">
        <v>7.75</v>
      </c>
      <c r="CH60" s="5">
        <v>1.1299999999999999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0.93030999999999997</v>
      </c>
      <c r="FG60" s="3">
        <v>0.85804351919999999</v>
      </c>
      <c r="FH60" s="3">
        <v>0.78226111558425604</v>
      </c>
      <c r="FI60" s="3">
        <v>0.70363605085688252</v>
      </c>
      <c r="FJ60" s="3">
        <v>0.62322452296495801</v>
      </c>
      <c r="FK60" s="3">
        <v>0.54236737335548435</v>
      </c>
      <c r="FL60" s="3">
        <v>0.46278038498930057</v>
      </c>
      <c r="FM60" s="3">
        <v>0.38646327170071504</v>
      </c>
      <c r="FN60" s="3">
        <v>0.31538108213680249</v>
      </c>
      <c r="FO60" s="3">
        <v>0.25112534046225032</v>
      </c>
      <c r="FP60" s="3">
        <v>0.19476276904890286</v>
      </c>
      <c r="FQ60" s="3">
        <v>0.14683749446903932</v>
      </c>
      <c r="FR60" s="3">
        <v>0.10739400670476597</v>
      </c>
      <c r="FS60" s="3">
        <v>7.6646028645124417E-2</v>
      </c>
      <c r="FT60" s="3">
        <v>5.2876562241698434E-2</v>
      </c>
      <c r="FU60" s="3">
        <v>3.5672643950739436E-2</v>
      </c>
      <c r="FV60" s="3">
        <v>2.2814796165134914E-2</v>
      </c>
      <c r="FW60" s="3">
        <v>1.3753671720189932E-2</v>
      </c>
      <c r="FX60" s="3">
        <v>7.4921751328562635E-3</v>
      </c>
      <c r="FY60" s="3">
        <v>3.5909246194266785E-3</v>
      </c>
      <c r="FZ60" s="3">
        <v>1.4892641674148265E-3</v>
      </c>
      <c r="GA60" s="3">
        <v>5.2897173962407221E-4</v>
      </c>
      <c r="GB60" s="3">
        <v>1.5319021579513129E-4</v>
      </c>
      <c r="GC60" s="3">
        <v>3.3292829598755888E-5</v>
      </c>
      <c r="GD60" s="3">
        <v>4.5850884923406594E-6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51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84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0.15492885968672029</v>
      </c>
      <c r="HO60">
        <f>HO59*(1+Assumptions!$C$10)</f>
        <v>4.9488354815577029</v>
      </c>
      <c r="HQ60">
        <f>HQ59/(1.01+Assumptions!$C$9)</f>
        <v>9.5925896702131613E-2</v>
      </c>
      <c r="HR60">
        <f>HR59/(0.99+Assumptions!$C$9)</f>
        <v>0.25138784037205419</v>
      </c>
    </row>
    <row r="61" spans="2:226" x14ac:dyDescent="0.25">
      <c r="B61">
        <f t="shared" si="29"/>
        <v>2088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168794.65253845608</v>
      </c>
      <c r="F61" s="3">
        <f t="shared" si="19"/>
        <v>1246.6400000000001</v>
      </c>
    </row>
    <row r="62" spans="2:226" x14ac:dyDescent="0.25">
      <c r="B62">
        <f t="shared" si="29"/>
        <v>2089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178078.35842807117</v>
      </c>
      <c r="F62" s="3">
        <f t="shared" si="19"/>
        <v>716.44</v>
      </c>
    </row>
    <row r="63" spans="2:226" x14ac:dyDescent="0.25">
      <c r="B63">
        <f t="shared" si="29"/>
        <v>2090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187872.66814161502</v>
      </c>
      <c r="F63" s="3">
        <f t="shared" si="19"/>
        <v>362.27</v>
      </c>
    </row>
    <row r="64" spans="2:226" x14ac:dyDescent="0.25">
      <c r="B64">
        <f t="shared" si="29"/>
        <v>2091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198205.66488940388</v>
      </c>
      <c r="F64" s="3">
        <f t="shared" si="19"/>
        <v>158.51</v>
      </c>
    </row>
    <row r="65" spans="2:6" x14ac:dyDescent="0.25">
      <c r="B65">
        <f t="shared" si="29"/>
        <v>2092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209106.97645832106</v>
      </c>
      <c r="F65" s="3">
        <f t="shared" si="19"/>
        <v>59.4</v>
      </c>
    </row>
    <row r="66" spans="2:6" x14ac:dyDescent="0.25">
      <c r="B66">
        <f t="shared" si="29"/>
        <v>2093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220607.86016352873</v>
      </c>
      <c r="F66" s="3">
        <f t="shared" si="19"/>
        <v>18.149999999999999</v>
      </c>
    </row>
    <row r="67" spans="2:6" x14ac:dyDescent="0.25">
      <c r="B67">
        <f t="shared" si="29"/>
        <v>2094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232741.29247252279</v>
      </c>
      <c r="F67" s="3">
        <f t="shared" si="19"/>
        <v>4.16</v>
      </c>
    </row>
    <row r="68" spans="2:6" x14ac:dyDescent="0.25">
      <c r="B68">
        <f t="shared" si="29"/>
        <v>2095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245542.06355851155</v>
      </c>
      <c r="F68" s="3">
        <f t="shared" si="19"/>
        <v>0.6</v>
      </c>
    </row>
    <row r="69" spans="2:6" x14ac:dyDescent="0.25">
      <c r="B69">
        <f t="shared" si="29"/>
        <v>2096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259046.87705422964</v>
      </c>
      <c r="F69" s="3">
        <f t="shared" si="19"/>
        <v>0</v>
      </c>
    </row>
    <row r="70" spans="2:6" x14ac:dyDescent="0.25">
      <c r="B70">
        <f t="shared" si="29"/>
        <v>2097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273294.45529221225</v>
      </c>
      <c r="F70" s="3">
        <f t="shared" si="19"/>
        <v>0</v>
      </c>
    </row>
    <row r="71" spans="2:6" x14ac:dyDescent="0.25">
      <c r="B71">
        <f t="shared" si="29"/>
        <v>2098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288325.65033328393</v>
      </c>
      <c r="F71" s="3">
        <f t="shared" si="19"/>
        <v>0</v>
      </c>
    </row>
    <row r="72" spans="2:6" x14ac:dyDescent="0.25">
      <c r="B72">
        <f t="shared" si="29"/>
        <v>2099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304183.56110161456</v>
      </c>
      <c r="F72" s="3">
        <f t="shared" si="19"/>
        <v>0</v>
      </c>
    </row>
    <row r="73" spans="2:6" x14ac:dyDescent="0.25">
      <c r="B73">
        <f t="shared" si="29"/>
        <v>2100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320913.65696220333</v>
      </c>
      <c r="F73" s="3">
        <f t="shared" si="19"/>
        <v>0</v>
      </c>
    </row>
    <row r="74" spans="2:6" x14ac:dyDescent="0.25">
      <c r="B74">
        <f t="shared" ref="B74:C89" si="31">B73+1</f>
        <v>2101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338563.90809512453</v>
      </c>
      <c r="F74" s="3">
        <f t="shared" ref="F74:F108" si="32">ROUND(D74*E74, 2)</f>
        <v>0</v>
      </c>
    </row>
    <row r="75" spans="2:6" x14ac:dyDescent="0.25">
      <c r="B75">
        <f t="shared" si="31"/>
        <v>2102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357184.92304035631</v>
      </c>
      <c r="F75" s="3">
        <f t="shared" si="32"/>
        <v>0</v>
      </c>
    </row>
    <row r="76" spans="2:6" x14ac:dyDescent="0.25">
      <c r="B76">
        <f t="shared" si="31"/>
        <v>2103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376830.09380757593</v>
      </c>
      <c r="F76" s="3">
        <f t="shared" si="32"/>
        <v>0</v>
      </c>
    </row>
    <row r="77" spans="2:6" x14ac:dyDescent="0.25">
      <c r="B77">
        <f t="shared" si="31"/>
        <v>2104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397555.7489669926</v>
      </c>
      <c r="F77" s="3">
        <f t="shared" si="32"/>
        <v>0</v>
      </c>
    </row>
    <row r="78" spans="2:6" x14ac:dyDescent="0.25">
      <c r="B78">
        <f t="shared" si="31"/>
        <v>2105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419421.31516017712</v>
      </c>
      <c r="F78" s="3">
        <f t="shared" si="32"/>
        <v>0</v>
      </c>
    </row>
    <row r="79" spans="2:6" x14ac:dyDescent="0.25">
      <c r="B79">
        <f t="shared" si="31"/>
        <v>2106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442489.4874939869</v>
      </c>
      <c r="F79" s="3">
        <f t="shared" si="32"/>
        <v>0</v>
      </c>
    </row>
    <row r="80" spans="2:6" x14ac:dyDescent="0.25">
      <c r="B80">
        <f t="shared" si="31"/>
        <v>2107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466826.40930615616</v>
      </c>
      <c r="F80" s="3">
        <f t="shared" si="32"/>
        <v>0</v>
      </c>
    </row>
    <row r="81" spans="2:6" x14ac:dyDescent="0.25">
      <c r="B81">
        <f t="shared" si="31"/>
        <v>2108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492501.86181799474</v>
      </c>
      <c r="F81" s="3">
        <f t="shared" si="32"/>
        <v>0</v>
      </c>
    </row>
    <row r="82" spans="2:6" x14ac:dyDescent="0.25">
      <c r="B82">
        <f t="shared" si="31"/>
        <v>2109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519589.46421798447</v>
      </c>
      <c r="F82" s="3">
        <f t="shared" si="32"/>
        <v>0</v>
      </c>
    </row>
    <row r="83" spans="2:6" x14ac:dyDescent="0.25">
      <c r="B83">
        <f t="shared" si="31"/>
        <v>2110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548166.88474997354</v>
      </c>
      <c r="F83" s="3">
        <f t="shared" si="32"/>
        <v>0</v>
      </c>
    </row>
    <row r="84" spans="2:6" x14ac:dyDescent="0.25">
      <c r="B84">
        <f t="shared" si="31"/>
        <v>2111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578316.06341122207</v>
      </c>
      <c r="F84" s="3">
        <f t="shared" si="32"/>
        <v>0</v>
      </c>
    </row>
    <row r="85" spans="2:6" x14ac:dyDescent="0.25">
      <c r="B85">
        <f t="shared" si="31"/>
        <v>2112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610123.4468988392</v>
      </c>
      <c r="F85" s="3">
        <f t="shared" si="32"/>
        <v>0</v>
      </c>
    </row>
    <row r="86" spans="2:6" x14ac:dyDescent="0.25">
      <c r="B86">
        <f t="shared" si="31"/>
        <v>2113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643680.23647827539</v>
      </c>
      <c r="F86" s="3">
        <f t="shared" si="32"/>
        <v>0</v>
      </c>
    </row>
    <row r="87" spans="2:6" x14ac:dyDescent="0.25">
      <c r="B87">
        <f t="shared" si="31"/>
        <v>2114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679082.6494845805</v>
      </c>
      <c r="F87" s="3">
        <f t="shared" si="32"/>
        <v>0</v>
      </c>
    </row>
    <row r="88" spans="2:6" x14ac:dyDescent="0.25">
      <c r="B88">
        <f t="shared" si="31"/>
        <v>2115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716432.19520623237</v>
      </c>
      <c r="F88" s="3">
        <f t="shared" si="32"/>
        <v>0</v>
      </c>
    </row>
    <row r="89" spans="2:6" x14ac:dyDescent="0.25">
      <c r="B89">
        <f t="shared" si="31"/>
        <v>2116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755835.96594257513</v>
      </c>
      <c r="F89" s="3">
        <f t="shared" si="32"/>
        <v>0</v>
      </c>
    </row>
    <row r="90" spans="2:6" x14ac:dyDescent="0.25">
      <c r="B90">
        <f t="shared" ref="B90:C105" si="33">B89+1</f>
        <v>2117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797406.94406941684</v>
      </c>
      <c r="F90" s="3">
        <f t="shared" si="32"/>
        <v>0</v>
      </c>
    </row>
    <row r="91" spans="2:6" x14ac:dyDescent="0.25">
      <c r="B91">
        <f t="shared" si="33"/>
        <v>2118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841264.32599323452</v>
      </c>
      <c r="F91" s="3">
        <f t="shared" si="32"/>
        <v>0</v>
      </c>
    </row>
    <row r="92" spans="2:6" x14ac:dyDescent="0.25">
      <c r="B92">
        <f t="shared" si="33"/>
        <v>2119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887533.86392286257</v>
      </c>
      <c r="F92" s="3">
        <f t="shared" si="32"/>
        <v>0</v>
      </c>
    </row>
    <row r="93" spans="2:6" x14ac:dyDescent="0.25">
      <c r="B93">
        <f t="shared" si="33"/>
        <v>2120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936348.22643861989</v>
      </c>
      <c r="F93" s="3">
        <f t="shared" si="32"/>
        <v>0</v>
      </c>
    </row>
    <row r="94" spans="2:6" x14ac:dyDescent="0.25">
      <c r="B94">
        <f t="shared" si="33"/>
        <v>2121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987847.37889274396</v>
      </c>
      <c r="F94" s="3">
        <f t="shared" si="32"/>
        <v>0</v>
      </c>
    </row>
    <row r="95" spans="2:6" x14ac:dyDescent="0.25">
      <c r="B95">
        <f t="shared" si="33"/>
        <v>2122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1042178.9847318449</v>
      </c>
      <c r="F95" s="3">
        <f t="shared" si="32"/>
        <v>0</v>
      </c>
    </row>
    <row r="96" spans="2:6" x14ac:dyDescent="0.25">
      <c r="B96">
        <f t="shared" si="33"/>
        <v>2123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1099498.8288920962</v>
      </c>
      <c r="F96" s="3">
        <f t="shared" si="32"/>
        <v>0</v>
      </c>
    </row>
    <row r="97" spans="2:6" x14ac:dyDescent="0.25">
      <c r="B97">
        <f t="shared" si="33"/>
        <v>2124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1159971.2644811615</v>
      </c>
      <c r="F97" s="3">
        <f t="shared" si="32"/>
        <v>0</v>
      </c>
    </row>
    <row r="98" spans="2:6" x14ac:dyDescent="0.25">
      <c r="B98">
        <f t="shared" si="33"/>
        <v>2125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1223769.6840276255</v>
      </c>
      <c r="F98" s="3">
        <f t="shared" si="32"/>
        <v>0</v>
      </c>
    </row>
    <row r="99" spans="2:6" x14ac:dyDescent="0.25">
      <c r="B99">
        <f t="shared" si="33"/>
        <v>2126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1291077.0166491447</v>
      </c>
      <c r="F99" s="3">
        <f t="shared" si="32"/>
        <v>0</v>
      </c>
    </row>
    <row r="100" spans="2:6" x14ac:dyDescent="0.25">
      <c r="B100">
        <f t="shared" si="33"/>
        <v>2127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1362086.2525648475</v>
      </c>
      <c r="F100" s="3">
        <f t="shared" si="32"/>
        <v>0</v>
      </c>
    </row>
    <row r="101" spans="2:6" x14ac:dyDescent="0.25">
      <c r="B101">
        <f t="shared" si="33"/>
        <v>2128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1437000.9964559141</v>
      </c>
      <c r="F101" s="3">
        <f t="shared" si="32"/>
        <v>0</v>
      </c>
    </row>
    <row r="102" spans="2:6" x14ac:dyDescent="0.25">
      <c r="B102">
        <f t="shared" si="33"/>
        <v>2129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1516036.0512609896</v>
      </c>
      <c r="F102" s="3">
        <f t="shared" si="32"/>
        <v>0</v>
      </c>
    </row>
    <row r="103" spans="2:6" x14ac:dyDescent="0.25">
      <c r="B103">
        <f t="shared" si="33"/>
        <v>2130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1599418.0340803438</v>
      </c>
      <c r="F103" s="3">
        <f t="shared" si="32"/>
        <v>0</v>
      </c>
    </row>
    <row r="104" spans="2:6" x14ac:dyDescent="0.25">
      <c r="B104">
        <f t="shared" si="33"/>
        <v>2131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1687386.0259547625</v>
      </c>
      <c r="F104" s="3">
        <f t="shared" si="32"/>
        <v>0</v>
      </c>
    </row>
    <row r="105" spans="2:6" x14ac:dyDescent="0.25">
      <c r="B105">
        <f t="shared" si="33"/>
        <v>2132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1780192.2573822744</v>
      </c>
      <c r="F105" s="3">
        <f t="shared" si="32"/>
        <v>0</v>
      </c>
    </row>
    <row r="106" spans="2:6" x14ac:dyDescent="0.25">
      <c r="B106">
        <f t="shared" ref="B106:C108" si="34">B105+1</f>
        <v>2133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1878102.8315382996</v>
      </c>
      <c r="F106" s="3">
        <f t="shared" si="32"/>
        <v>0</v>
      </c>
    </row>
    <row r="107" spans="2:6" x14ac:dyDescent="0.25">
      <c r="B107">
        <f t="shared" si="34"/>
        <v>2134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1981398.4872729057</v>
      </c>
      <c r="F107" s="3">
        <f t="shared" si="32"/>
        <v>0</v>
      </c>
    </row>
    <row r="108" spans="2:6" x14ac:dyDescent="0.25">
      <c r="B108">
        <f t="shared" si="34"/>
        <v>2135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2090375.4040729157</v>
      </c>
      <c r="F108" s="3">
        <f t="shared" si="3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D601A-337B-4216-9C03-AF3217DC2A63}">
  <sheetPr codeName="Sheet15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5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58</v>
      </c>
      <c r="E4" t="s">
        <v>34</v>
      </c>
      <c r="F4">
        <f>C4-C6</f>
        <v>33</v>
      </c>
      <c r="I4" s="6">
        <f t="shared" ref="I4:BT4" si="4">SUMPRODUCT(I10:I60,$HD10:$HD60)</f>
        <v>138904.89819806538</v>
      </c>
      <c r="J4" s="6">
        <f t="shared" si="4"/>
        <v>0</v>
      </c>
      <c r="K4" s="6">
        <f t="shared" si="4"/>
        <v>591.27475000000004</v>
      </c>
      <c r="L4" s="6">
        <f t="shared" si="4"/>
        <v>1356.9233822959998</v>
      </c>
      <c r="M4" s="6">
        <f t="shared" si="4"/>
        <v>2687.3973258718452</v>
      </c>
      <c r="N4" s="6">
        <f t="shared" si="4"/>
        <v>4342.1310879517168</v>
      </c>
      <c r="O4" s="6">
        <f t="shared" si="4"/>
        <v>6882.0617647079998</v>
      </c>
      <c r="P4" s="6">
        <f t="shared" si="4"/>
        <v>9111.5018340162387</v>
      </c>
      <c r="Q4" s="6">
        <f t="shared" si="4"/>
        <v>4485.4357199724273</v>
      </c>
      <c r="R4" s="6">
        <f t="shared" si="4"/>
        <v>5263.018878144966</v>
      </c>
      <c r="S4" s="6">
        <f t="shared" si="4"/>
        <v>5789.6820217417771</v>
      </c>
      <c r="T4" s="6">
        <f t="shared" si="4"/>
        <v>6317.8093742027886</v>
      </c>
      <c r="U4" s="6">
        <f t="shared" si="4"/>
        <v>6726.6662969097133</v>
      </c>
      <c r="V4" s="6">
        <f t="shared" si="4"/>
        <v>7122.8144278718737</v>
      </c>
      <c r="W4" s="6">
        <f t="shared" si="4"/>
        <v>7503.3385567680334</v>
      </c>
      <c r="X4" s="6">
        <f t="shared" si="4"/>
        <v>7853.1829356452718</v>
      </c>
      <c r="Y4" s="6">
        <f t="shared" si="4"/>
        <v>8194.5724537209207</v>
      </c>
      <c r="Z4" s="6">
        <f t="shared" si="4"/>
        <v>8515.072525068219</v>
      </c>
      <c r="AA4" s="6">
        <f t="shared" si="4"/>
        <v>8827.6836781618076</v>
      </c>
      <c r="AB4" s="6">
        <f t="shared" si="4"/>
        <v>9181.9679732314071</v>
      </c>
      <c r="AC4" s="6">
        <f t="shared" si="4"/>
        <v>9450.7088577342347</v>
      </c>
      <c r="AD4" s="6">
        <f t="shared" si="4"/>
        <v>9698.7028557644862</v>
      </c>
      <c r="AE4" s="6">
        <f t="shared" si="4"/>
        <v>9918.6193997325445</v>
      </c>
      <c r="AF4" s="6">
        <f t="shared" si="4"/>
        <v>10102.189475893818</v>
      </c>
      <c r="AG4" s="6">
        <f t="shared" si="4"/>
        <v>10242.260918782393</v>
      </c>
      <c r="AH4" s="6">
        <f t="shared" si="4"/>
        <v>10330.031206474316</v>
      </c>
      <c r="AI4" s="6">
        <f t="shared" si="4"/>
        <v>10356.870077963056</v>
      </c>
      <c r="AJ4" s="6">
        <f t="shared" si="4"/>
        <v>10316.144270259698</v>
      </c>
      <c r="AK4" s="6">
        <f t="shared" si="4"/>
        <v>10203.744753590263</v>
      </c>
      <c r="AL4" s="6">
        <f t="shared" si="4"/>
        <v>10014.745508042844</v>
      </c>
      <c r="AM4" s="6">
        <f t="shared" si="4"/>
        <v>9744.8221823745134</v>
      </c>
      <c r="AN4" s="6">
        <f t="shared" si="4"/>
        <v>9372.788089942007</v>
      </c>
      <c r="AO4" s="6">
        <f t="shared" si="4"/>
        <v>8894.4199459624924</v>
      </c>
      <c r="AP4" s="6">
        <f t="shared" si="4"/>
        <v>8311.25127728589</v>
      </c>
      <c r="AQ4" s="6">
        <f t="shared" si="4"/>
        <v>7630.7645612487277</v>
      </c>
      <c r="AR4" s="6">
        <f t="shared" si="4"/>
        <v>6869.1316993464852</v>
      </c>
      <c r="AS4" s="6">
        <f t="shared" si="4"/>
        <v>6051.8419556270128</v>
      </c>
      <c r="AT4" s="6">
        <f t="shared" si="4"/>
        <v>5210.3559097403913</v>
      </c>
      <c r="AU4" s="6">
        <f t="shared" si="4"/>
        <v>4376.9827169387354</v>
      </c>
      <c r="AV4" s="6">
        <f t="shared" si="4"/>
        <v>3581.3165905095661</v>
      </c>
      <c r="AW4" s="6">
        <f t="shared" si="4"/>
        <v>2848.5651276361173</v>
      </c>
      <c r="AX4" s="6">
        <f t="shared" si="4"/>
        <v>2197.9699728516034</v>
      </c>
      <c r="AY4" s="6">
        <f t="shared" si="4"/>
        <v>1654.9473621597879</v>
      </c>
      <c r="AZ4" s="6">
        <f t="shared" si="4"/>
        <v>1204.5089097063367</v>
      </c>
      <c r="BA4" s="6">
        <f t="shared" si="4"/>
        <v>857.30285163982478</v>
      </c>
      <c r="BB4" s="6">
        <f t="shared" si="4"/>
        <v>578.45421258895772</v>
      </c>
      <c r="BC4" s="6">
        <f t="shared" si="4"/>
        <v>367.89377241162254</v>
      </c>
      <c r="BD4" s="6">
        <f t="shared" si="4"/>
        <v>211.42679590102094</v>
      </c>
      <c r="BE4" s="6">
        <f t="shared" si="4"/>
        <v>106.90982573512571</v>
      </c>
      <c r="BF4" s="6">
        <f t="shared" si="4"/>
        <v>46.77897932884796</v>
      </c>
      <c r="BG4" s="6">
        <f t="shared" si="4"/>
        <v>17.52671870909839</v>
      </c>
      <c r="BH4" s="6">
        <f t="shared" si="4"/>
        <v>5.3571577615208383</v>
      </c>
      <c r="BI4" s="6">
        <f t="shared" si="4"/>
        <v>1.226403192624683</v>
      </c>
      <c r="BJ4" s="6">
        <f t="shared" si="4"/>
        <v>0.17842202743538568</v>
      </c>
      <c r="BK4" s="6">
        <f t="shared" si="4"/>
        <v>0</v>
      </c>
      <c r="BL4" s="6">
        <f t="shared" si="4"/>
        <v>0</v>
      </c>
      <c r="BM4" s="6">
        <f t="shared" si="4"/>
        <v>0</v>
      </c>
      <c r="BN4" s="6">
        <f t="shared" si="4"/>
        <v>0</v>
      </c>
      <c r="BO4" s="6">
        <f t="shared" si="4"/>
        <v>0</v>
      </c>
      <c r="BP4" s="6">
        <f t="shared" si="4"/>
        <v>0</v>
      </c>
      <c r="BQ4" s="6">
        <f t="shared" si="4"/>
        <v>0</v>
      </c>
      <c r="BR4" s="6">
        <f t="shared" si="4"/>
        <v>0</v>
      </c>
      <c r="BS4" s="6">
        <f t="shared" si="4"/>
        <v>0</v>
      </c>
      <c r="BT4" s="6">
        <f t="shared" si="4"/>
        <v>0</v>
      </c>
      <c r="BU4" s="6">
        <f t="shared" ref="BU4:EF4" si="5">SUMPRODUCT(BU10:BU60,$HD10:$HD60)</f>
        <v>0</v>
      </c>
      <c r="BV4" s="6">
        <f t="shared" si="5"/>
        <v>0</v>
      </c>
      <c r="BW4" s="6">
        <f t="shared" si="5"/>
        <v>0</v>
      </c>
      <c r="BX4" s="6">
        <f t="shared" si="5"/>
        <v>0</v>
      </c>
      <c r="BY4" s="6">
        <f t="shared" si="5"/>
        <v>0</v>
      </c>
      <c r="BZ4" s="6">
        <f t="shared" si="5"/>
        <v>0</v>
      </c>
      <c r="CA4" s="6">
        <f t="shared" si="5"/>
        <v>0</v>
      </c>
      <c r="CB4" s="6">
        <f t="shared" si="5"/>
        <v>0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5.5E-2</v>
      </c>
      <c r="DH4" s="7">
        <f t="shared" si="5"/>
        <v>0.11964</v>
      </c>
      <c r="DI4" s="7">
        <f t="shared" si="5"/>
        <v>0.22459514997199997</v>
      </c>
      <c r="DJ4" s="7">
        <f t="shared" si="5"/>
        <v>0.34396877159437217</v>
      </c>
      <c r="DK4" s="7">
        <f t="shared" si="5"/>
        <v>0.5167518936612957</v>
      </c>
      <c r="DL4" s="7">
        <f t="shared" si="5"/>
        <v>0.64848653036702064</v>
      </c>
      <c r="DM4" s="7">
        <f t="shared" si="5"/>
        <v>0.73468039138994645</v>
      </c>
      <c r="DN4" s="7">
        <f t="shared" si="5"/>
        <v>0.81710205463211927</v>
      </c>
      <c r="DO4" s="7">
        <f t="shared" si="5"/>
        <v>0.85200793759894522</v>
      </c>
      <c r="DP4" s="7">
        <f t="shared" si="5"/>
        <v>0.88125776844595927</v>
      </c>
      <c r="DQ4" s="7">
        <f t="shared" si="5"/>
        <v>0.88937292890927289</v>
      </c>
      <c r="DR4" s="7">
        <f t="shared" si="5"/>
        <v>0.8926538996221447</v>
      </c>
      <c r="DS4" s="7">
        <f t="shared" si="5"/>
        <v>0.89131982665710008</v>
      </c>
      <c r="DT4" s="7">
        <f t="shared" si="5"/>
        <v>0.88424427342386058</v>
      </c>
      <c r="DU4" s="7">
        <f t="shared" si="5"/>
        <v>0.87458184046678422</v>
      </c>
      <c r="DV4" s="7">
        <f t="shared" si="5"/>
        <v>0.86141032809586038</v>
      </c>
      <c r="DW4" s="7">
        <f t="shared" si="5"/>
        <v>0.84647875351910074</v>
      </c>
      <c r="DX4" s="7">
        <f t="shared" si="5"/>
        <v>0.8345502357060427</v>
      </c>
      <c r="DY4" s="7">
        <f t="shared" si="5"/>
        <v>0.81419555545717215</v>
      </c>
      <c r="DZ4" s="7">
        <f t="shared" si="5"/>
        <v>0.79200058461540979</v>
      </c>
      <c r="EA4" s="7">
        <f t="shared" si="5"/>
        <v>0.76773368670279341</v>
      </c>
      <c r="EB4" s="7">
        <f t="shared" si="5"/>
        <v>0.74117777847974387</v>
      </c>
      <c r="EC4" s="7">
        <f t="shared" si="5"/>
        <v>0.7122792568968187</v>
      </c>
      <c r="ED4" s="7">
        <f t="shared" si="5"/>
        <v>0.68093184680078955</v>
      </c>
      <c r="EE4" s="7">
        <f t="shared" si="5"/>
        <v>0.64710996197019444</v>
      </c>
      <c r="EF4" s="7">
        <f t="shared" si="5"/>
        <v>0.61096239949453934</v>
      </c>
      <c r="EG4" s="7">
        <f t="shared" ref="EG4:GR4" si="6">SUMPRODUCT(EG10:EG60,$HD10:$HD60)</f>
        <v>0.57280168802211062</v>
      </c>
      <c r="EH4" s="7">
        <f t="shared" si="6"/>
        <v>0.53288313838384971</v>
      </c>
      <c r="EI4" s="7">
        <f t="shared" si="6"/>
        <v>0.49148877619419223</v>
      </c>
      <c r="EJ4" s="7">
        <f t="shared" si="6"/>
        <v>0.44808048748072116</v>
      </c>
      <c r="EK4" s="7">
        <f t="shared" si="6"/>
        <v>0.40304391768403386</v>
      </c>
      <c r="EL4" s="7">
        <f t="shared" si="6"/>
        <v>0.35698405877110251</v>
      </c>
      <c r="EM4" s="7">
        <f t="shared" si="6"/>
        <v>0.31066894698613962</v>
      </c>
      <c r="EN4" s="7">
        <f t="shared" si="6"/>
        <v>0.26508138570539358</v>
      </c>
      <c r="EO4" s="7">
        <f t="shared" si="6"/>
        <v>0.22136681438871711</v>
      </c>
      <c r="EP4" s="7">
        <f t="shared" si="6"/>
        <v>0.18065081621820031</v>
      </c>
      <c r="EQ4" s="7">
        <f t="shared" si="6"/>
        <v>0.14384501892190421</v>
      </c>
      <c r="ER4" s="7">
        <f t="shared" si="6"/>
        <v>0.11156044287507201</v>
      </c>
      <c r="ES4" s="7">
        <f t="shared" si="6"/>
        <v>8.4108764696803048E-2</v>
      </c>
      <c r="ET4" s="7">
        <f t="shared" si="6"/>
        <v>6.1515468323947817E-2</v>
      </c>
      <c r="EU4" s="7">
        <f t="shared" si="6"/>
        <v>4.3902974588118301E-2</v>
      </c>
      <c r="EV4" s="7">
        <f t="shared" si="6"/>
        <v>3.0287784108851055E-2</v>
      </c>
      <c r="EW4" s="7">
        <f t="shared" si="6"/>
        <v>2.0433350671195279E-2</v>
      </c>
      <c r="EX4" s="7">
        <f t="shared" si="6"/>
        <v>1.3068353755269655E-2</v>
      </c>
      <c r="EY4" s="7">
        <f t="shared" si="6"/>
        <v>7.8781263778267604E-3</v>
      </c>
      <c r="EZ4" s="7">
        <f t="shared" si="6"/>
        <v>4.291530563057349E-3</v>
      </c>
      <c r="FA4" s="7">
        <f t="shared" si="6"/>
        <v>2.0568876835677565E-3</v>
      </c>
      <c r="FB4" s="7">
        <f t="shared" si="6"/>
        <v>8.5305302900605569E-4</v>
      </c>
      <c r="FC4" s="7">
        <f t="shared" si="6"/>
        <v>3.0299590537266098E-4</v>
      </c>
      <c r="FD4" s="7">
        <f t="shared" si="6"/>
        <v>8.7747614195922581E-5</v>
      </c>
      <c r="FE4" s="7">
        <f t="shared" si="6"/>
        <v>1.9070188993199863E-5</v>
      </c>
      <c r="FF4" s="7">
        <f t="shared" si="6"/>
        <v>2.6263464281434836E-6</v>
      </c>
      <c r="FG4" s="7">
        <f t="shared" si="6"/>
        <v>0</v>
      </c>
      <c r="FH4" s="7">
        <f t="shared" si="6"/>
        <v>0</v>
      </c>
      <c r="FI4" s="7">
        <f t="shared" si="6"/>
        <v>0</v>
      </c>
      <c r="FJ4" s="7">
        <f t="shared" si="6"/>
        <v>0</v>
      </c>
      <c r="FK4" s="7">
        <f t="shared" si="6"/>
        <v>0</v>
      </c>
      <c r="FL4" s="7">
        <f t="shared" si="6"/>
        <v>0</v>
      </c>
      <c r="FM4" s="7">
        <f t="shared" si="6"/>
        <v>0</v>
      </c>
      <c r="FN4" s="7">
        <f t="shared" si="6"/>
        <v>0</v>
      </c>
      <c r="FO4" s="7">
        <f t="shared" si="6"/>
        <v>0</v>
      </c>
      <c r="FP4" s="7">
        <f t="shared" si="6"/>
        <v>0</v>
      </c>
      <c r="FQ4" s="7">
        <f t="shared" si="6"/>
        <v>0</v>
      </c>
      <c r="FR4" s="7">
        <f t="shared" si="6"/>
        <v>0</v>
      </c>
      <c r="FS4" s="7">
        <f t="shared" si="6"/>
        <v>0</v>
      </c>
      <c r="FT4" s="7">
        <f t="shared" si="6"/>
        <v>0</v>
      </c>
      <c r="FU4" s="7">
        <f t="shared" si="6"/>
        <v>0</v>
      </c>
      <c r="FV4" s="7">
        <f t="shared" si="6"/>
        <v>0</v>
      </c>
      <c r="FW4" s="7">
        <f t="shared" si="6"/>
        <v>0</v>
      </c>
      <c r="FX4" s="7">
        <f t="shared" si="6"/>
        <v>0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0</v>
      </c>
      <c r="HC4" s="6">
        <f>IF(C4&gt;=F3,I4,HB4*C6)</f>
        <v>138904.89819806538</v>
      </c>
      <c r="HD4" s="6">
        <f>I4*HH4/HJ4</f>
        <v>6391.9322926210598</v>
      </c>
      <c r="HE4" s="6">
        <f>I4-HD4*HI4</f>
        <v>103003.18938102791</v>
      </c>
      <c r="HF4" s="7">
        <f>SUMPRODUCT(HB10:HB60,HD10:HD60)/SUM(HD10:HD60)-HB10</f>
        <v>4.7325363381955867</v>
      </c>
      <c r="HH4">
        <f>VLOOKUP(C4,HH9:HO59,3)*HN9</f>
        <v>0.60269526548301822</v>
      </c>
      <c r="HI4">
        <f>SUMPRODUCT(HC10:HC60,HN10:HN60,HO10:HO60)/HN10/HO10</f>
        <v>5.6167223264368609</v>
      </c>
      <c r="HJ4">
        <f>SUMPRODUCT(HJ9:HJ59,HN9:HN59,HO9:HO59)</f>
        <v>13.0973421907205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250018.81763580607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591.27475000000004</v>
      </c>
      <c r="L5" s="6">
        <f t="shared" si="8"/>
        <v>1356.9233822959998</v>
      </c>
      <c r="M5" s="6">
        <f t="shared" si="8"/>
        <v>2687.3973258718452</v>
      </c>
      <c r="N5" s="6">
        <f t="shared" si="8"/>
        <v>4342.1310879517168</v>
      </c>
      <c r="O5" s="6">
        <f t="shared" si="8"/>
        <v>6882.0617647079998</v>
      </c>
      <c r="P5" s="6">
        <f t="shared" si="8"/>
        <v>9111.5018340162387</v>
      </c>
      <c r="Q5" s="6">
        <f t="shared" si="8"/>
        <v>4485.4357199724273</v>
      </c>
      <c r="R5" s="6">
        <f t="shared" si="8"/>
        <v>5263.018878144966</v>
      </c>
      <c r="S5" s="6">
        <f t="shared" si="8"/>
        <v>5789.6820217417771</v>
      </c>
      <c r="T5" s="6">
        <f t="shared" si="8"/>
        <v>6317.8093742027886</v>
      </c>
      <c r="U5" s="6">
        <f t="shared" si="8"/>
        <v>6726.6662969097133</v>
      </c>
      <c r="V5" s="6">
        <f t="shared" si="8"/>
        <v>7122.8144278718737</v>
      </c>
      <c r="W5" s="6">
        <f t="shared" si="8"/>
        <v>7503.3385567680334</v>
      </c>
      <c r="X5" s="6">
        <f t="shared" si="8"/>
        <v>7853.1829356452718</v>
      </c>
      <c r="Y5" s="6">
        <f t="shared" si="8"/>
        <v>8194.5724537209207</v>
      </c>
      <c r="Z5" s="6">
        <f t="shared" si="8"/>
        <v>8515.072525068219</v>
      </c>
      <c r="AA5" s="6">
        <f t="shared" si="8"/>
        <v>8827.6836781618076</v>
      </c>
      <c r="AB5" s="6">
        <f t="shared" si="8"/>
        <v>9181.9679732314071</v>
      </c>
      <c r="AC5" s="6">
        <f t="shared" si="8"/>
        <v>9450.7088577342347</v>
      </c>
      <c r="AD5" s="6">
        <f t="shared" si="8"/>
        <v>9698.7028557644862</v>
      </c>
      <c r="AE5" s="6">
        <f t="shared" si="8"/>
        <v>9918.6193997325445</v>
      </c>
      <c r="AF5" s="6">
        <f t="shared" si="8"/>
        <v>10102.189475893818</v>
      </c>
      <c r="AG5" s="6">
        <f t="shared" si="8"/>
        <v>10242.260918782393</v>
      </c>
      <c r="AH5" s="6">
        <f t="shared" si="8"/>
        <v>10330.031206474316</v>
      </c>
      <c r="AI5" s="6">
        <f t="shared" si="8"/>
        <v>10356.870077963056</v>
      </c>
      <c r="AJ5" s="6">
        <f t="shared" si="8"/>
        <v>10316.144270259698</v>
      </c>
      <c r="AK5" s="6">
        <f t="shared" si="8"/>
        <v>10203.744753590263</v>
      </c>
      <c r="AL5" s="6">
        <f t="shared" si="8"/>
        <v>10014.745508042844</v>
      </c>
      <c r="AM5" s="6">
        <f t="shared" si="8"/>
        <v>9744.8221823745134</v>
      </c>
      <c r="AN5" s="6">
        <f t="shared" si="8"/>
        <v>9372.788089942007</v>
      </c>
      <c r="AO5" s="6">
        <f t="shared" si="8"/>
        <v>8894.4199459624924</v>
      </c>
      <c r="AP5" s="6">
        <f t="shared" si="8"/>
        <v>8311.25127728589</v>
      </c>
      <c r="AQ5" s="6">
        <f t="shared" si="8"/>
        <v>7630.7645612487277</v>
      </c>
      <c r="AR5" s="6">
        <f t="shared" si="8"/>
        <v>6869.1316993464852</v>
      </c>
      <c r="AS5" s="6">
        <f t="shared" si="8"/>
        <v>6051.8419556270128</v>
      </c>
      <c r="AT5" s="6">
        <f t="shared" si="8"/>
        <v>5210.3559097403913</v>
      </c>
      <c r="AU5" s="6">
        <f t="shared" si="8"/>
        <v>4376.9827169387354</v>
      </c>
      <c r="AV5" s="6">
        <f t="shared" si="8"/>
        <v>3581.3165905095661</v>
      </c>
      <c r="AW5" s="6">
        <f t="shared" si="8"/>
        <v>2848.5651276361173</v>
      </c>
      <c r="AX5" s="6">
        <f t="shared" si="8"/>
        <v>2197.9699728516034</v>
      </c>
      <c r="AY5" s="6">
        <f t="shared" si="8"/>
        <v>1654.9473621597879</v>
      </c>
      <c r="AZ5" s="6">
        <f t="shared" si="8"/>
        <v>1204.5089097063367</v>
      </c>
      <c r="BA5" s="6">
        <f t="shared" si="8"/>
        <v>857.30285163982478</v>
      </c>
      <c r="BB5" s="6">
        <f t="shared" si="8"/>
        <v>578.45421258895772</v>
      </c>
      <c r="BC5" s="6">
        <f t="shared" si="8"/>
        <v>367.89377241162254</v>
      </c>
      <c r="BD5" s="6">
        <f t="shared" si="8"/>
        <v>211.42679590102094</v>
      </c>
      <c r="BE5" s="6">
        <f t="shared" si="8"/>
        <v>106.90982573512571</v>
      </c>
      <c r="BF5" s="6">
        <f t="shared" si="8"/>
        <v>46.77897932884796</v>
      </c>
      <c r="BG5" s="6">
        <f t="shared" si="8"/>
        <v>17.52671870909839</v>
      </c>
      <c r="BH5" s="6">
        <f t="shared" si="8"/>
        <v>5.3571577615208383</v>
      </c>
      <c r="BI5" s="6">
        <f t="shared" si="8"/>
        <v>1.226403192624683</v>
      </c>
      <c r="BJ5" s="6">
        <f t="shared" si="8"/>
        <v>0.17842202743538568</v>
      </c>
      <c r="BK5" s="6">
        <f t="shared" si="8"/>
        <v>0</v>
      </c>
      <c r="BL5" s="6">
        <f t="shared" si="8"/>
        <v>0</v>
      </c>
      <c r="BM5" s="6">
        <f t="shared" si="8"/>
        <v>0</v>
      </c>
      <c r="BN5" s="6">
        <f t="shared" si="8"/>
        <v>0</v>
      </c>
      <c r="BO5" s="6">
        <f t="shared" si="8"/>
        <v>0</v>
      </c>
      <c r="BP5" s="6">
        <f t="shared" si="8"/>
        <v>0</v>
      </c>
      <c r="BQ5" s="6">
        <f t="shared" si="8"/>
        <v>0</v>
      </c>
      <c r="BR5" s="6">
        <f t="shared" si="8"/>
        <v>0</v>
      </c>
      <c r="BS5" s="6">
        <f t="shared" si="8"/>
        <v>0</v>
      </c>
      <c r="BT5" s="6">
        <f t="shared" si="8"/>
        <v>0</v>
      </c>
      <c r="BU5" s="6">
        <f t="shared" si="8"/>
        <v>0</v>
      </c>
      <c r="BV5" s="6">
        <f t="shared" si="8"/>
        <v>0</v>
      </c>
      <c r="BW5" s="6">
        <f t="shared" ref="BW5:DE5" si="9">IF($C$6&gt;0,IF($C$4&gt;=$F$3,BW4,BW4*$C$6/($F$3-$F$4)))</f>
        <v>0</v>
      </c>
      <c r="BX5" s="6">
        <f t="shared" si="9"/>
        <v>0</v>
      </c>
      <c r="BY5" s="6">
        <f t="shared" si="9"/>
        <v>0</v>
      </c>
      <c r="BZ5" s="6">
        <f t="shared" si="9"/>
        <v>0</v>
      </c>
      <c r="CA5" s="6">
        <f t="shared" si="9"/>
        <v>0</v>
      </c>
      <c r="CB5" s="6">
        <f t="shared" si="9"/>
        <v>0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5967.9192208753066</v>
      </c>
      <c r="HE5" s="6">
        <f>NPV(Assumptions!$C$9+0.01, J4:DE4)*(1.01+Assumptions!$C$9)-HD5*HI5</f>
        <v>84733.322137948853</v>
      </c>
      <c r="HG5" t="s">
        <v>75</v>
      </c>
      <c r="HH5">
        <f>HH4*HQ9/HN9</f>
        <v>0.76594221826820841</v>
      </c>
      <c r="HI5">
        <f>SUMPRODUCT(HC10:HC60,HQ10:HQ60,HO10:HO60)/HQ10/HO10</f>
        <v>5.4529467436124692</v>
      </c>
      <c r="HJ5">
        <f>SUMPRODUCT(HJ9:HJ59,HQ9:HQ59,HO9:HO59)</f>
        <v>15.051593061327372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25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6858.4970304466169</v>
      </c>
      <c r="HE6" s="6">
        <f>NPV(Assumptions!$C$9-0.01, J4:DE4)*(0.99+Assumptions!$C$9)-HD6*HI6</f>
        <v>126510.4807616006</v>
      </c>
      <c r="HG6" t="s">
        <v>76</v>
      </c>
      <c r="HH6">
        <f>HH4*HR9/HN9</f>
        <v>0.47314233466491845</v>
      </c>
      <c r="HI6">
        <f>SUMPRODUCT(HC10:HC60,HR10:HR60,HO10:HO60)/HR10/HO10</f>
        <v>5.7914931841556188</v>
      </c>
      <c r="HJ6">
        <f>SUMPRODUCT(HJ9:HJ59,HR9:HR59,HO9:HO59)</f>
        <v>11.467690603266854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2012</v>
      </c>
      <c r="C9">
        <f>I6+1</f>
        <v>51</v>
      </c>
      <c r="D9">
        <v>1</v>
      </c>
      <c r="E9" s="3">
        <f>IF(C9&lt;65,Assumptions!$C$6,Assumptions!$C$7)*(1+Assumptions!$C$8)^(B9-$J$3)</f>
        <v>7004.9810791664831</v>
      </c>
      <c r="F9" s="3">
        <f>ROUND(D9*E9, 2)</f>
        <v>7004.98</v>
      </c>
      <c r="I9" s="5">
        <f>F5</f>
        <v>250018.81763580607</v>
      </c>
      <c r="J9" s="5">
        <f>IF(J8&lt;$B9,0,VLOOKUP(J8,$B9:$F108,5))</f>
        <v>9787.15</v>
      </c>
      <c r="K9" s="5">
        <f t="shared" ref="K9:BV9" si="14">IF(K8&lt;$B9,0,VLOOKUP(K8,$B9:$F108,5))</f>
        <v>10258.530000000001</v>
      </c>
      <c r="L9" s="5">
        <f t="shared" si="14"/>
        <v>10749.59</v>
      </c>
      <c r="M9" s="5">
        <f t="shared" si="14"/>
        <v>11260.3</v>
      </c>
      <c r="N9" s="5">
        <f t="shared" si="14"/>
        <v>11792.78</v>
      </c>
      <c r="O9" s="5">
        <f t="shared" si="14"/>
        <v>12347.7</v>
      </c>
      <c r="P9" s="5">
        <f t="shared" si="14"/>
        <v>12926.38</v>
      </c>
      <c r="Q9" s="5">
        <f t="shared" si="14"/>
        <v>5572.33</v>
      </c>
      <c r="R9" s="5">
        <f t="shared" si="14"/>
        <v>5830.07</v>
      </c>
      <c r="S9" s="5">
        <f t="shared" si="14"/>
        <v>6096.23</v>
      </c>
      <c r="T9" s="5">
        <f t="shared" si="14"/>
        <v>6369.71</v>
      </c>
      <c r="U9" s="5">
        <f t="shared" si="14"/>
        <v>6649.76</v>
      </c>
      <c r="V9" s="5">
        <f t="shared" si="14"/>
        <v>6933.76</v>
      </c>
      <c r="W9" s="5">
        <f t="shared" si="14"/>
        <v>7219.66</v>
      </c>
      <c r="X9" s="5">
        <f t="shared" si="14"/>
        <v>7505.3</v>
      </c>
      <c r="Y9" s="5">
        <f t="shared" si="14"/>
        <v>7788.79</v>
      </c>
      <c r="Z9" s="5">
        <f t="shared" si="14"/>
        <v>8069.1</v>
      </c>
      <c r="AA9" s="5">
        <f t="shared" si="14"/>
        <v>8343.07</v>
      </c>
      <c r="AB9" s="5">
        <f t="shared" si="14"/>
        <v>8607.86</v>
      </c>
      <c r="AC9" s="5">
        <f t="shared" si="14"/>
        <v>8859.7999999999993</v>
      </c>
      <c r="AD9" s="5">
        <f t="shared" si="14"/>
        <v>9092.2900000000009</v>
      </c>
      <c r="AE9" s="5">
        <f t="shared" si="14"/>
        <v>9298.4500000000007</v>
      </c>
      <c r="AF9" s="5">
        <f t="shared" si="14"/>
        <v>9470.5400000000009</v>
      </c>
      <c r="AG9" s="5">
        <f t="shared" si="14"/>
        <v>9601.86</v>
      </c>
      <c r="AH9" s="5">
        <f t="shared" si="14"/>
        <v>9684.14</v>
      </c>
      <c r="AI9" s="5">
        <f t="shared" si="14"/>
        <v>9709.2999999999993</v>
      </c>
      <c r="AJ9" s="5">
        <f t="shared" si="14"/>
        <v>9671.1200000000008</v>
      </c>
      <c r="AK9" s="5">
        <f t="shared" si="14"/>
        <v>9565.75</v>
      </c>
      <c r="AL9" s="5">
        <f t="shared" si="14"/>
        <v>9388.56</v>
      </c>
      <c r="AM9" s="5">
        <f t="shared" si="14"/>
        <v>9135.52</v>
      </c>
      <c r="AN9" s="5">
        <f t="shared" si="14"/>
        <v>8786.75</v>
      </c>
      <c r="AO9" s="5">
        <f t="shared" si="14"/>
        <v>8338.2900000000009</v>
      </c>
      <c r="AP9" s="5">
        <f t="shared" si="14"/>
        <v>7791.59</v>
      </c>
      <c r="AQ9" s="5">
        <f t="shared" si="14"/>
        <v>7153.64</v>
      </c>
      <c r="AR9" s="5">
        <f t="shared" si="14"/>
        <v>6439.63</v>
      </c>
      <c r="AS9" s="5">
        <f t="shared" si="14"/>
        <v>5673.45</v>
      </c>
      <c r="AT9" s="5">
        <f t="shared" si="14"/>
        <v>4884.58</v>
      </c>
      <c r="AU9" s="5">
        <f t="shared" si="14"/>
        <v>4103.3100000000004</v>
      </c>
      <c r="AV9" s="5">
        <f t="shared" si="14"/>
        <v>3357.39</v>
      </c>
      <c r="AW9" s="5">
        <f t="shared" si="14"/>
        <v>2670.46</v>
      </c>
      <c r="AX9" s="5">
        <f t="shared" si="14"/>
        <v>2060.54</v>
      </c>
      <c r="AY9" s="5">
        <f t="shared" si="14"/>
        <v>1551.47</v>
      </c>
      <c r="AZ9" s="5">
        <f t="shared" si="14"/>
        <v>1129.2</v>
      </c>
      <c r="BA9" s="5">
        <f t="shared" si="14"/>
        <v>803.7</v>
      </c>
      <c r="BB9" s="5">
        <f t="shared" si="14"/>
        <v>542.28</v>
      </c>
      <c r="BC9" s="5">
        <f t="shared" si="14"/>
        <v>344.89</v>
      </c>
      <c r="BD9" s="5">
        <f t="shared" si="14"/>
        <v>198.21</v>
      </c>
      <c r="BE9" s="5">
        <f t="shared" si="14"/>
        <v>100.22</v>
      </c>
      <c r="BF9" s="5">
        <f t="shared" si="14"/>
        <v>43.85</v>
      </c>
      <c r="BG9" s="5">
        <f t="shared" si="14"/>
        <v>16.43</v>
      </c>
      <c r="BH9" s="5">
        <f t="shared" si="14"/>
        <v>5.0199999999999996</v>
      </c>
      <c r="BI9" s="5">
        <f t="shared" si="14"/>
        <v>1.1499999999999999</v>
      </c>
      <c r="BJ9" s="5">
        <f t="shared" si="14"/>
        <v>0.17</v>
      </c>
      <c r="BK9" s="5">
        <f t="shared" si="14"/>
        <v>0</v>
      </c>
      <c r="BL9" s="5">
        <f t="shared" si="14"/>
        <v>0</v>
      </c>
      <c r="BM9" s="5">
        <f t="shared" si="14"/>
        <v>0</v>
      </c>
      <c r="BN9" s="5">
        <f t="shared" si="14"/>
        <v>0</v>
      </c>
      <c r="BO9" s="5">
        <f t="shared" si="14"/>
        <v>0</v>
      </c>
      <c r="BP9" s="5">
        <f t="shared" si="14"/>
        <v>0</v>
      </c>
      <c r="BQ9" s="5">
        <f t="shared" si="14"/>
        <v>0</v>
      </c>
      <c r="BR9" s="5">
        <f t="shared" si="14"/>
        <v>0</v>
      </c>
      <c r="BS9" s="5">
        <f t="shared" si="14"/>
        <v>0</v>
      </c>
      <c r="BT9" s="5">
        <f t="shared" si="14"/>
        <v>0</v>
      </c>
      <c r="BU9" s="5">
        <f t="shared" si="14"/>
        <v>0</v>
      </c>
      <c r="BV9" s="5">
        <f t="shared" si="14"/>
        <v>0</v>
      </c>
      <c r="BW9" s="5">
        <f t="shared" ref="BW9:DE9" si="15">IF(BW8&lt;$B9,0,VLOOKUP(BW8,$B9:$F108,5))</f>
        <v>0</v>
      </c>
      <c r="BX9" s="5">
        <f t="shared" si="15"/>
        <v>0</v>
      </c>
      <c r="BY9" s="5">
        <f t="shared" si="15"/>
        <v>0</v>
      </c>
      <c r="BZ9" s="5">
        <f t="shared" si="15"/>
        <v>0</v>
      </c>
      <c r="CA9" s="5">
        <f t="shared" si="15"/>
        <v>0</v>
      </c>
      <c r="CB9" s="5">
        <f t="shared" si="15"/>
        <v>0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0.96046618291315322</v>
      </c>
      <c r="DG9" s="3">
        <f t="shared" ref="DG9:FR9" si="16">IF(DG8&lt;$B9,0,VLOOKUP(DG8,$B9:$F108,3))</f>
        <v>0.95424236204787594</v>
      </c>
      <c r="DH9" s="3">
        <f t="shared" si="16"/>
        <v>0.94779168368043232</v>
      </c>
      <c r="DI9" s="3">
        <f t="shared" si="16"/>
        <v>0.94106236272630128</v>
      </c>
      <c r="DJ9" s="3">
        <f t="shared" si="16"/>
        <v>0.93418319685477202</v>
      </c>
      <c r="DK9" s="3">
        <f t="shared" si="16"/>
        <v>0.92714879738245559</v>
      </c>
      <c r="DL9" s="3">
        <f t="shared" si="16"/>
        <v>0.92000048015463687</v>
      </c>
      <c r="DM9" s="3">
        <f t="shared" si="16"/>
        <v>0.91270487634701059</v>
      </c>
      <c r="DN9" s="3">
        <f t="shared" si="16"/>
        <v>0.90513855292209389</v>
      </c>
      <c r="DO9" s="3">
        <f t="shared" si="16"/>
        <v>0.8971190253432042</v>
      </c>
      <c r="DP9" s="3">
        <f t="shared" si="16"/>
        <v>0.88849771150965595</v>
      </c>
      <c r="DQ9" s="3">
        <f t="shared" si="16"/>
        <v>0.87920402544726495</v>
      </c>
      <c r="DR9" s="3">
        <f t="shared" si="16"/>
        <v>0.86896129855080428</v>
      </c>
      <c r="DS9" s="3">
        <f t="shared" si="16"/>
        <v>0.85762135360471625</v>
      </c>
      <c r="DT9" s="3">
        <f t="shared" si="16"/>
        <v>0.84507435320147928</v>
      </c>
      <c r="DU9" s="3">
        <f t="shared" si="16"/>
        <v>0.83127428901369915</v>
      </c>
      <c r="DV9" s="3">
        <f t="shared" si="16"/>
        <v>0.81629472632567224</v>
      </c>
      <c r="DW9" s="3">
        <f t="shared" si="16"/>
        <v>0.80000964653547502</v>
      </c>
      <c r="DX9" s="3">
        <f t="shared" si="16"/>
        <v>0.78236943382936774</v>
      </c>
      <c r="DY9" s="3">
        <f t="shared" si="16"/>
        <v>0.76328744333826948</v>
      </c>
      <c r="DZ9" s="3">
        <f t="shared" si="16"/>
        <v>0.74248022763286825</v>
      </c>
      <c r="EA9" s="3">
        <f t="shared" si="16"/>
        <v>0.71973063345819721</v>
      </c>
      <c r="EB9" s="3">
        <f t="shared" si="16"/>
        <v>0.69483515084687819</v>
      </c>
      <c r="EC9" s="3">
        <f t="shared" si="16"/>
        <v>0.66774352831535844</v>
      </c>
      <c r="ED9" s="3">
        <f t="shared" si="16"/>
        <v>0.63835613563419946</v>
      </c>
      <c r="EE9" s="3">
        <f t="shared" si="16"/>
        <v>0.60664898637724873</v>
      </c>
      <c r="EF9" s="3">
        <f t="shared" si="16"/>
        <v>0.57276157399821559</v>
      </c>
      <c r="EG9" s="3">
        <f t="shared" si="16"/>
        <v>0.53698688608628709</v>
      </c>
      <c r="EH9" s="3">
        <f t="shared" si="16"/>
        <v>0.4995642699949337</v>
      </c>
      <c r="EI9" s="3">
        <f t="shared" si="16"/>
        <v>0.46075811750172724</v>
      </c>
      <c r="EJ9" s="3">
        <f t="shared" si="16"/>
        <v>0.42006396056397471</v>
      </c>
      <c r="EK9" s="3">
        <f t="shared" si="16"/>
        <v>0.37784333188768959</v>
      </c>
      <c r="EL9" s="3">
        <f t="shared" si="16"/>
        <v>0.3346633959195644</v>
      </c>
      <c r="EM9" s="3">
        <f t="shared" si="16"/>
        <v>0.29124416693296012</v>
      </c>
      <c r="EN9" s="3">
        <f t="shared" si="16"/>
        <v>0.24850699787721756</v>
      </c>
      <c r="EO9" s="3">
        <f t="shared" si="16"/>
        <v>0.20752570885728561</v>
      </c>
      <c r="EP9" s="3">
        <f t="shared" si="16"/>
        <v>0.16935550522716505</v>
      </c>
      <c r="EQ9" s="3">
        <f t="shared" si="16"/>
        <v>0.13485101459218243</v>
      </c>
      <c r="ER9" s="3">
        <f t="shared" si="16"/>
        <v>0.10458505287711301</v>
      </c>
      <c r="ES9" s="3">
        <f t="shared" si="16"/>
        <v>7.8849808915641806E-2</v>
      </c>
      <c r="ET9" s="3">
        <f t="shared" si="16"/>
        <v>5.7669173244722101E-2</v>
      </c>
      <c r="EU9" s="3">
        <f t="shared" si="16"/>
        <v>4.1157912253025709E-2</v>
      </c>
      <c r="EV9" s="3">
        <f t="shared" si="16"/>
        <v>2.8394020505117377E-2</v>
      </c>
      <c r="EW9" s="3">
        <f t="shared" si="16"/>
        <v>1.9155741993572388E-2</v>
      </c>
      <c r="EX9" s="3">
        <f t="shared" si="16"/>
        <v>1.2251246349409156E-2</v>
      </c>
      <c r="EY9" s="3">
        <f t="shared" si="16"/>
        <v>7.3855413492778165E-3</v>
      </c>
      <c r="EZ9" s="3">
        <f t="shared" si="16"/>
        <v>4.0231997946055982E-3</v>
      </c>
      <c r="FA9" s="3">
        <f t="shared" si="16"/>
        <v>1.9282794295565171E-3</v>
      </c>
      <c r="FB9" s="3">
        <f t="shared" si="16"/>
        <v>7.997153278199744E-4</v>
      </c>
      <c r="FC9" s="3">
        <f t="shared" si="16"/>
        <v>2.8405088728837672E-4</v>
      </c>
      <c r="FD9" s="3">
        <f t="shared" si="16"/>
        <v>8.2261136958713892E-5</v>
      </c>
      <c r="FE9" s="3">
        <f t="shared" si="16"/>
        <v>1.787781289523729E-5</v>
      </c>
      <c r="FF9" s="3">
        <f t="shared" si="16"/>
        <v>2.4621323919320788E-6</v>
      </c>
      <c r="FG9" s="3">
        <f t="shared" si="16"/>
        <v>0</v>
      </c>
      <c r="FH9" s="3">
        <f t="shared" si="16"/>
        <v>0</v>
      </c>
      <c r="FI9" s="3">
        <f t="shared" si="16"/>
        <v>0</v>
      </c>
      <c r="FJ9" s="3">
        <f t="shared" si="16"/>
        <v>0</v>
      </c>
      <c r="FK9" s="3">
        <f t="shared" si="16"/>
        <v>0</v>
      </c>
      <c r="FL9" s="3">
        <f t="shared" si="16"/>
        <v>0</v>
      </c>
      <c r="FM9" s="3">
        <f t="shared" si="16"/>
        <v>0</v>
      </c>
      <c r="FN9" s="3">
        <f t="shared" si="16"/>
        <v>0</v>
      </c>
      <c r="FO9" s="3">
        <f t="shared" si="16"/>
        <v>0</v>
      </c>
      <c r="FP9" s="3">
        <f t="shared" si="16"/>
        <v>0</v>
      </c>
      <c r="FQ9" s="3">
        <f t="shared" si="16"/>
        <v>0</v>
      </c>
      <c r="FR9" s="3">
        <f t="shared" si="16"/>
        <v>0</v>
      </c>
      <c r="FS9" s="3">
        <f t="shared" ref="FS9:HA9" si="17">IF(FS8&lt;$B9,0,VLOOKUP(FS8,$B9:$F108,3))</f>
        <v>0</v>
      </c>
      <c r="FT9" s="3">
        <f t="shared" si="17"/>
        <v>0</v>
      </c>
      <c r="FU9" s="3">
        <f t="shared" si="17"/>
        <v>0</v>
      </c>
      <c r="FV9" s="3">
        <f t="shared" si="17"/>
        <v>0</v>
      </c>
      <c r="FW9" s="3">
        <f t="shared" si="17"/>
        <v>0</v>
      </c>
      <c r="FX9" s="3">
        <f t="shared" si="17"/>
        <v>0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33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0.15640000000000001</v>
      </c>
      <c r="HM9">
        <f>IF(HJ9=HK9,0,HJ9*VLOOKUP(HH9,Mort!$A$2:$E$115,IF(C5="M",2,3)))</f>
        <v>5.4000000000000001E-4</v>
      </c>
      <c r="HN9" s="16">
        <f>(1+Assumptions!$C$9)^HB10</f>
        <v>2.5405856329100223</v>
      </c>
      <c r="HO9" s="16">
        <f>(1+Assumptions!$C$10)^-HB10</f>
        <v>0.44951945421648881</v>
      </c>
      <c r="HP9" s="3"/>
      <c r="HQ9" s="16">
        <f>(1.01+Assumptions!$C$9)^HB10</f>
        <v>3.2287325068198536</v>
      </c>
      <c r="HR9" s="16">
        <f>(0.99+Assumptions!$C$9)^HB10</f>
        <v>1.9944716453145375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2013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7390.2550385206387</v>
      </c>
      <c r="F10" s="3">
        <f t="shared" ref="F10:F73" si="19">ROUND(D10*E10, 2)</f>
        <v>7352.05</v>
      </c>
      <c r="H10">
        <f>C4</f>
        <v>58</v>
      </c>
      <c r="I10" s="5">
        <f t="dataTable" ref="I10:HA60" dt2D="0" dtr="0" r1="I6"/>
        <v>182836.20354065485</v>
      </c>
      <c r="J10" s="5">
        <v>0</v>
      </c>
      <c r="K10" s="5">
        <v>10750.45</v>
      </c>
      <c r="L10" s="5">
        <v>11265.05</v>
      </c>
      <c r="M10" s="5">
        <v>11800.25</v>
      </c>
      <c r="N10" s="5">
        <v>12358.26</v>
      </c>
      <c r="O10" s="5">
        <v>12939.79</v>
      </c>
      <c r="P10" s="5">
        <v>13546.23</v>
      </c>
      <c r="Q10" s="5">
        <v>5839.53</v>
      </c>
      <c r="R10" s="5">
        <v>6109.63</v>
      </c>
      <c r="S10" s="5">
        <v>6388.55</v>
      </c>
      <c r="T10" s="5">
        <v>6675.15</v>
      </c>
      <c r="U10" s="5">
        <v>6968.62</v>
      </c>
      <c r="V10" s="5">
        <v>7266.25</v>
      </c>
      <c r="W10" s="5">
        <v>7565.85</v>
      </c>
      <c r="X10" s="5">
        <v>7865.2</v>
      </c>
      <c r="Y10" s="5">
        <v>8162.28</v>
      </c>
      <c r="Z10" s="5">
        <v>8456.0300000000007</v>
      </c>
      <c r="AA10" s="5">
        <v>8743.14</v>
      </c>
      <c r="AB10" s="5">
        <v>9020.6200000000008</v>
      </c>
      <c r="AC10" s="5">
        <v>9284.64</v>
      </c>
      <c r="AD10" s="5">
        <v>9528.2800000000007</v>
      </c>
      <c r="AE10" s="5">
        <v>9744.33</v>
      </c>
      <c r="AF10" s="5">
        <v>9924.67</v>
      </c>
      <c r="AG10" s="5">
        <v>10062.280000000001</v>
      </c>
      <c r="AH10" s="5">
        <v>10148.51</v>
      </c>
      <c r="AI10" s="5">
        <v>10174.879999999999</v>
      </c>
      <c r="AJ10" s="5">
        <v>10134.870000000001</v>
      </c>
      <c r="AK10" s="5">
        <v>10024.450000000001</v>
      </c>
      <c r="AL10" s="5">
        <v>9838.76</v>
      </c>
      <c r="AM10" s="5">
        <v>9573.59</v>
      </c>
      <c r="AN10" s="5">
        <v>9208.09</v>
      </c>
      <c r="AO10" s="5">
        <v>8738.1299999999992</v>
      </c>
      <c r="AP10" s="5">
        <v>8165.21</v>
      </c>
      <c r="AQ10" s="5">
        <v>7496.67</v>
      </c>
      <c r="AR10" s="5">
        <v>6748.43</v>
      </c>
      <c r="AS10" s="5">
        <v>5945.5</v>
      </c>
      <c r="AT10" s="5">
        <v>5118.8</v>
      </c>
      <c r="AU10" s="5">
        <v>4300.07</v>
      </c>
      <c r="AV10" s="5">
        <v>3518.39</v>
      </c>
      <c r="AW10" s="5">
        <v>2798.51</v>
      </c>
      <c r="AX10" s="5">
        <v>2159.35</v>
      </c>
      <c r="AY10" s="5">
        <v>1625.86</v>
      </c>
      <c r="AZ10" s="5">
        <v>1183.3399999999999</v>
      </c>
      <c r="BA10" s="5">
        <v>842.24</v>
      </c>
      <c r="BB10" s="5">
        <v>568.29</v>
      </c>
      <c r="BC10" s="5">
        <v>361.43</v>
      </c>
      <c r="BD10" s="5">
        <v>207.71</v>
      </c>
      <c r="BE10" s="5">
        <v>105.03</v>
      </c>
      <c r="BF10" s="5">
        <v>45.96</v>
      </c>
      <c r="BG10" s="5">
        <v>17.22</v>
      </c>
      <c r="BH10" s="5">
        <v>5.26</v>
      </c>
      <c r="BI10" s="5">
        <v>1.21</v>
      </c>
      <c r="BJ10" s="5">
        <v>0.18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0.99324000000000001</v>
      </c>
      <c r="DI10" s="3">
        <v>0.98618799600000007</v>
      </c>
      <c r="DJ10" s="3">
        <v>0.97897896174924004</v>
      </c>
      <c r="DK10" s="3">
        <v>0.97160725016726823</v>
      </c>
      <c r="DL10" s="3">
        <v>0.96411615826847863</v>
      </c>
      <c r="DM10" s="3">
        <v>0.95647071713340959</v>
      </c>
      <c r="DN10" s="3">
        <v>0.94854157488837365</v>
      </c>
      <c r="DO10" s="3">
        <v>0.94013749653486267</v>
      </c>
      <c r="DP10" s="3">
        <v>0.93110277519316265</v>
      </c>
      <c r="DQ10" s="3">
        <v>0.92136344016464211</v>
      </c>
      <c r="DR10" s="3">
        <v>0.91062955608672402</v>
      </c>
      <c r="DS10" s="3">
        <v>0.89874584037979222</v>
      </c>
      <c r="DT10" s="3">
        <v>0.88559718873503579</v>
      </c>
      <c r="DU10" s="3">
        <v>0.87113538664299273</v>
      </c>
      <c r="DV10" s="3">
        <v>0.85543752697568598</v>
      </c>
      <c r="DW10" s="3">
        <v>0.83837154831252103</v>
      </c>
      <c r="DX10" s="3">
        <v>0.81988545567222992</v>
      </c>
      <c r="DY10" s="3">
        <v>0.79988844940838422</v>
      </c>
      <c r="DZ10" s="3">
        <v>0.77808349027751167</v>
      </c>
      <c r="EA10" s="3">
        <v>0.75424301213540867</v>
      </c>
      <c r="EB10" s="3">
        <v>0.72815374634564489</v>
      </c>
      <c r="EC10" s="3">
        <v>0.69976303177562826</v>
      </c>
      <c r="ED10" s="3">
        <v>0.66896646074718291</v>
      </c>
      <c r="EE10" s="3">
        <v>0.63573889664187033</v>
      </c>
      <c r="EF10" s="3">
        <v>0.60022652187545544</v>
      </c>
      <c r="EG10" s="3">
        <v>0.56273637331911452</v>
      </c>
      <c r="EH10" s="3">
        <v>0.52351927546250543</v>
      </c>
      <c r="EI10" s="3">
        <v>0.48285229814457803</v>
      </c>
      <c r="EJ10" s="3">
        <v>0.44020678317244893</v>
      </c>
      <c r="EK10" s="3">
        <v>0.39596159939578612</v>
      </c>
      <c r="EL10" s="3">
        <v>0.35071110781683568</v>
      </c>
      <c r="EM10" s="3">
        <v>0.30520984868867945</v>
      </c>
      <c r="EN10" s="3">
        <v>0.26042335549210266</v>
      </c>
      <c r="EO10" s="3">
        <v>0.21747693993790002</v>
      </c>
      <c r="EP10" s="3">
        <v>0.17747640637512205</v>
      </c>
      <c r="EQ10" s="3">
        <v>0.14131736334025469</v>
      </c>
      <c r="ER10" s="3">
        <v>0.10960009431216793</v>
      </c>
      <c r="ES10" s="3">
        <v>8.2630799104772765E-2</v>
      </c>
      <c r="ET10" s="3">
        <v>6.0434513849248701E-2</v>
      </c>
      <c r="EU10" s="3">
        <v>4.31315081890703E-2</v>
      </c>
      <c r="EV10" s="3">
        <v>2.9755564869475819E-2</v>
      </c>
      <c r="EW10" s="3">
        <v>2.0074294283543168E-2</v>
      </c>
      <c r="EX10" s="3">
        <v>1.2838715651982869E-2</v>
      </c>
      <c r="EY10" s="3">
        <v>7.7396913436413532E-3</v>
      </c>
      <c r="EZ10" s="3">
        <v>4.2161194625351906E-3</v>
      </c>
      <c r="FA10" s="3">
        <v>2.0207438971984915E-3</v>
      </c>
      <c r="FB10" s="3">
        <v>8.3806311648513046E-4</v>
      </c>
      <c r="FC10" s="3">
        <v>2.9767163834435351E-4</v>
      </c>
      <c r="FD10" s="3">
        <v>8.6205706464524771E-5</v>
      </c>
      <c r="FE10" s="3">
        <v>1.8735086185935172E-5</v>
      </c>
      <c r="FF10" s="3">
        <v>2.5801960695269908E-6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25</v>
      </c>
      <c r="HC10">
        <v>1</v>
      </c>
      <c r="HD10">
        <f>IF(H10&gt;=$F$3,IF(HB10&lt;50,HC10*VLOOKUP(H10,Ret!$A$2:$AZ$27,HB10+2),HC10),0)</f>
        <v>5.5E-2</v>
      </c>
      <c r="HE10">
        <f>IF(H10&lt;$F$3,HC10*VLOOKUP(H10,Withd!$A$2:$AZ$57,HB10+2),0)</f>
        <v>0</v>
      </c>
      <c r="HF10">
        <f>IF(HC10=HD10,0,HC10*VLOOKUP(H10,Mort!$A$2:$E$115,IF(C5="M",2,3)))</f>
        <v>2.8E-3</v>
      </c>
      <c r="HH10">
        <f t="shared" ref="HH10:HI25" si="20">HH9+1</f>
        <v>34</v>
      </c>
      <c r="HI10">
        <f t="shared" si="20"/>
        <v>1</v>
      </c>
      <c r="HJ10">
        <f t="shared" ref="HJ10:HJ60" si="21">HJ9-HK9-HL9-HM9</f>
        <v>0.84306000000000003</v>
      </c>
      <c r="HK10">
        <f>IF(HH10&gt;=$F$3,IF(HI10&lt;50,HJ10*VLOOKUP(HH10,Ret!$A$2:$AZ$27,HI10+2),HJ10),0)</f>
        <v>0</v>
      </c>
      <c r="HL10">
        <f>IF(HH10&lt;$F$3,HJ10*VLOOKUP(HH10,Withd!$A$2:$AZ$57,HI10+2),0)</f>
        <v>0.11524630199999999</v>
      </c>
      <c r="HM10">
        <f>IF(HJ10=HK10,0,HJ10*VLOOKUP(HH10,Mort!$A$2:$E$115,IF(HM9/HJ9=VLOOKUP(HH9,Mort!$A$2:$E$115,2),2,3)))</f>
        <v>4.7211359999999996E-4</v>
      </c>
      <c r="HN10">
        <f>HN9/(1+Assumptions!$C$9)</f>
        <v>2.4475776810308498</v>
      </c>
      <c r="HO10">
        <f>HO9*(1+Assumptions!$C$10)</f>
        <v>0.46412883647852471</v>
      </c>
      <c r="HQ10">
        <f>HQ9/(1.01+Assumptions!$C$9)</f>
        <v>3.0808516286448984</v>
      </c>
      <c r="HR10">
        <f>HR9/(0.99+Assumptions!$C$9)</f>
        <v>1.9401475148974099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2014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7796.719065639274</v>
      </c>
      <c r="F11" s="3">
        <f t="shared" si="19"/>
        <v>7714.99</v>
      </c>
      <c r="H11">
        <f>H10+1</f>
        <v>59</v>
      </c>
      <c r="I11" s="5">
        <v>173653.20178040443</v>
      </c>
      <c r="J11" s="5">
        <v>0</v>
      </c>
      <c r="K11" s="5">
        <v>0</v>
      </c>
      <c r="L11" s="5">
        <v>11341.72</v>
      </c>
      <c r="M11" s="5">
        <v>11880.56</v>
      </c>
      <c r="N11" s="5">
        <v>12442.37</v>
      </c>
      <c r="O11" s="5">
        <v>13027.86</v>
      </c>
      <c r="P11" s="5">
        <v>13638.42</v>
      </c>
      <c r="Q11" s="5">
        <v>5879.27</v>
      </c>
      <c r="R11" s="5">
        <v>6151.21</v>
      </c>
      <c r="S11" s="5">
        <v>6432.03</v>
      </c>
      <c r="T11" s="5">
        <v>6720.58</v>
      </c>
      <c r="U11" s="5">
        <v>7016.05</v>
      </c>
      <c r="V11" s="5">
        <v>7315.7</v>
      </c>
      <c r="W11" s="5">
        <v>7617.35</v>
      </c>
      <c r="X11" s="5">
        <v>7918.73</v>
      </c>
      <c r="Y11" s="5">
        <v>8217.83</v>
      </c>
      <c r="Z11" s="5">
        <v>8513.58</v>
      </c>
      <c r="AA11" s="5">
        <v>8802.64</v>
      </c>
      <c r="AB11" s="5">
        <v>9082.02</v>
      </c>
      <c r="AC11" s="5">
        <v>9347.83</v>
      </c>
      <c r="AD11" s="5">
        <v>9593.1299999999992</v>
      </c>
      <c r="AE11" s="5">
        <v>9810.65</v>
      </c>
      <c r="AF11" s="5">
        <v>9992.2199999999993</v>
      </c>
      <c r="AG11" s="5">
        <v>10130.77</v>
      </c>
      <c r="AH11" s="5">
        <v>10217.58</v>
      </c>
      <c r="AI11" s="5">
        <v>10244.129999999999</v>
      </c>
      <c r="AJ11" s="5">
        <v>10203.85</v>
      </c>
      <c r="AK11" s="5">
        <v>10092.67</v>
      </c>
      <c r="AL11" s="5">
        <v>9905.73</v>
      </c>
      <c r="AM11" s="5">
        <v>9638.74</v>
      </c>
      <c r="AN11" s="5">
        <v>9270.76</v>
      </c>
      <c r="AO11" s="5">
        <v>8797.6</v>
      </c>
      <c r="AP11" s="5">
        <v>8220.7800000000007</v>
      </c>
      <c r="AQ11" s="5">
        <v>7547.7</v>
      </c>
      <c r="AR11" s="5">
        <v>6794.36</v>
      </c>
      <c r="AS11" s="5">
        <v>5985.96</v>
      </c>
      <c r="AT11" s="5">
        <v>5153.6400000000003</v>
      </c>
      <c r="AU11" s="5">
        <v>4329.34</v>
      </c>
      <c r="AV11" s="5">
        <v>3542.33</v>
      </c>
      <c r="AW11" s="5">
        <v>2817.56</v>
      </c>
      <c r="AX11" s="5">
        <v>2174.04</v>
      </c>
      <c r="AY11" s="5">
        <v>1636.93</v>
      </c>
      <c r="AZ11" s="5">
        <v>1191.4000000000001</v>
      </c>
      <c r="BA11" s="5">
        <v>847.97</v>
      </c>
      <c r="BB11" s="5">
        <v>572.16</v>
      </c>
      <c r="BC11" s="5">
        <v>363.89</v>
      </c>
      <c r="BD11" s="5">
        <v>209.13</v>
      </c>
      <c r="BE11" s="5">
        <v>105.75</v>
      </c>
      <c r="BF11" s="5">
        <v>46.27</v>
      </c>
      <c r="BG11" s="5">
        <v>17.34</v>
      </c>
      <c r="BH11" s="5">
        <v>5.3</v>
      </c>
      <c r="BI11" s="5">
        <v>1.21</v>
      </c>
      <c r="BJ11" s="5">
        <v>0.18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0.9929</v>
      </c>
      <c r="DJ11" s="3">
        <v>0.98564190099999993</v>
      </c>
      <c r="DK11" s="3">
        <v>0.97822001748546994</v>
      </c>
      <c r="DL11" s="3">
        <v>0.97067794115065698</v>
      </c>
      <c r="DM11" s="3">
        <v>0.96298046507733226</v>
      </c>
      <c r="DN11" s="3">
        <v>0.95499735702184119</v>
      </c>
      <c r="DO11" s="3">
        <v>0.94653608043862769</v>
      </c>
      <c r="DP11" s="3">
        <v>0.93743986870561247</v>
      </c>
      <c r="DQ11" s="3">
        <v>0.92763424767895175</v>
      </c>
      <c r="DR11" s="3">
        <v>0.91682730869349194</v>
      </c>
      <c r="DS11" s="3">
        <v>0.90486271231504189</v>
      </c>
      <c r="DT11" s="3">
        <v>0.89162457083387281</v>
      </c>
      <c r="DU11" s="3">
        <v>0.87706434159215574</v>
      </c>
      <c r="DV11" s="3">
        <v>0.86125964215666506</v>
      </c>
      <c r="DW11" s="3">
        <v>0.84407751229563954</v>
      </c>
      <c r="DX11" s="3">
        <v>0.82546560314952067</v>
      </c>
      <c r="DY11" s="3">
        <v>0.8053324970887038</v>
      </c>
      <c r="DZ11" s="3">
        <v>0.78337913321806574</v>
      </c>
      <c r="EA11" s="3">
        <v>0.75937639657626421</v>
      </c>
      <c r="EB11" s="3">
        <v>0.73310956701869123</v>
      </c>
      <c r="EC11" s="3">
        <v>0.70452562500063254</v>
      </c>
      <c r="ED11" s="3">
        <v>0.67351945224435472</v>
      </c>
      <c r="EE11" s="3">
        <v>0.64006574105137759</v>
      </c>
      <c r="EF11" s="3">
        <v>0.60431166875624764</v>
      </c>
      <c r="EG11" s="3">
        <v>0.5665663619257324</v>
      </c>
      <c r="EH11" s="3">
        <v>0.52708235216312804</v>
      </c>
      <c r="EI11" s="3">
        <v>0.48613859504709628</v>
      </c>
      <c r="EJ11" s="3">
        <v>0.44320283433253677</v>
      </c>
      <c r="EK11" s="3">
        <v>0.39865651745377351</v>
      </c>
      <c r="EL11" s="3">
        <v>0.35309805063915622</v>
      </c>
      <c r="EM11" s="3">
        <v>0.30728710954923211</v>
      </c>
      <c r="EN11" s="3">
        <v>0.26219579909397778</v>
      </c>
      <c r="EO11" s="3">
        <v>0.21895708986538989</v>
      </c>
      <c r="EP11" s="3">
        <v>0.17868431232644871</v>
      </c>
      <c r="EQ11" s="3">
        <v>0.14227917053305805</v>
      </c>
      <c r="ER11" s="3">
        <v>0.1103460334986185</v>
      </c>
      <c r="ES11" s="3">
        <v>8.3193185035613446E-2</v>
      </c>
      <c r="ET11" s="3">
        <v>6.0845831671346953E-2</v>
      </c>
      <c r="EU11" s="3">
        <v>4.3425061605523604E-2</v>
      </c>
      <c r="EV11" s="3">
        <v>2.9958081500418628E-2</v>
      </c>
      <c r="EW11" s="3">
        <v>2.0210920103442425E-2</v>
      </c>
      <c r="EX11" s="3">
        <v>1.2926096061357637E-2</v>
      </c>
      <c r="EY11" s="3">
        <v>7.7923677496288387E-3</v>
      </c>
      <c r="EZ11" s="3">
        <v>4.2448144079328138E-3</v>
      </c>
      <c r="FA11" s="3">
        <v>2.0344970975781185E-3</v>
      </c>
      <c r="FB11" s="3">
        <v>8.4376698127857318E-4</v>
      </c>
      <c r="FC11" s="3">
        <v>2.9969759408033644E-4</v>
      </c>
      <c r="FD11" s="3">
        <v>8.6792423245665422E-5</v>
      </c>
      <c r="FE11" s="3">
        <v>1.8862597343980469E-5</v>
      </c>
      <c r="FF11" s="3">
        <v>2.5977569062129895E-6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26</v>
      </c>
      <c r="HC11">
        <f>HC10-HD10-HE10-HF10</f>
        <v>0.94219999999999993</v>
      </c>
      <c r="HD11">
        <f>IF(H11&gt;=$F$3,IF(HB11&lt;50,HC11*VLOOKUP(H11,Ret!$A$2:$AZ$27,HB11+2),HC11),0)</f>
        <v>6.5011799999999995E-2</v>
      </c>
      <c r="HE11">
        <f>IF(H11&lt;$F$3,HC11*VLOOKUP(H11,Withd!$A$2:$AZ$57,HB11+2),0)</f>
        <v>0</v>
      </c>
      <c r="HF11">
        <f>IF(HC11=HD11,0,HC11*VLOOKUP(H11,Mort!$A$2:$E$115,IF(HF10/HC10=VLOOKUP(H10,Mort!$A$2:$E$115,2),2,3)))</f>
        <v>2.7700679999999997E-3</v>
      </c>
      <c r="HH11">
        <f t="shared" si="20"/>
        <v>35</v>
      </c>
      <c r="HI11">
        <f t="shared" si="20"/>
        <v>2</v>
      </c>
      <c r="HJ11">
        <f t="shared" si="21"/>
        <v>0.72734158440000007</v>
      </c>
      <c r="HK11">
        <f>IF(HH11&gt;=$F$3,IF(HI11&lt;50,HJ11*VLOOKUP(HH11,Ret!$A$2:$AZ$27,HI11+2),HJ11),0)</f>
        <v>0</v>
      </c>
      <c r="HL11">
        <f>IF(HH11&lt;$F$3,HJ11*VLOOKUP(HH11,Withd!$A$2:$AZ$57,HI11+2),0)</f>
        <v>8.5098965374800009E-2</v>
      </c>
      <c r="HM11">
        <f>IF(HJ11=HK11,0,HJ11*VLOOKUP(HH11,Mort!$A$2:$E$115,IF(HM10/HJ10=VLOOKUP(HH10,Mort!$A$2:$E$115,2),2,3)))</f>
        <v>4.14584703108E-4</v>
      </c>
      <c r="HN11">
        <f>HN10/(1+Assumptions!$C$9)</f>
        <v>2.3579746445383907</v>
      </c>
      <c r="HO11">
        <f>HO10*(1+Assumptions!$C$10)</f>
        <v>0.47921302366407675</v>
      </c>
      <c r="HQ11">
        <f>HQ10/(1.01+Assumptions!$C$9)</f>
        <v>2.9397439204626892</v>
      </c>
      <c r="HR11">
        <f>HR10/(0.99+Assumptions!$C$9)</f>
        <v>1.8873030300558462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2015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8225.5386142494335</v>
      </c>
      <c r="F12" s="3">
        <f t="shared" si="19"/>
        <v>8094.22</v>
      </c>
      <c r="H12">
        <f t="shared" ref="H12:H60" si="23">H11+1</f>
        <v>60</v>
      </c>
      <c r="I12" s="5">
        <v>164293.18482544326</v>
      </c>
      <c r="J12" s="5">
        <v>0</v>
      </c>
      <c r="K12" s="5">
        <v>0</v>
      </c>
      <c r="L12" s="5">
        <v>0</v>
      </c>
      <c r="M12" s="5">
        <v>11965.52</v>
      </c>
      <c r="N12" s="5">
        <v>12531.34</v>
      </c>
      <c r="O12" s="5">
        <v>13121.02</v>
      </c>
      <c r="P12" s="5">
        <v>13735.95</v>
      </c>
      <c r="Q12" s="5">
        <v>5921.31</v>
      </c>
      <c r="R12" s="5">
        <v>6195.2</v>
      </c>
      <c r="S12" s="5">
        <v>6478.03</v>
      </c>
      <c r="T12" s="5">
        <v>6768.64</v>
      </c>
      <c r="U12" s="5">
        <v>7066.22</v>
      </c>
      <c r="V12" s="5">
        <v>7368.02</v>
      </c>
      <c r="W12" s="5">
        <v>7671.82</v>
      </c>
      <c r="X12" s="5">
        <v>7975.35</v>
      </c>
      <c r="Y12" s="5">
        <v>8276.6</v>
      </c>
      <c r="Z12" s="5">
        <v>8574.4599999999991</v>
      </c>
      <c r="AA12" s="5">
        <v>8865.59</v>
      </c>
      <c r="AB12" s="5">
        <v>9146.9599999999991</v>
      </c>
      <c r="AC12" s="5">
        <v>9414.68</v>
      </c>
      <c r="AD12" s="5">
        <v>9661.7199999999993</v>
      </c>
      <c r="AE12" s="5">
        <v>9880.7999999999993</v>
      </c>
      <c r="AF12" s="5">
        <v>10063.67</v>
      </c>
      <c r="AG12" s="5">
        <v>10203.209999999999</v>
      </c>
      <c r="AH12" s="5">
        <v>10290.65</v>
      </c>
      <c r="AI12" s="5">
        <v>10317.379999999999</v>
      </c>
      <c r="AJ12" s="5">
        <v>10276.81</v>
      </c>
      <c r="AK12" s="5">
        <v>10164.84</v>
      </c>
      <c r="AL12" s="5">
        <v>9976.56</v>
      </c>
      <c r="AM12" s="5">
        <v>9707.67</v>
      </c>
      <c r="AN12" s="5">
        <v>9337.0499999999993</v>
      </c>
      <c r="AO12" s="5">
        <v>8860.51</v>
      </c>
      <c r="AP12" s="5">
        <v>8279.56</v>
      </c>
      <c r="AQ12" s="5">
        <v>7601.67</v>
      </c>
      <c r="AR12" s="5">
        <v>6842.94</v>
      </c>
      <c r="AS12" s="5">
        <v>6028.77</v>
      </c>
      <c r="AT12" s="5">
        <v>5190.49</v>
      </c>
      <c r="AU12" s="5">
        <v>4360.29</v>
      </c>
      <c r="AV12" s="5">
        <v>3567.66</v>
      </c>
      <c r="AW12" s="5">
        <v>2837.7</v>
      </c>
      <c r="AX12" s="5">
        <v>2189.59</v>
      </c>
      <c r="AY12" s="5">
        <v>1648.64</v>
      </c>
      <c r="AZ12" s="5">
        <v>1199.92</v>
      </c>
      <c r="BA12" s="5">
        <v>854.03</v>
      </c>
      <c r="BB12" s="5">
        <v>576.25</v>
      </c>
      <c r="BC12" s="5">
        <v>366.49</v>
      </c>
      <c r="BD12" s="5">
        <v>210.62</v>
      </c>
      <c r="BE12" s="5">
        <v>106.5</v>
      </c>
      <c r="BF12" s="5">
        <v>46.6</v>
      </c>
      <c r="BG12" s="5">
        <v>17.46</v>
      </c>
      <c r="BH12" s="5">
        <v>5.34</v>
      </c>
      <c r="BI12" s="5">
        <v>1.22</v>
      </c>
      <c r="BJ12" s="5">
        <v>0.18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0.99268999999999996</v>
      </c>
      <c r="DK12" s="3">
        <v>0.98521504429999995</v>
      </c>
      <c r="DL12" s="3">
        <v>0.97761903630844693</v>
      </c>
      <c r="DM12" s="3">
        <v>0.96986651735052098</v>
      </c>
      <c r="DN12" s="3">
        <v>0.9618263239216851</v>
      </c>
      <c r="DO12" s="3">
        <v>0.95330454269173903</v>
      </c>
      <c r="DP12" s="3">
        <v>0.94414328603647146</v>
      </c>
      <c r="DQ12" s="3">
        <v>0.93426754726452999</v>
      </c>
      <c r="DR12" s="3">
        <v>0.92338333033889819</v>
      </c>
      <c r="DS12" s="3">
        <v>0.91133317787797552</v>
      </c>
      <c r="DT12" s="3">
        <v>0.89800037348562067</v>
      </c>
      <c r="DU12" s="3">
        <v>0.88333602738660055</v>
      </c>
      <c r="DV12" s="3">
        <v>0.86741831217309395</v>
      </c>
      <c r="DW12" s="3">
        <v>0.85011331684524072</v>
      </c>
      <c r="DX12" s="3">
        <v>0.83136831820880319</v>
      </c>
      <c r="DY12" s="3">
        <v>0.81109124492769047</v>
      </c>
      <c r="DZ12" s="3">
        <v>0.78898089759096168</v>
      </c>
      <c r="EA12" s="3">
        <v>0.7648065228887746</v>
      </c>
      <c r="EB12" s="3">
        <v>0.73835186526205188</v>
      </c>
      <c r="EC12" s="3">
        <v>0.70956352603548445</v>
      </c>
      <c r="ED12" s="3">
        <v>0.67833563525466278</v>
      </c>
      <c r="EE12" s="3">
        <v>0.64464270425156367</v>
      </c>
      <c r="EF12" s="3">
        <v>0.60863296279207135</v>
      </c>
      <c r="EG12" s="3">
        <v>0.57061774793607856</v>
      </c>
      <c r="EH12" s="3">
        <v>0.53085139708241325</v>
      </c>
      <c r="EI12" s="3">
        <v>0.48961486055705139</v>
      </c>
      <c r="EJ12" s="3">
        <v>0.44637207607265261</v>
      </c>
      <c r="EK12" s="3">
        <v>0.40150721870659029</v>
      </c>
      <c r="EL12" s="3">
        <v>0.35562297375280111</v>
      </c>
      <c r="EM12" s="3">
        <v>0.30948444913811268</v>
      </c>
      <c r="EN12" s="3">
        <v>0.26407070107158603</v>
      </c>
      <c r="EO12" s="3">
        <v>0.22052280175787078</v>
      </c>
      <c r="EP12" s="3">
        <v>0.17996204283054559</v>
      </c>
      <c r="EQ12" s="3">
        <v>0.14329657622425024</v>
      </c>
      <c r="ER12" s="3">
        <v>0.11113509265647951</v>
      </c>
      <c r="ES12" s="3">
        <v>8.3788080406499599E-2</v>
      </c>
      <c r="ET12" s="3">
        <v>6.1280926247705668E-2</v>
      </c>
      <c r="EU12" s="3">
        <v>4.3735584253725056E-2</v>
      </c>
      <c r="EV12" s="3">
        <v>3.0172304864959844E-2</v>
      </c>
      <c r="EW12" s="3">
        <v>2.0355443754096508E-2</v>
      </c>
      <c r="EX12" s="3">
        <v>1.3018527607369964E-2</v>
      </c>
      <c r="EY12" s="3">
        <v>7.8480891828269089E-3</v>
      </c>
      <c r="EZ12" s="3">
        <v>4.2751681014531308E-3</v>
      </c>
      <c r="FA12" s="3">
        <v>2.0490453193454708E-3</v>
      </c>
      <c r="FB12" s="3">
        <v>8.4980056529214724E-4</v>
      </c>
      <c r="FC12" s="3">
        <v>3.0184066278611776E-4</v>
      </c>
      <c r="FD12" s="3">
        <v>8.7413055942859691E-5</v>
      </c>
      <c r="FE12" s="3">
        <v>1.8997479448061698E-5</v>
      </c>
      <c r="FF12" s="3">
        <v>2.616332869587056E-6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27</v>
      </c>
      <c r="HC12">
        <f t="shared" ref="HC12:HC60" si="24">HC11-HD11-HE11-HF11</f>
        <v>0.87441813199999996</v>
      </c>
      <c r="HD12">
        <f>IF(H12&gt;=$F$3,IF(HB12&lt;50,HC12*VLOOKUP(H12,Ret!$A$2:$AZ$27,HB12+2),HC12),0)</f>
        <v>0.105804593972</v>
      </c>
      <c r="HE12">
        <f>IF(H12&lt;$F$3,HC12*VLOOKUP(H12,Withd!$A$2:$AZ$57,HB12+2),0)</f>
        <v>0</v>
      </c>
      <c r="HF12">
        <f>IF(HC12=HD12,0,HC12*VLOOKUP(H12,Mort!$A$2:$E$115,IF(HF11/HC11=VLOOKUP(H11,Mort!$A$2:$E$115,2),2,3)))</f>
        <v>2.6932078465599996E-3</v>
      </c>
      <c r="HH12">
        <f t="shared" si="20"/>
        <v>36</v>
      </c>
      <c r="HI12">
        <f t="shared" si="20"/>
        <v>3</v>
      </c>
      <c r="HJ12">
        <f t="shared" si="21"/>
        <v>0.64182803432209212</v>
      </c>
      <c r="HK12">
        <f>IF(HH12&gt;=$F$3,IF(HI12&lt;50,HJ12*VLOOKUP(HH12,Ret!$A$2:$AZ$27,HI12+2),HJ12),0)</f>
        <v>0</v>
      </c>
      <c r="HL12">
        <f>IF(HH12&lt;$F$3,HJ12*VLOOKUP(HH12,Withd!$A$2:$AZ$57,HI12+2),0)</f>
        <v>6.2449867739539561E-2</v>
      </c>
      <c r="HM12">
        <f>IF(HJ12=HK12,0,HJ12*VLOOKUP(HH12,Mort!$A$2:$E$115,IF(HM11/HJ11=VLOOKUP(HH11,Mort!$A$2:$E$115,2),2,3)))</f>
        <v>3.9151510093647619E-4</v>
      </c>
      <c r="HN12">
        <f>HN11/(1+Assumptions!$C$9)</f>
        <v>2.2716518733510505</v>
      </c>
      <c r="HO12">
        <f>HO11*(1+Assumptions!$C$10)</f>
        <v>0.49478744693315924</v>
      </c>
      <c r="HQ12">
        <f>HQ11/(1.01+Assumptions!$C$9)</f>
        <v>2.8050991607468405</v>
      </c>
      <c r="HR12">
        <f>HR11/(0.99+Assumptions!$C$9)</f>
        <v>1.8358978891593833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2016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8677.9432380331527</v>
      </c>
      <c r="F13" s="3">
        <f t="shared" si="19"/>
        <v>8490.0499999999993</v>
      </c>
      <c r="H13">
        <f t="shared" si="23"/>
        <v>61</v>
      </c>
      <c r="I13" s="5">
        <v>154725.30073328115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13217.64</v>
      </c>
      <c r="P13" s="5">
        <v>13837.1</v>
      </c>
      <c r="Q13" s="5">
        <v>5964.92</v>
      </c>
      <c r="R13" s="5">
        <v>6240.82</v>
      </c>
      <c r="S13" s="5">
        <v>6525.73</v>
      </c>
      <c r="T13" s="5">
        <v>6818.48</v>
      </c>
      <c r="U13" s="5">
        <v>7118.26</v>
      </c>
      <c r="V13" s="5">
        <v>7422.27</v>
      </c>
      <c r="W13" s="5">
        <v>7728.31</v>
      </c>
      <c r="X13" s="5">
        <v>8034.08</v>
      </c>
      <c r="Y13" s="5">
        <v>8337.5400000000009</v>
      </c>
      <c r="Z13" s="5">
        <v>8637.6</v>
      </c>
      <c r="AA13" s="5">
        <v>8930.8700000000008</v>
      </c>
      <c r="AB13" s="5">
        <v>9214.32</v>
      </c>
      <c r="AC13" s="5">
        <v>9484</v>
      </c>
      <c r="AD13" s="5">
        <v>9732.8700000000008</v>
      </c>
      <c r="AE13" s="5">
        <v>9953.56</v>
      </c>
      <c r="AF13" s="5">
        <v>10137.780000000001</v>
      </c>
      <c r="AG13" s="5">
        <v>10278.34</v>
      </c>
      <c r="AH13" s="5">
        <v>10366.42</v>
      </c>
      <c r="AI13" s="5">
        <v>10393.36</v>
      </c>
      <c r="AJ13" s="5">
        <v>10352.49</v>
      </c>
      <c r="AK13" s="5">
        <v>10239.69</v>
      </c>
      <c r="AL13" s="5">
        <v>10050.030000000001</v>
      </c>
      <c r="AM13" s="5">
        <v>9779.15</v>
      </c>
      <c r="AN13" s="5">
        <v>9405.81</v>
      </c>
      <c r="AO13" s="5">
        <v>8925.75</v>
      </c>
      <c r="AP13" s="5">
        <v>8340.5300000000007</v>
      </c>
      <c r="AQ13" s="5">
        <v>7657.65</v>
      </c>
      <c r="AR13" s="5">
        <v>6893.33</v>
      </c>
      <c r="AS13" s="5">
        <v>6073.16</v>
      </c>
      <c r="AT13" s="5">
        <v>5228.71</v>
      </c>
      <c r="AU13" s="5">
        <v>4392.3999999999996</v>
      </c>
      <c r="AV13" s="5">
        <v>3593.93</v>
      </c>
      <c r="AW13" s="5">
        <v>2858.6</v>
      </c>
      <c r="AX13" s="5">
        <v>2205.71</v>
      </c>
      <c r="AY13" s="5">
        <v>1660.78</v>
      </c>
      <c r="AZ13" s="5">
        <v>1208.75</v>
      </c>
      <c r="BA13" s="5">
        <v>860.32</v>
      </c>
      <c r="BB13" s="5">
        <v>580.49</v>
      </c>
      <c r="BC13" s="5">
        <v>369.19</v>
      </c>
      <c r="BD13" s="5">
        <v>212.17</v>
      </c>
      <c r="BE13" s="5">
        <v>107.29</v>
      </c>
      <c r="BF13" s="5">
        <v>46.94</v>
      </c>
      <c r="BG13" s="5">
        <v>17.59</v>
      </c>
      <c r="BH13" s="5">
        <v>5.37</v>
      </c>
      <c r="BI13" s="5">
        <v>1.23</v>
      </c>
      <c r="BJ13" s="5">
        <v>0.18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0.99246999999999996</v>
      </c>
      <c r="DL13" s="3">
        <v>0.98481805629999997</v>
      </c>
      <c r="DM13" s="3">
        <v>0.97700844911354101</v>
      </c>
      <c r="DN13" s="3">
        <v>0.96890904907038977</v>
      </c>
      <c r="DO13" s="3">
        <v>0.96032451489562609</v>
      </c>
      <c r="DP13" s="3">
        <v>0.95109579630747909</v>
      </c>
      <c r="DQ13" s="3">
        <v>0.94114733427810282</v>
      </c>
      <c r="DR13" s="3">
        <v>0.93018296783376286</v>
      </c>
      <c r="DS13" s="3">
        <v>0.91804408010353222</v>
      </c>
      <c r="DT13" s="3">
        <v>0.90461309521161748</v>
      </c>
      <c r="DU13" s="3">
        <v>0.88984076336681184</v>
      </c>
      <c r="DV13" s="3">
        <v>0.87380583281094182</v>
      </c>
      <c r="DW13" s="3">
        <v>0.85637340644636351</v>
      </c>
      <c r="DX13" s="3">
        <v>0.83749037283422123</v>
      </c>
      <c r="DY13" s="3">
        <v>0.81706398264079461</v>
      </c>
      <c r="DZ13" s="3">
        <v>0.79479081847400657</v>
      </c>
      <c r="EA13" s="3">
        <v>0.77043842779596305</v>
      </c>
      <c r="EB13" s="3">
        <v>0.74378896257850069</v>
      </c>
      <c r="EC13" s="3">
        <v>0.71478863092756495</v>
      </c>
      <c r="ED13" s="3">
        <v>0.68333078328044283</v>
      </c>
      <c r="EE13" s="3">
        <v>0.64938974327490329</v>
      </c>
      <c r="EF13" s="3">
        <v>0.61311483221556717</v>
      </c>
      <c r="EG13" s="3">
        <v>0.57481967979538284</v>
      </c>
      <c r="EH13" s="3">
        <v>0.53476049631044265</v>
      </c>
      <c r="EI13" s="3">
        <v>0.4932203009570475</v>
      </c>
      <c r="EJ13" s="3">
        <v>0.4496590839765211</v>
      </c>
      <c r="EK13" s="3">
        <v>0.40446384944604097</v>
      </c>
      <c r="EL13" s="3">
        <v>0.35824172073134741</v>
      </c>
      <c r="EM13" s="3">
        <v>0.3117634398836624</v>
      </c>
      <c r="EN13" s="3">
        <v>0.26601527271513375</v>
      </c>
      <c r="EO13" s="3">
        <v>0.22214669409168106</v>
      </c>
      <c r="EP13" s="3">
        <v>0.18128725264739814</v>
      </c>
      <c r="EQ13" s="3">
        <v>0.14435178779301724</v>
      </c>
      <c r="ER13" s="3">
        <v>0.11195347254075246</v>
      </c>
      <c r="ES13" s="3">
        <v>8.4405081552649502E-2</v>
      </c>
      <c r="ET13" s="3">
        <v>6.1732188545976785E-2</v>
      </c>
      <c r="EU13" s="3">
        <v>4.405764564337817E-2</v>
      </c>
      <c r="EV13" s="3">
        <v>3.0394488576453733E-2</v>
      </c>
      <c r="EW13" s="3">
        <v>2.0505337773218748E-2</v>
      </c>
      <c r="EX13" s="3">
        <v>1.3114393826239783E-2</v>
      </c>
      <c r="EY13" s="3">
        <v>7.9058811742103909E-3</v>
      </c>
      <c r="EZ13" s="3">
        <v>4.3066497108393683E-3</v>
      </c>
      <c r="FA13" s="3">
        <v>2.0641341399082009E-3</v>
      </c>
      <c r="FB13" s="3">
        <v>8.560583518441283E-4</v>
      </c>
      <c r="FC13" s="3">
        <v>3.0406336599151594E-4</v>
      </c>
      <c r="FD13" s="3">
        <v>8.8056750791143E-5</v>
      </c>
      <c r="FE13" s="3">
        <v>1.9137373649439111E-5</v>
      </c>
      <c r="FF13" s="3">
        <v>2.6355990990007535E-6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28</v>
      </c>
      <c r="HC13">
        <f t="shared" si="24"/>
        <v>0.7659203301814399</v>
      </c>
      <c r="HD13">
        <f>IF(H13&gt;=$F$3,IF(HB13&lt;50,HC13*VLOOKUP(H13,Ret!$A$2:$AZ$27,HB13+2),HC13),0)</f>
        <v>0.1210154121686675</v>
      </c>
      <c r="HE13">
        <f>IF(H13&lt;$F$3,HC13*VLOOKUP(H13,Withd!$A$2:$AZ$57,HB13+2),0)</f>
        <v>0</v>
      </c>
      <c r="HF13">
        <f>IF(HC13=HD13,0,HC13*VLOOKUP(H13,Mort!$A$2:$E$115,IF(HF12/HC12=VLOOKUP(H12,Mort!$A$2:$E$115,2),2,3)))</f>
        <v>2.5122186829951228E-3</v>
      </c>
      <c r="HH13">
        <f t="shared" si="20"/>
        <v>37</v>
      </c>
      <c r="HI13">
        <f t="shared" si="20"/>
        <v>4</v>
      </c>
      <c r="HJ13">
        <f t="shared" si="21"/>
        <v>0.5789866514816161</v>
      </c>
      <c r="HK13">
        <f>IF(HH13&gt;=$F$3,IF(HI13&lt;50,HJ13*VLOOKUP(HH13,Ret!$A$2:$AZ$27,HI13+2),HJ13),0)</f>
        <v>0</v>
      </c>
      <c r="HL13">
        <f>IF(HH13&lt;$F$3,HJ13*VLOOKUP(HH13,Withd!$A$2:$AZ$57,HI13+2),0)</f>
        <v>4.4929364154973409E-2</v>
      </c>
      <c r="HM13">
        <f>IF(HJ13=HK13,0,HJ13*VLOOKUP(HH13,Mort!$A$2:$E$115,IF(HM12/HJ12=VLOOKUP(HH12,Mort!$A$2:$E$115,2),2,3)))</f>
        <v>3.7634132346305043E-4</v>
      </c>
      <c r="HN13">
        <f>HN12/(1+Assumptions!$C$9)</f>
        <v>2.1884892806850198</v>
      </c>
      <c r="HO13">
        <f>HO12*(1+Assumptions!$C$10)</f>
        <v>0.51086803895848687</v>
      </c>
      <c r="HQ13">
        <f>HQ12/(1.01+Assumptions!$C$9)</f>
        <v>2.6766213365904967</v>
      </c>
      <c r="HR13">
        <f>HR12/(0.99+Assumptions!$C$9)</f>
        <v>1.7858928882873379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2017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9155.2301161249761</v>
      </c>
      <c r="F14" s="3">
        <f t="shared" si="19"/>
        <v>8903.35</v>
      </c>
      <c r="H14">
        <f t="shared" si="23"/>
        <v>62</v>
      </c>
      <c r="I14" s="5">
        <v>144942.60808223608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13942.08</v>
      </c>
      <c r="Q14" s="5">
        <v>6010.18</v>
      </c>
      <c r="R14" s="5">
        <v>6288.17</v>
      </c>
      <c r="S14" s="5">
        <v>6575.24</v>
      </c>
      <c r="T14" s="5">
        <v>6870.22</v>
      </c>
      <c r="U14" s="5">
        <v>7172.26</v>
      </c>
      <c r="V14" s="5">
        <v>7478.59</v>
      </c>
      <c r="W14" s="5">
        <v>7786.94</v>
      </c>
      <c r="X14" s="5">
        <v>8095.04</v>
      </c>
      <c r="Y14" s="5">
        <v>8400.7999999999993</v>
      </c>
      <c r="Z14" s="5">
        <v>8703.14</v>
      </c>
      <c r="AA14" s="5">
        <v>8998.6299999999992</v>
      </c>
      <c r="AB14" s="5">
        <v>9284.23</v>
      </c>
      <c r="AC14" s="5">
        <v>9555.9599999999991</v>
      </c>
      <c r="AD14" s="5">
        <v>9806.7199999999993</v>
      </c>
      <c r="AE14" s="5">
        <v>10029.08</v>
      </c>
      <c r="AF14" s="5">
        <v>10214.700000000001</v>
      </c>
      <c r="AG14" s="5">
        <v>10356.33</v>
      </c>
      <c r="AH14" s="5">
        <v>10445.08</v>
      </c>
      <c r="AI14" s="5">
        <v>10472.209999999999</v>
      </c>
      <c r="AJ14" s="5">
        <v>10431.030000000001</v>
      </c>
      <c r="AK14" s="5">
        <v>10317.379999999999</v>
      </c>
      <c r="AL14" s="5">
        <v>10126.280000000001</v>
      </c>
      <c r="AM14" s="5">
        <v>9853.35</v>
      </c>
      <c r="AN14" s="5">
        <v>9477.17</v>
      </c>
      <c r="AO14" s="5">
        <v>8993.48</v>
      </c>
      <c r="AP14" s="5">
        <v>8403.81</v>
      </c>
      <c r="AQ14" s="5">
        <v>7715.75</v>
      </c>
      <c r="AR14" s="5">
        <v>6945.63</v>
      </c>
      <c r="AS14" s="5">
        <v>6119.24</v>
      </c>
      <c r="AT14" s="5">
        <v>5268.38</v>
      </c>
      <c r="AU14" s="5">
        <v>4425.7299999999996</v>
      </c>
      <c r="AV14" s="5">
        <v>3621.2</v>
      </c>
      <c r="AW14" s="5">
        <v>2880.29</v>
      </c>
      <c r="AX14" s="5">
        <v>2222.4499999999998</v>
      </c>
      <c r="AY14" s="5">
        <v>1673.38</v>
      </c>
      <c r="AZ14" s="5">
        <v>1217.92</v>
      </c>
      <c r="BA14" s="5">
        <v>866.85</v>
      </c>
      <c r="BB14" s="5">
        <v>584.9</v>
      </c>
      <c r="BC14" s="5">
        <v>371.99</v>
      </c>
      <c r="BD14" s="5">
        <v>213.78</v>
      </c>
      <c r="BE14" s="5">
        <v>108.1</v>
      </c>
      <c r="BF14" s="5">
        <v>47.3</v>
      </c>
      <c r="BG14" s="5">
        <v>17.72</v>
      </c>
      <c r="BH14" s="5">
        <v>5.42</v>
      </c>
      <c r="BI14" s="5">
        <v>1.24</v>
      </c>
      <c r="BJ14" s="5">
        <v>0.18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0.99229000000000001</v>
      </c>
      <c r="DM14" s="3">
        <v>0.98442114030000005</v>
      </c>
      <c r="DN14" s="3">
        <v>0.97626028904691309</v>
      </c>
      <c r="DO14" s="3">
        <v>0.96761062288595745</v>
      </c>
      <c r="DP14" s="3">
        <v>0.95831188480002338</v>
      </c>
      <c r="DQ14" s="3">
        <v>0.94828794248501513</v>
      </c>
      <c r="DR14" s="3">
        <v>0.9372403879550647</v>
      </c>
      <c r="DS14" s="3">
        <v>0.92500940089225114</v>
      </c>
      <c r="DT14" s="3">
        <v>0.91147651335719748</v>
      </c>
      <c r="DU14" s="3">
        <v>0.89659210189407446</v>
      </c>
      <c r="DV14" s="3">
        <v>0.88043551221794325</v>
      </c>
      <c r="DW14" s="3">
        <v>0.86287082374919521</v>
      </c>
      <c r="DX14" s="3">
        <v>0.84384452208552541</v>
      </c>
      <c r="DY14" s="3">
        <v>0.82326315419185947</v>
      </c>
      <c r="DZ14" s="3">
        <v>0.80082100060858941</v>
      </c>
      <c r="EA14" s="3">
        <v>0.7762838451499422</v>
      </c>
      <c r="EB14" s="3">
        <v>0.74943218694620573</v>
      </c>
      <c r="EC14" s="3">
        <v>0.72021182597717315</v>
      </c>
      <c r="ED14" s="3">
        <v>0.68851530351591772</v>
      </c>
      <c r="EE14" s="3">
        <v>0.65431674839028209</v>
      </c>
      <c r="EF14" s="3">
        <v>0.6177666148252009</v>
      </c>
      <c r="EG14" s="3">
        <v>0.57918091206321887</v>
      </c>
      <c r="EH14" s="3">
        <v>0.53881779430153309</v>
      </c>
      <c r="EI14" s="3">
        <v>0.49696242804019003</v>
      </c>
      <c r="EJ14" s="3">
        <v>0.45307070639568048</v>
      </c>
      <c r="EK14" s="3">
        <v>0.40753256969585067</v>
      </c>
      <c r="EL14" s="3">
        <v>0.36095974763100885</v>
      </c>
      <c r="EM14" s="3">
        <v>0.31412882997336178</v>
      </c>
      <c r="EN14" s="3">
        <v>0.26803356546307067</v>
      </c>
      <c r="EO14" s="3">
        <v>0.22383215018255567</v>
      </c>
      <c r="EP14" s="3">
        <v>0.18266270279947819</v>
      </c>
      <c r="EQ14" s="3">
        <v>0.1454470037311125</v>
      </c>
      <c r="ER14" s="3">
        <v>0.11280287821370161</v>
      </c>
      <c r="ES14" s="3">
        <v>8.5045473971656058E-2</v>
      </c>
      <c r="ET14" s="3">
        <v>6.2200558753389798E-2</v>
      </c>
      <c r="EU14" s="3">
        <v>4.4391916776706758E-2</v>
      </c>
      <c r="EV14" s="3">
        <v>3.0625095545914461E-2</v>
      </c>
      <c r="EW14" s="3">
        <v>2.0660914459095733E-2</v>
      </c>
      <c r="EX14" s="3">
        <v>1.3213894451459268E-2</v>
      </c>
      <c r="EY14" s="3">
        <v>7.9658641311177048E-3</v>
      </c>
      <c r="EZ14" s="3">
        <v>4.3393248267850583E-3</v>
      </c>
      <c r="FA14" s="3">
        <v>2.0797949962298107E-3</v>
      </c>
      <c r="FB14" s="3">
        <v>8.6255337878638947E-4</v>
      </c>
      <c r="FC14" s="3">
        <v>3.0637033461113766E-4</v>
      </c>
      <c r="FD14" s="3">
        <v>8.8724848903385452E-5</v>
      </c>
      <c r="FE14" s="3">
        <v>1.9282571412172762E-5</v>
      </c>
      <c r="FF14" s="3">
        <v>2.655595734884432E-6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29</v>
      </c>
      <c r="HC14">
        <f t="shared" si="24"/>
        <v>0.64239269932977727</v>
      </c>
      <c r="HD14">
        <f>IF(H14&gt;=$F$3,IF(HB14&lt;50,HC14*VLOOKUP(H14,Ret!$A$2:$AZ$27,HB14+2),HC14),0)</f>
        <v>0.17537320691702921</v>
      </c>
      <c r="HE14">
        <f>IF(H14&lt;$F$3,HC14*VLOOKUP(H14,Withd!$A$2:$AZ$57,HB14+2),0)</f>
        <v>0</v>
      </c>
      <c r="HF14">
        <f>IF(HC14=HD14,0,HC14*VLOOKUP(H14,Mort!$A$2:$E$115,IF(HF13/HC13=VLOOKUP(H13,Mort!$A$2:$E$115,2),2,3)))</f>
        <v>2.229102666674327E-3</v>
      </c>
      <c r="HH14">
        <f t="shared" si="20"/>
        <v>38</v>
      </c>
      <c r="HI14">
        <f t="shared" si="20"/>
        <v>5</v>
      </c>
      <c r="HJ14">
        <f t="shared" si="21"/>
        <v>0.53368094600317961</v>
      </c>
      <c r="HK14">
        <f>IF(HH14&gt;=$F$3,IF(HI14&lt;50,HJ14*VLOOKUP(HH14,Ret!$A$2:$AZ$27,HI14+2),HJ14),0)</f>
        <v>0</v>
      </c>
      <c r="HL14">
        <f>IF(HH14&lt;$F$3,HJ14*VLOOKUP(HH14,Withd!$A$2:$AZ$57,HI14+2),0)</f>
        <v>3.5436414814611128E-2</v>
      </c>
      <c r="HM14">
        <f>IF(HJ14=HK14,0,HJ14*VLOOKUP(HH14,Mort!$A$2:$E$115,IF(HM13/HJ13=VLOOKUP(HH13,Mort!$A$2:$E$115,2),2,3)))</f>
        <v>3.6823985274219394E-4</v>
      </c>
      <c r="HN14">
        <f>HN13/(1+Assumptions!$C$9)</f>
        <v>2.1083711759971289</v>
      </c>
      <c r="HO14">
        <f>HO13*(1+Assumptions!$C$10)</f>
        <v>0.5274712502246377</v>
      </c>
      <c r="HQ14">
        <f>HQ13/(1.01+Assumptions!$C$9)</f>
        <v>2.5540279929298633</v>
      </c>
      <c r="HR14">
        <f>HR13/(0.99+Assumptions!$C$9)</f>
        <v>1.7372498913300953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2018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9658.7677725118483</v>
      </c>
      <c r="F15" s="3">
        <f t="shared" si="19"/>
        <v>9335.27</v>
      </c>
      <c r="H15">
        <f t="shared" si="23"/>
        <v>63</v>
      </c>
      <c r="I15" s="5">
        <v>134930.70051509122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6056.87</v>
      </c>
      <c r="R15" s="5">
        <v>6337.03</v>
      </c>
      <c r="S15" s="5">
        <v>6626.33</v>
      </c>
      <c r="T15" s="5">
        <v>6923.6</v>
      </c>
      <c r="U15" s="5">
        <v>7227.99</v>
      </c>
      <c r="V15" s="5">
        <v>7536.69</v>
      </c>
      <c r="W15" s="5">
        <v>7847.45</v>
      </c>
      <c r="X15" s="5">
        <v>8157.94</v>
      </c>
      <c r="Y15" s="5">
        <v>8466.08</v>
      </c>
      <c r="Z15" s="5">
        <v>8770.76</v>
      </c>
      <c r="AA15" s="5">
        <v>9068.5499999999993</v>
      </c>
      <c r="AB15" s="5">
        <v>9356.36</v>
      </c>
      <c r="AC15" s="5">
        <v>9630.2099999999991</v>
      </c>
      <c r="AD15" s="5">
        <v>9882.91</v>
      </c>
      <c r="AE15" s="5">
        <v>10107.01</v>
      </c>
      <c r="AF15" s="5">
        <v>10294.06</v>
      </c>
      <c r="AG15" s="5">
        <v>10436.799999999999</v>
      </c>
      <c r="AH15" s="5">
        <v>10526.23</v>
      </c>
      <c r="AI15" s="5">
        <v>10553.58</v>
      </c>
      <c r="AJ15" s="5">
        <v>10512.08</v>
      </c>
      <c r="AK15" s="5">
        <v>10397.549999999999</v>
      </c>
      <c r="AL15" s="5">
        <v>10204.959999999999</v>
      </c>
      <c r="AM15" s="5">
        <v>9929.91</v>
      </c>
      <c r="AN15" s="5">
        <v>9550.81</v>
      </c>
      <c r="AO15" s="5">
        <v>9063.35</v>
      </c>
      <c r="AP15" s="5">
        <v>8469.11</v>
      </c>
      <c r="AQ15" s="5">
        <v>7775.7</v>
      </c>
      <c r="AR15" s="5">
        <v>6999.6</v>
      </c>
      <c r="AS15" s="5">
        <v>6166.79</v>
      </c>
      <c r="AT15" s="5">
        <v>5309.32</v>
      </c>
      <c r="AU15" s="5">
        <v>4460.12</v>
      </c>
      <c r="AV15" s="5">
        <v>3649.34</v>
      </c>
      <c r="AW15" s="5">
        <v>2902.67</v>
      </c>
      <c r="AX15" s="5">
        <v>2239.7199999999998</v>
      </c>
      <c r="AY15" s="5">
        <v>1686.38</v>
      </c>
      <c r="AZ15" s="5">
        <v>1227.3900000000001</v>
      </c>
      <c r="BA15" s="5">
        <v>873.59</v>
      </c>
      <c r="BB15" s="5">
        <v>589.44000000000005</v>
      </c>
      <c r="BC15" s="5">
        <v>374.88</v>
      </c>
      <c r="BD15" s="5">
        <v>215.44</v>
      </c>
      <c r="BE15" s="5">
        <v>108.94</v>
      </c>
      <c r="BF15" s="5">
        <v>47.67</v>
      </c>
      <c r="BG15" s="5">
        <v>17.86</v>
      </c>
      <c r="BH15" s="5">
        <v>5.46</v>
      </c>
      <c r="BI15" s="5">
        <v>1.25</v>
      </c>
      <c r="BJ15" s="5">
        <v>0.18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0.99207000000000001</v>
      </c>
      <c r="DN15" s="3">
        <v>0.9838457397</v>
      </c>
      <c r="DO15" s="3">
        <v>0.97512886644625807</v>
      </c>
      <c r="DP15" s="3">
        <v>0.96575787803970947</v>
      </c>
      <c r="DQ15" s="3">
        <v>0.95565605063541403</v>
      </c>
      <c r="DR15" s="3">
        <v>0.94452265764551147</v>
      </c>
      <c r="DS15" s="3">
        <v>0.93219663696323751</v>
      </c>
      <c r="DT15" s="3">
        <v>0.91855860016446533</v>
      </c>
      <c r="DU15" s="3">
        <v>0.90355853822377963</v>
      </c>
      <c r="DV15" s="3">
        <v>0.88727641336498708</v>
      </c>
      <c r="DW15" s="3">
        <v>0.86957524891835558</v>
      </c>
      <c r="DX15" s="3">
        <v>0.85040111467970581</v>
      </c>
      <c r="DY15" s="3">
        <v>0.82965983149266775</v>
      </c>
      <c r="DZ15" s="3">
        <v>0.80704330448617767</v>
      </c>
      <c r="EA15" s="3">
        <v>0.78231549763672115</v>
      </c>
      <c r="EB15" s="3">
        <v>0.75525520457346695</v>
      </c>
      <c r="EC15" s="3">
        <v>0.72580780414714752</v>
      </c>
      <c r="ED15" s="3">
        <v>0.69386500268663154</v>
      </c>
      <c r="EE15" s="3">
        <v>0.65940072800318661</v>
      </c>
      <c r="EF15" s="3">
        <v>0.62256660333692859</v>
      </c>
      <c r="EG15" s="3">
        <v>0.58368109329250406</v>
      </c>
      <c r="EH15" s="3">
        <v>0.54300435790094947</v>
      </c>
      <c r="EI15" s="3">
        <v>0.50082377937920375</v>
      </c>
      <c r="EJ15" s="3">
        <v>0.45659102318443251</v>
      </c>
      <c r="EK15" s="3">
        <v>0.41069905944416518</v>
      </c>
      <c r="EL15" s="3">
        <v>0.36376437093088598</v>
      </c>
      <c r="EM15" s="3">
        <v>0.31656958144631286</v>
      </c>
      <c r="EN15" s="3">
        <v>0.2701161610648809</v>
      </c>
      <c r="EO15" s="3">
        <v>0.22557130494367139</v>
      </c>
      <c r="EP15" s="3">
        <v>0.18408197482538191</v>
      </c>
      <c r="EQ15" s="3">
        <v>0.1465771132744586</v>
      </c>
      <c r="ER15" s="3">
        <v>0.11367934597113911</v>
      </c>
      <c r="ES15" s="3">
        <v>8.5706269308020916E-2</v>
      </c>
      <c r="ET15" s="3">
        <v>6.2683851246500333E-2</v>
      </c>
      <c r="EU15" s="3">
        <v>4.4736837796114821E-2</v>
      </c>
      <c r="EV15" s="3">
        <v>3.0863049658783694E-2</v>
      </c>
      <c r="EW15" s="3">
        <v>2.0821447821801831E-2</v>
      </c>
      <c r="EX15" s="3">
        <v>1.331656516891158E-2</v>
      </c>
      <c r="EY15" s="3">
        <v>8.0277581464266567E-3</v>
      </c>
      <c r="EZ15" s="3">
        <v>4.3730409726844572E-3</v>
      </c>
      <c r="FA15" s="3">
        <v>2.0959548077979333E-3</v>
      </c>
      <c r="FB15" s="3">
        <v>8.6925533743803692E-4</v>
      </c>
      <c r="FC15" s="3">
        <v>3.0875080330461634E-4</v>
      </c>
      <c r="FD15" s="3">
        <v>8.9414232637016877E-5</v>
      </c>
      <c r="FE15" s="3">
        <v>1.943239517900288E-5</v>
      </c>
      <c r="FF15" s="3">
        <v>2.6762294640522755E-6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30</v>
      </c>
      <c r="HC15">
        <f t="shared" si="24"/>
        <v>0.46479038974607378</v>
      </c>
      <c r="HD15">
        <f>IF(H15&gt;=$F$3,IF(HB15&lt;50,HC15*VLOOKUP(H15,Ret!$A$2:$AZ$27,HB15+2),HC15),0)</f>
        <v>0.13571879380585353</v>
      </c>
      <c r="HE15">
        <f>IF(H15&lt;$F$3,HC15*VLOOKUP(H15,Withd!$A$2:$AZ$57,HB15+2),0)</f>
        <v>0</v>
      </c>
      <c r="HF15">
        <f>IF(HC15=HD15,0,HC15*VLOOKUP(H15,Mort!$A$2:$E$115,IF(HF14/HC14=VLOOKUP(H14,Mort!$A$2:$E$115,2),2,3)))</f>
        <v>1.7011328264706302E-3</v>
      </c>
      <c r="HH15">
        <f t="shared" si="20"/>
        <v>39</v>
      </c>
      <c r="HI15">
        <f t="shared" si="20"/>
        <v>6</v>
      </c>
      <c r="HJ15">
        <f t="shared" si="21"/>
        <v>0.49787629133582628</v>
      </c>
      <c r="HK15">
        <f>IF(HH15&gt;=$F$3,IF(HI15&lt;50,HJ15*VLOOKUP(HH15,Ret!$A$2:$AZ$27,HI15+2),HJ15),0)</f>
        <v>0</v>
      </c>
      <c r="HL15">
        <f>IF(HH15&lt;$F$3,HJ15*VLOOKUP(HH15,Withd!$A$2:$AZ$57,HI15+2),0)</f>
        <v>3.1067480579355558E-2</v>
      </c>
      <c r="HM15">
        <f>IF(HJ15=HK15,0,HJ15*VLOOKUP(HH15,Mort!$A$2:$E$115,IF(HM14/HJ14=VLOOKUP(HH14,Mort!$A$2:$E$115,2),2,3)))</f>
        <v>3.6344969267515319E-4</v>
      </c>
      <c r="HN15">
        <f>HN14/(1+Assumptions!$C$9)</f>
        <v>2.0311861040434769</v>
      </c>
      <c r="HO15">
        <f>HO14*(1+Assumptions!$C$10)</f>
        <v>0.54461406585693839</v>
      </c>
      <c r="HQ15">
        <f>HQ14/(1.01+Assumptions!$C$9)</f>
        <v>2.437049611574297</v>
      </c>
      <c r="HR15">
        <f>HR14/(0.99+Assumptions!$C$9)</f>
        <v>1.6899318009047619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2019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10190</v>
      </c>
      <c r="F16" s="3">
        <f t="shared" si="19"/>
        <v>9787.15</v>
      </c>
      <c r="H16">
        <f t="shared" si="23"/>
        <v>64</v>
      </c>
      <c r="I16" s="5">
        <v>124686.23425019371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6105.29</v>
      </c>
      <c r="R16" s="5">
        <v>6387.68</v>
      </c>
      <c r="S16" s="5">
        <v>6679.3</v>
      </c>
      <c r="T16" s="5">
        <v>6978.94</v>
      </c>
      <c r="U16" s="5">
        <v>7285.77</v>
      </c>
      <c r="V16" s="5">
        <v>7596.94</v>
      </c>
      <c r="W16" s="5">
        <v>7910.18</v>
      </c>
      <c r="X16" s="5">
        <v>8223.15</v>
      </c>
      <c r="Y16" s="5">
        <v>8533.75</v>
      </c>
      <c r="Z16" s="5">
        <v>8840.8700000000008</v>
      </c>
      <c r="AA16" s="5">
        <v>9141.0400000000009</v>
      </c>
      <c r="AB16" s="5">
        <v>9431.15</v>
      </c>
      <c r="AC16" s="5">
        <v>9707.19</v>
      </c>
      <c r="AD16" s="5">
        <v>9961.91</v>
      </c>
      <c r="AE16" s="5">
        <v>10187.799999999999</v>
      </c>
      <c r="AF16" s="5">
        <v>10376.35</v>
      </c>
      <c r="AG16" s="5">
        <v>10520.22</v>
      </c>
      <c r="AH16" s="5">
        <v>10610.37</v>
      </c>
      <c r="AI16" s="5">
        <v>10637.94</v>
      </c>
      <c r="AJ16" s="5">
        <v>10596.11</v>
      </c>
      <c r="AK16" s="5">
        <v>10480.66</v>
      </c>
      <c r="AL16" s="5">
        <v>10286.530000000001</v>
      </c>
      <c r="AM16" s="5">
        <v>10009.280000000001</v>
      </c>
      <c r="AN16" s="5">
        <v>9627.15</v>
      </c>
      <c r="AO16" s="5">
        <v>9135.7999999999993</v>
      </c>
      <c r="AP16" s="5">
        <v>8536.81</v>
      </c>
      <c r="AQ16" s="5">
        <v>7837.85</v>
      </c>
      <c r="AR16" s="5">
        <v>7055.55</v>
      </c>
      <c r="AS16" s="5">
        <v>6216.08</v>
      </c>
      <c r="AT16" s="5">
        <v>5351.76</v>
      </c>
      <c r="AU16" s="5">
        <v>4495.7700000000004</v>
      </c>
      <c r="AV16" s="5">
        <v>3678.51</v>
      </c>
      <c r="AW16" s="5">
        <v>2925.87</v>
      </c>
      <c r="AX16" s="5">
        <v>2257.62</v>
      </c>
      <c r="AY16" s="5">
        <v>1699.86</v>
      </c>
      <c r="AZ16" s="5">
        <v>1237.2</v>
      </c>
      <c r="BA16" s="5">
        <v>880.57</v>
      </c>
      <c r="BB16" s="5">
        <v>594.15</v>
      </c>
      <c r="BC16" s="5">
        <v>377.88</v>
      </c>
      <c r="BD16" s="5">
        <v>217.17</v>
      </c>
      <c r="BE16" s="5">
        <v>109.81</v>
      </c>
      <c r="BF16" s="5">
        <v>48.05</v>
      </c>
      <c r="BG16" s="5">
        <v>18</v>
      </c>
      <c r="BH16" s="5">
        <v>5.5</v>
      </c>
      <c r="BI16" s="5">
        <v>1.26</v>
      </c>
      <c r="BJ16" s="5">
        <v>0.18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0.99170999999999998</v>
      </c>
      <c r="DO16" s="3">
        <v>0.98292344939999998</v>
      </c>
      <c r="DP16" s="3">
        <v>0.97347755505126599</v>
      </c>
      <c r="DQ16" s="3">
        <v>0.96329497982542966</v>
      </c>
      <c r="DR16" s="3">
        <v>0.95207259331046334</v>
      </c>
      <c r="DS16" s="3">
        <v>0.93964804596776175</v>
      </c>
      <c r="DT16" s="3">
        <v>0.92590099505525336</v>
      </c>
      <c r="DU16" s="3">
        <v>0.91078103180600112</v>
      </c>
      <c r="DV16" s="3">
        <v>0.89436875761285695</v>
      </c>
      <c r="DW16" s="3">
        <v>0.87652610089848038</v>
      </c>
      <c r="DX16" s="3">
        <v>0.85719870037366885</v>
      </c>
      <c r="DY16" s="3">
        <v>0.836291624071555</v>
      </c>
      <c r="DZ16" s="3">
        <v>0.81349431439936448</v>
      </c>
      <c r="EA16" s="3">
        <v>0.78856884860616794</v>
      </c>
      <c r="EB16" s="3">
        <v>0.76129225213288054</v>
      </c>
      <c r="EC16" s="3">
        <v>0.73160946722221953</v>
      </c>
      <c r="ED16" s="3">
        <v>0.69941133456976967</v>
      </c>
      <c r="EE16" s="3">
        <v>0.66467157358168927</v>
      </c>
      <c r="EF16" s="3">
        <v>0.62754301948141611</v>
      </c>
      <c r="EG16" s="3">
        <v>0.58834668248460686</v>
      </c>
      <c r="EH16" s="3">
        <v>0.54734480218225456</v>
      </c>
      <c r="EI16" s="3">
        <v>0.50482705794873706</v>
      </c>
      <c r="EJ16" s="3">
        <v>0.4602407321907046</v>
      </c>
      <c r="EK16" s="3">
        <v>0.41398193619821688</v>
      </c>
      <c r="EL16" s="3">
        <v>0.36667208052948463</v>
      </c>
      <c r="EM16" s="3">
        <v>0.31910004480158932</v>
      </c>
      <c r="EN16" s="3">
        <v>0.27227530422740409</v>
      </c>
      <c r="EO16" s="3">
        <v>0.22737438380726288</v>
      </c>
      <c r="EP16" s="3">
        <v>0.18555341339359302</v>
      </c>
      <c r="EQ16" s="3">
        <v>0.14774876094878236</v>
      </c>
      <c r="ER16" s="3">
        <v>0.11458802904143765</v>
      </c>
      <c r="ES16" s="3">
        <v>8.6391352735211091E-2</v>
      </c>
      <c r="ET16" s="3">
        <v>6.3184907563478679E-2</v>
      </c>
      <c r="EU16" s="3">
        <v>4.5094436678979097E-2</v>
      </c>
      <c r="EV16" s="3">
        <v>3.11097499760941E-2</v>
      </c>
      <c r="EW16" s="3">
        <v>2.0987881723872125E-2</v>
      </c>
      <c r="EX16" s="3">
        <v>1.3423009635319658E-2</v>
      </c>
      <c r="EY16" s="3">
        <v>8.0919271285561038E-3</v>
      </c>
      <c r="EZ16" s="3">
        <v>4.4079963840096522E-3</v>
      </c>
      <c r="FA16" s="3">
        <v>2.112708586891986E-3</v>
      </c>
      <c r="FB16" s="3">
        <v>8.762036322417134E-4</v>
      </c>
      <c r="FC16" s="3">
        <v>3.1121876813593419E-4</v>
      </c>
      <c r="FD16" s="3">
        <v>9.0128955252166527E-5</v>
      </c>
      <c r="FE16" s="3">
        <v>1.9587725844953353E-5</v>
      </c>
      <c r="FF16" s="3">
        <v>2.6976216033669748E-6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31</v>
      </c>
      <c r="HC16">
        <f t="shared" si="24"/>
        <v>0.32737046311374968</v>
      </c>
      <c r="HD16">
        <f>IF(H16&gt;=$F$3,IF(HB16&lt;50,HC16*VLOOKUP(H16,Ret!$A$2:$AZ$27,HB16+2),HC16),0)</f>
        <v>9.1336359208736173E-2</v>
      </c>
      <c r="HE16">
        <f>IF(H16&lt;$F$3,HC16*VLOOKUP(H16,Withd!$A$2:$AZ$57,HB16+2),0)</f>
        <v>0</v>
      </c>
      <c r="HF16">
        <f>IF(HC16=HD16,0,HC16*VLOOKUP(H16,Mort!$A$2:$E$115,IF(HF15/HC15=VLOOKUP(H15,Mort!$A$2:$E$115,2),2,3)))</f>
        <v>1.2538288737256613E-3</v>
      </c>
      <c r="HH16">
        <f t="shared" si="20"/>
        <v>40</v>
      </c>
      <c r="HI16">
        <f t="shared" si="20"/>
        <v>7</v>
      </c>
      <c r="HJ16">
        <f t="shared" si="21"/>
        <v>0.46644536106379558</v>
      </c>
      <c r="HK16">
        <f>IF(HH16&gt;=$F$3,IF(HI16&lt;50,HJ16*VLOOKUP(HH16,Ret!$A$2:$AZ$27,HI16+2),HJ16),0)</f>
        <v>0</v>
      </c>
      <c r="HL16">
        <f>IF(HH16&lt;$F$3,HJ16*VLOOKUP(HH16,Withd!$A$2:$AZ$57,HI16+2),0)</f>
        <v>2.7193764550019282E-2</v>
      </c>
      <c r="HM16">
        <f>IF(HJ16=HK16,0,HJ16*VLOOKUP(HH16,Mort!$A$2:$E$115,IF(HM15/HJ15=VLOOKUP(HH15,Mort!$A$2:$E$115,2),2,3)))</f>
        <v>3.4983402079784672E-4</v>
      </c>
      <c r="HN16">
        <f>HN15/(1+Assumptions!$C$9)</f>
        <v>1.9568266898299391</v>
      </c>
      <c r="HO16">
        <f>HO15*(1+Assumptions!$C$10)</f>
        <v>0.56231402299728883</v>
      </c>
      <c r="HQ16">
        <f>HQ15/(1.01+Assumptions!$C$9)</f>
        <v>2.3254290186777644</v>
      </c>
      <c r="HR16">
        <f>HR15/(0.99+Assumptions!$C$9)</f>
        <v>1.6439025300629979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2020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10750.449999999999</v>
      </c>
      <c r="F17" s="3">
        <f t="shared" si="19"/>
        <v>10258.530000000001</v>
      </c>
      <c r="H17">
        <f t="shared" si="23"/>
        <v>65</v>
      </c>
      <c r="I17" s="5">
        <v>120986.74024682827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6441.08</v>
      </c>
      <c r="S17" s="5">
        <v>6735.13</v>
      </c>
      <c r="T17" s="5">
        <v>7037.28</v>
      </c>
      <c r="U17" s="5">
        <v>7346.67</v>
      </c>
      <c r="V17" s="5">
        <v>7660.44</v>
      </c>
      <c r="W17" s="5">
        <v>7976.3</v>
      </c>
      <c r="X17" s="5">
        <v>8291.8799999999992</v>
      </c>
      <c r="Y17" s="5">
        <v>8605.08</v>
      </c>
      <c r="Z17" s="5">
        <v>8914.77</v>
      </c>
      <c r="AA17" s="5">
        <v>9217.4500000000007</v>
      </c>
      <c r="AB17" s="5">
        <v>9509.99</v>
      </c>
      <c r="AC17" s="5">
        <v>9788.33</v>
      </c>
      <c r="AD17" s="5">
        <v>10045.19</v>
      </c>
      <c r="AE17" s="5">
        <v>10272.959999999999</v>
      </c>
      <c r="AF17" s="5">
        <v>10463.09</v>
      </c>
      <c r="AG17" s="5">
        <v>10608.16</v>
      </c>
      <c r="AH17" s="5">
        <v>10699.07</v>
      </c>
      <c r="AI17" s="5">
        <v>10726.87</v>
      </c>
      <c r="AJ17" s="5">
        <v>10684.69</v>
      </c>
      <c r="AK17" s="5">
        <v>10568.27</v>
      </c>
      <c r="AL17" s="5">
        <v>10372.52</v>
      </c>
      <c r="AM17" s="5">
        <v>10092.950000000001</v>
      </c>
      <c r="AN17" s="5">
        <v>9707.6299999999992</v>
      </c>
      <c r="AO17" s="5">
        <v>9212.17</v>
      </c>
      <c r="AP17" s="5">
        <v>8608.17</v>
      </c>
      <c r="AQ17" s="5">
        <v>7903.37</v>
      </c>
      <c r="AR17" s="5">
        <v>7114.53</v>
      </c>
      <c r="AS17" s="5">
        <v>6268.04</v>
      </c>
      <c r="AT17" s="5">
        <v>5396.49</v>
      </c>
      <c r="AU17" s="5">
        <v>4533.3500000000004</v>
      </c>
      <c r="AV17" s="5">
        <v>3709.26</v>
      </c>
      <c r="AW17" s="5">
        <v>2950.33</v>
      </c>
      <c r="AX17" s="5">
        <v>2276.4899999999998</v>
      </c>
      <c r="AY17" s="5">
        <v>1714.07</v>
      </c>
      <c r="AZ17" s="5">
        <v>1247.54</v>
      </c>
      <c r="BA17" s="5">
        <v>887.93</v>
      </c>
      <c r="BB17" s="5">
        <v>599.12</v>
      </c>
      <c r="BC17" s="5">
        <v>381.04</v>
      </c>
      <c r="BD17" s="5">
        <v>218.98</v>
      </c>
      <c r="BE17" s="5">
        <v>110.73</v>
      </c>
      <c r="BF17" s="5">
        <v>48.45</v>
      </c>
      <c r="BG17" s="5">
        <v>18.149999999999999</v>
      </c>
      <c r="BH17" s="5">
        <v>5.55</v>
      </c>
      <c r="BI17" s="5">
        <v>1.27</v>
      </c>
      <c r="BJ17" s="5">
        <v>0.18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0.99114000000000002</v>
      </c>
      <c r="DP17" s="3">
        <v>0.98161514459999999</v>
      </c>
      <c r="DQ17" s="3">
        <v>0.97134745018748392</v>
      </c>
      <c r="DR17" s="3">
        <v>0.96003125239279963</v>
      </c>
      <c r="DS17" s="3">
        <v>0.94750284454907363</v>
      </c>
      <c r="DT17" s="3">
        <v>0.93364087793332062</v>
      </c>
      <c r="DU17" s="3">
        <v>0.91839452239666952</v>
      </c>
      <c r="DV17" s="3">
        <v>0.9018450531030815</v>
      </c>
      <c r="DW17" s="3">
        <v>0.88385324429367496</v>
      </c>
      <c r="DX17" s="3">
        <v>0.86436428025699941</v>
      </c>
      <c r="DY17" s="3">
        <v>0.84328243546153114</v>
      </c>
      <c r="DZ17" s="3">
        <v>0.8202945562708498</v>
      </c>
      <c r="EA17" s="3">
        <v>0.79516073106671092</v>
      </c>
      <c r="EB17" s="3">
        <v>0.76765612137911343</v>
      </c>
      <c r="EC17" s="3">
        <v>0.73772520920654183</v>
      </c>
      <c r="ED17" s="3">
        <v>0.70525792274936194</v>
      </c>
      <c r="EE17" s="3">
        <v>0.67022776172640119</v>
      </c>
      <c r="EF17" s="3">
        <v>0.6327888389563644</v>
      </c>
      <c r="EG17" s="3">
        <v>0.5932648480751499</v>
      </c>
      <c r="EH17" s="3">
        <v>0.55192022081279268</v>
      </c>
      <c r="EI17" s="3">
        <v>0.50904705806005501</v>
      </c>
      <c r="EJ17" s="3">
        <v>0.464088021892191</v>
      </c>
      <c r="EK17" s="3">
        <v>0.41744253481180688</v>
      </c>
      <c r="EL17" s="3">
        <v>0.36973720193351356</v>
      </c>
      <c r="EM17" s="3">
        <v>0.32176749735465954</v>
      </c>
      <c r="EN17" s="3">
        <v>0.27455133479283678</v>
      </c>
      <c r="EO17" s="3">
        <v>0.22927507417215007</v>
      </c>
      <c r="EP17" s="3">
        <v>0.1871045097796665</v>
      </c>
      <c r="EQ17" s="3">
        <v>0.14898383695715725</v>
      </c>
      <c r="ER17" s="3">
        <v>0.11554590459049288</v>
      </c>
      <c r="ES17" s="3">
        <v>8.7113523847910296E-2</v>
      </c>
      <c r="ET17" s="3">
        <v>6.3713089071884624E-2</v>
      </c>
      <c r="EU17" s="3">
        <v>4.5471394539713335E-2</v>
      </c>
      <c r="EV17" s="3">
        <v>3.136980566505744E-2</v>
      </c>
      <c r="EW17" s="3">
        <v>2.1163325693874351E-2</v>
      </c>
      <c r="EX17" s="3">
        <v>1.353521658077428E-2</v>
      </c>
      <c r="EY17" s="3">
        <v>8.1595699635539677E-3</v>
      </c>
      <c r="EZ17" s="3">
        <v>4.4448441419463885E-3</v>
      </c>
      <c r="FA17" s="3">
        <v>2.1303693487934846E-3</v>
      </c>
      <c r="FB17" s="3">
        <v>8.8352808002512191E-4</v>
      </c>
      <c r="FC17" s="3">
        <v>3.1382033874412306E-4</v>
      </c>
      <c r="FD17" s="3">
        <v>9.0882370100298026E-5</v>
      </c>
      <c r="FE17" s="3">
        <v>1.9751465493897773E-5</v>
      </c>
      <c r="FF17" s="3">
        <v>2.7201718278196003E-6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32</v>
      </c>
      <c r="HC17">
        <f t="shared" si="24"/>
        <v>0.23478027503128784</v>
      </c>
      <c r="HD17">
        <f>IF(H17&gt;=$F$3,IF(HB17&lt;50,HC17*VLOOKUP(H17,Ret!$A$2:$AZ$27,HB17+2),HC17),0)</f>
        <v>8.8512163686795514E-2</v>
      </c>
      <c r="HE17">
        <f>IF(H17&lt;$F$3,HC17*VLOOKUP(H17,Withd!$A$2:$AZ$57,HB17+2),0)</f>
        <v>0</v>
      </c>
      <c r="HF17">
        <f>IF(HC17=HD17,0,HC17*VLOOKUP(H17,Mort!$A$2:$E$115,IF(HF16/HC16=VLOOKUP(H16,Mort!$A$2:$E$115,2),2,3)))</f>
        <v>9.3912110012515134E-4</v>
      </c>
      <c r="HH17">
        <f t="shared" si="20"/>
        <v>41</v>
      </c>
      <c r="HI17">
        <f t="shared" si="20"/>
        <v>8</v>
      </c>
      <c r="HJ17">
        <f t="shared" si="21"/>
        <v>0.43890176249297846</v>
      </c>
      <c r="HK17">
        <f>IF(HH17&gt;=$F$3,IF(HI17&lt;50,HJ17*VLOOKUP(HH17,Ret!$A$2:$AZ$27,HI17+2),HJ17),0)</f>
        <v>0</v>
      </c>
      <c r="HL17">
        <f>IF(HH17&lt;$F$3,HJ17*VLOOKUP(HH17,Withd!$A$2:$AZ$57,HI17+2),0)</f>
        <v>2.3788475527119431E-2</v>
      </c>
      <c r="HM17">
        <f>IF(HJ17=HK17,0,HJ17*VLOOKUP(HH17,Mort!$A$2:$E$115,IF(HM16/HJ16=VLOOKUP(HH16,Mort!$A$2:$E$115,2),2,3)))</f>
        <v>3.5989944524424236E-4</v>
      </c>
      <c r="HN17">
        <f>HN16/(1+Assumptions!$C$9)</f>
        <v>1.8851894892388623</v>
      </c>
      <c r="HO17">
        <f>HO16*(1+Assumptions!$C$10)</f>
        <v>0.58058922874470076</v>
      </c>
      <c r="HQ17">
        <f>HQ16/(1.01+Assumptions!$C$9)</f>
        <v>2.218920819349012</v>
      </c>
      <c r="HR17">
        <f>HR16/(0.99+Assumptions!$C$9)</f>
        <v>1.5991269747694532</v>
      </c>
    </row>
    <row r="18" spans="2:226" x14ac:dyDescent="0.25">
      <c r="B18">
        <f t="shared" si="18"/>
        <v>2021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11341.724749999999</v>
      </c>
      <c r="F18" s="3">
        <f t="shared" si="19"/>
        <v>10749.59</v>
      </c>
      <c r="H18">
        <f t="shared" si="23"/>
        <v>66</v>
      </c>
      <c r="I18" s="5">
        <v>117246.08383575779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6795.34</v>
      </c>
      <c r="T18" s="5">
        <v>7100.19</v>
      </c>
      <c r="U18" s="5">
        <v>7412.35</v>
      </c>
      <c r="V18" s="5">
        <v>7728.92</v>
      </c>
      <c r="W18" s="5">
        <v>8047.6</v>
      </c>
      <c r="X18" s="5">
        <v>8366.01</v>
      </c>
      <c r="Y18" s="5">
        <v>8682.01</v>
      </c>
      <c r="Z18" s="5">
        <v>8994.4599999999991</v>
      </c>
      <c r="AA18" s="5">
        <v>9299.85</v>
      </c>
      <c r="AB18" s="5">
        <v>9595</v>
      </c>
      <c r="AC18" s="5">
        <v>9875.83</v>
      </c>
      <c r="AD18" s="5">
        <v>10134.98</v>
      </c>
      <c r="AE18" s="5">
        <v>10364.790000000001</v>
      </c>
      <c r="AF18" s="5">
        <v>10556.62</v>
      </c>
      <c r="AG18" s="5">
        <v>10702.99</v>
      </c>
      <c r="AH18" s="5">
        <v>10794.71</v>
      </c>
      <c r="AI18" s="5">
        <v>10822.76</v>
      </c>
      <c r="AJ18" s="5">
        <v>10780.2</v>
      </c>
      <c r="AK18" s="5">
        <v>10662.74</v>
      </c>
      <c r="AL18" s="5">
        <v>10465.24</v>
      </c>
      <c r="AM18" s="5">
        <v>10183.18</v>
      </c>
      <c r="AN18" s="5">
        <v>9794.41</v>
      </c>
      <c r="AO18" s="5">
        <v>9294.52</v>
      </c>
      <c r="AP18" s="5">
        <v>8685.1200000000008</v>
      </c>
      <c r="AQ18" s="5">
        <v>7974.02</v>
      </c>
      <c r="AR18" s="5">
        <v>7178.13</v>
      </c>
      <c r="AS18" s="5">
        <v>6324.07</v>
      </c>
      <c r="AT18" s="5">
        <v>5444.74</v>
      </c>
      <c r="AU18" s="5">
        <v>4573.87</v>
      </c>
      <c r="AV18" s="5">
        <v>3742.42</v>
      </c>
      <c r="AW18" s="5">
        <v>2976.7</v>
      </c>
      <c r="AX18" s="5">
        <v>2296.84</v>
      </c>
      <c r="AY18" s="5">
        <v>1729.39</v>
      </c>
      <c r="AZ18" s="5">
        <v>1258.69</v>
      </c>
      <c r="BA18" s="5">
        <v>895.87</v>
      </c>
      <c r="BB18" s="5">
        <v>604.47</v>
      </c>
      <c r="BC18" s="5">
        <v>384.44</v>
      </c>
      <c r="BD18" s="5">
        <v>220.94</v>
      </c>
      <c r="BE18" s="5">
        <v>111.72</v>
      </c>
      <c r="BF18" s="5">
        <v>48.88</v>
      </c>
      <c r="BG18" s="5">
        <v>18.32</v>
      </c>
      <c r="BH18" s="5">
        <v>5.6</v>
      </c>
      <c r="BI18" s="5">
        <v>1.28</v>
      </c>
      <c r="BJ18" s="5">
        <v>0.19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0.99038999999999999</v>
      </c>
      <c r="DQ18" s="3">
        <v>0.98003052059999995</v>
      </c>
      <c r="DR18" s="3">
        <v>0.96861316503500994</v>
      </c>
      <c r="DS18" s="3">
        <v>0.95597276323130309</v>
      </c>
      <c r="DT18" s="3">
        <v>0.94198688170522915</v>
      </c>
      <c r="DU18" s="3">
        <v>0.92660423592698282</v>
      </c>
      <c r="DV18" s="3">
        <v>0.9099068275955785</v>
      </c>
      <c r="DW18" s="3">
        <v>0.89175418638504667</v>
      </c>
      <c r="DX18" s="3">
        <v>0.8720910065752564</v>
      </c>
      <c r="DY18" s="3">
        <v>0.85082070692488587</v>
      </c>
      <c r="DZ18" s="3">
        <v>0.82762733445411352</v>
      </c>
      <c r="EA18" s="3">
        <v>0.80226883292643947</v>
      </c>
      <c r="EB18" s="3">
        <v>0.77451835399551394</v>
      </c>
      <c r="EC18" s="3">
        <v>0.74431988337322885</v>
      </c>
      <c r="ED18" s="3">
        <v>0.71156236530597305</v>
      </c>
      <c r="EE18" s="3">
        <v>0.67621906262122533</v>
      </c>
      <c r="EF18" s="3">
        <v>0.63844546578320371</v>
      </c>
      <c r="EG18" s="3">
        <v>0.59856816199038487</v>
      </c>
      <c r="EH18" s="3">
        <v>0.55685394678127498</v>
      </c>
      <c r="EI18" s="3">
        <v>0.51359753219530557</v>
      </c>
      <c r="EJ18" s="3">
        <v>0.46823659815181623</v>
      </c>
      <c r="EK18" s="3">
        <v>0.42117413767157719</v>
      </c>
      <c r="EL18" s="3">
        <v>0.37304235721846934</v>
      </c>
      <c r="EM18" s="3">
        <v>0.32464384179294514</v>
      </c>
      <c r="EN18" s="3">
        <v>0.2770056044482484</v>
      </c>
      <c r="EO18" s="3">
        <v>0.23132461021868775</v>
      </c>
      <c r="EP18" s="3">
        <v>0.1887770746611645</v>
      </c>
      <c r="EQ18" s="3">
        <v>0.15031563346969884</v>
      </c>
      <c r="ER18" s="3">
        <v>0.11657879269375963</v>
      </c>
      <c r="ES18" s="3">
        <v>8.7892249175606202E-2</v>
      </c>
      <c r="ET18" s="3">
        <v>6.4282633202054851E-2</v>
      </c>
      <c r="EU18" s="3">
        <v>4.5877872489974519E-2</v>
      </c>
      <c r="EV18" s="3">
        <v>3.1650226673383623E-2</v>
      </c>
      <c r="EW18" s="3">
        <v>2.1352508922931529E-2</v>
      </c>
      <c r="EX18" s="3">
        <v>1.365621060675009E-2</v>
      </c>
      <c r="EY18" s="3">
        <v>8.2325100021732253E-3</v>
      </c>
      <c r="EZ18" s="3">
        <v>4.4845774985838426E-3</v>
      </c>
      <c r="FA18" s="3">
        <v>2.14941314929625E-3</v>
      </c>
      <c r="FB18" s="3">
        <v>8.9142611540763382E-4</v>
      </c>
      <c r="FC18" s="3">
        <v>3.1662564193163747E-4</v>
      </c>
      <c r="FD18" s="3">
        <v>9.1694785903402205E-5</v>
      </c>
      <c r="FE18" s="3">
        <v>1.9928027820386402E-5</v>
      </c>
      <c r="FF18" s="3">
        <v>2.7444879914236142E-6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33</v>
      </c>
      <c r="HC18">
        <f t="shared" si="24"/>
        <v>0.14532899024436718</v>
      </c>
      <c r="HD18">
        <f>IF(H18&gt;=$F$3,IF(HB18&lt;50,HC18*VLOOKUP(H18,Ret!$A$2:$AZ$27,HB18+2),HC18),0)</f>
        <v>4.2145407170866483E-2</v>
      </c>
      <c r="HE18">
        <f>IF(H18&lt;$F$3,HC18*VLOOKUP(H18,Withd!$A$2:$AZ$57,HB18+2),0)</f>
        <v>0</v>
      </c>
      <c r="HF18">
        <f>IF(HC18=HD18,0,HC18*VLOOKUP(H18,Mort!$A$2:$E$115,IF(HF17/HC17=VLOOKUP(H17,Mort!$A$2:$E$115,2),2,3)))</f>
        <v>6.1474162873367323E-4</v>
      </c>
      <c r="HH18">
        <f t="shared" si="20"/>
        <v>42</v>
      </c>
      <c r="HI18">
        <f t="shared" si="20"/>
        <v>9</v>
      </c>
      <c r="HJ18">
        <f t="shared" si="21"/>
        <v>0.4147533875206148</v>
      </c>
      <c r="HK18">
        <f>IF(HH18&gt;=$F$3,IF(HI18&lt;50,HJ18*VLOOKUP(HH18,Ret!$A$2:$AZ$27,HI18+2),HJ18),0)</f>
        <v>0</v>
      </c>
      <c r="HL18">
        <f>IF(HH18&lt;$F$3,HJ18*VLOOKUP(HH18,Withd!$A$2:$AZ$57,HI18+2),0)</f>
        <v>2.0737669376030742E-2</v>
      </c>
      <c r="HM18">
        <f>IF(HJ18=HK18,0,HJ18*VLOOKUP(HH18,Mort!$A$2:$E$115,IF(HM17/HJ17=VLOOKUP(HH17,Mort!$A$2:$E$115,2),2,3)))</f>
        <v>3.6913051489334715E-4</v>
      </c>
      <c r="HN18">
        <f>HN17/(1+Assumptions!$C$9)</f>
        <v>1.8161748451241448</v>
      </c>
      <c r="HO18">
        <f>HO17*(1+Assumptions!$C$10)</f>
        <v>0.5994583786789035</v>
      </c>
      <c r="HQ18">
        <f>HQ17/(1.01+Assumptions!$C$9)</f>
        <v>2.1172908581574541</v>
      </c>
      <c r="HR18">
        <f>HR17/(0.99+Assumptions!$C$9)</f>
        <v>1.5555709871298182</v>
      </c>
    </row>
    <row r="19" spans="2:226" x14ac:dyDescent="0.25">
      <c r="B19">
        <f t="shared" si="18"/>
        <v>2022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11965.519611249998</v>
      </c>
      <c r="F19" s="3">
        <f t="shared" si="19"/>
        <v>11260.3</v>
      </c>
      <c r="H19">
        <f t="shared" si="23"/>
        <v>67</v>
      </c>
      <c r="I19" s="5">
        <v>113478.85729938255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7169.08</v>
      </c>
      <c r="U19" s="5">
        <v>7484.27</v>
      </c>
      <c r="V19" s="5">
        <v>7803.92</v>
      </c>
      <c r="W19" s="5">
        <v>8125.69</v>
      </c>
      <c r="X19" s="5">
        <v>8447.19</v>
      </c>
      <c r="Y19" s="5">
        <v>8766.25</v>
      </c>
      <c r="Z19" s="5">
        <v>9081.74</v>
      </c>
      <c r="AA19" s="5">
        <v>9390.09</v>
      </c>
      <c r="AB19" s="5">
        <v>9688.1</v>
      </c>
      <c r="AC19" s="5">
        <v>9971.66</v>
      </c>
      <c r="AD19" s="5">
        <v>10233.32</v>
      </c>
      <c r="AE19" s="5">
        <v>10465.36</v>
      </c>
      <c r="AF19" s="5">
        <v>10659.05</v>
      </c>
      <c r="AG19" s="5">
        <v>10806.84</v>
      </c>
      <c r="AH19" s="5">
        <v>10899.45</v>
      </c>
      <c r="AI19" s="5">
        <v>10927.77</v>
      </c>
      <c r="AJ19" s="5">
        <v>10884.8</v>
      </c>
      <c r="AK19" s="5">
        <v>10766.21</v>
      </c>
      <c r="AL19" s="5">
        <v>10566.79</v>
      </c>
      <c r="AM19" s="5">
        <v>10281.99</v>
      </c>
      <c r="AN19" s="5">
        <v>9889.44</v>
      </c>
      <c r="AO19" s="5">
        <v>9384.7099999999991</v>
      </c>
      <c r="AP19" s="5">
        <v>8769.39</v>
      </c>
      <c r="AQ19" s="5">
        <v>8051.39</v>
      </c>
      <c r="AR19" s="5">
        <v>7247.78</v>
      </c>
      <c r="AS19" s="5">
        <v>6385.44</v>
      </c>
      <c r="AT19" s="5">
        <v>5497.57</v>
      </c>
      <c r="AU19" s="5">
        <v>4618.25</v>
      </c>
      <c r="AV19" s="5">
        <v>3778.73</v>
      </c>
      <c r="AW19" s="5">
        <v>3005.59</v>
      </c>
      <c r="AX19" s="5">
        <v>2319.13</v>
      </c>
      <c r="AY19" s="5">
        <v>1746.17</v>
      </c>
      <c r="AZ19" s="5">
        <v>1270.9000000000001</v>
      </c>
      <c r="BA19" s="5">
        <v>904.56</v>
      </c>
      <c r="BB19" s="5">
        <v>610.34</v>
      </c>
      <c r="BC19" s="5">
        <v>388.17</v>
      </c>
      <c r="BD19" s="5">
        <v>223.08</v>
      </c>
      <c r="BE19" s="5">
        <v>112.8</v>
      </c>
      <c r="BF19" s="5">
        <v>49.36</v>
      </c>
      <c r="BG19" s="5">
        <v>18.489999999999998</v>
      </c>
      <c r="BH19" s="5">
        <v>5.65</v>
      </c>
      <c r="BI19" s="5">
        <v>1.3</v>
      </c>
      <c r="BJ19" s="5">
        <v>0.19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0.98953999999999998</v>
      </c>
      <c r="DR19" s="3">
        <v>0.97801185899999987</v>
      </c>
      <c r="DS19" s="3">
        <v>0.96524880424004988</v>
      </c>
      <c r="DT19" s="3">
        <v>0.95112721423401791</v>
      </c>
      <c r="DU19" s="3">
        <v>0.93559530682557646</v>
      </c>
      <c r="DV19" s="3">
        <v>0.91873587939657952</v>
      </c>
      <c r="DW19" s="3">
        <v>0.90040709860261769</v>
      </c>
      <c r="DX19" s="3">
        <v>0.88055312207842995</v>
      </c>
      <c r="DY19" s="3">
        <v>0.85907643143093704</v>
      </c>
      <c r="DZ19" s="3">
        <v>0.83565800791012979</v>
      </c>
      <c r="EA19" s="3">
        <v>0.81005344654776346</v>
      </c>
      <c r="EB19" s="3">
        <v>0.78203369783167631</v>
      </c>
      <c r="EC19" s="3">
        <v>0.75154220395321925</v>
      </c>
      <c r="ED19" s="3">
        <v>0.71846683155723812</v>
      </c>
      <c r="EE19" s="3">
        <v>0.68278058403379005</v>
      </c>
      <c r="EF19" s="3">
        <v>0.64464046060966251</v>
      </c>
      <c r="EG19" s="3">
        <v>0.60437621743998304</v>
      </c>
      <c r="EH19" s="3">
        <v>0.56225723884659062</v>
      </c>
      <c r="EI19" s="3">
        <v>0.51858109653298745</v>
      </c>
      <c r="EJ19" s="3">
        <v>0.472780014087194</v>
      </c>
      <c r="EK19" s="3">
        <v>0.42526089487129015</v>
      </c>
      <c r="EL19" s="3">
        <v>0.37666207980539912</v>
      </c>
      <c r="EM19" s="3">
        <v>0.32779394157144665</v>
      </c>
      <c r="EN19" s="3">
        <v>0.27969345858525257</v>
      </c>
      <c r="EO19" s="3">
        <v>0.23356921032995856</v>
      </c>
      <c r="EP19" s="3">
        <v>0.19060882547396926</v>
      </c>
      <c r="EQ19" s="3">
        <v>0.15177418337190277</v>
      </c>
      <c r="ER19" s="3">
        <v>0.11770998565591291</v>
      </c>
      <c r="ES19" s="3">
        <v>8.8745089485562423E-2</v>
      </c>
      <c r="ET19" s="3">
        <v>6.4906383547950641E-2</v>
      </c>
      <c r="EU19" s="3">
        <v>4.6323036874336886E-2</v>
      </c>
      <c r="EV19" s="3">
        <v>3.1957336678867534E-2</v>
      </c>
      <c r="EW19" s="3">
        <v>2.1559697617031193E-2</v>
      </c>
      <c r="EX19" s="3">
        <v>1.378872020794847E-2</v>
      </c>
      <c r="EY19" s="3">
        <v>8.3123920901596558E-3</v>
      </c>
      <c r="EZ19" s="3">
        <v>4.5280924671935712E-3</v>
      </c>
      <c r="FA19" s="3">
        <v>2.1702694386012068E-3</v>
      </c>
      <c r="FB19" s="3">
        <v>9.0007584427107858E-4</v>
      </c>
      <c r="FC19" s="3">
        <v>3.1969793912664442E-4</v>
      </c>
      <c r="FD19" s="3">
        <v>9.2584523171076211E-5</v>
      </c>
      <c r="FE19" s="3">
        <v>2.0121394420769993E-5</v>
      </c>
      <c r="FF19" s="3">
        <v>2.7711184396284427E-6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34</v>
      </c>
      <c r="HC19">
        <f t="shared" si="24"/>
        <v>0.10256884144476702</v>
      </c>
      <c r="HD19">
        <f>IF(H19&gt;=$F$3,IF(HB19&lt;50,HC19*VLOOKUP(H19,Ret!$A$2:$AZ$27,HB19+2),HC19),0)</f>
        <v>3.7437627127339959E-2</v>
      </c>
      <c r="HE19">
        <f>IF(H19&lt;$F$3,HC19*VLOOKUP(H19,Withd!$A$2:$AZ$57,HB19+2),0)</f>
        <v>0</v>
      </c>
      <c r="HF19">
        <f>IF(HC19=HD19,0,HC19*VLOOKUP(H19,Mort!$A$2:$E$115,IF(HF18/HC18=VLOOKUP(H18,Mort!$A$2:$E$115,2),2,3)))</f>
        <v>4.554056560147656E-4</v>
      </c>
      <c r="HH19">
        <f t="shared" si="20"/>
        <v>43</v>
      </c>
      <c r="HI19">
        <f t="shared" si="20"/>
        <v>10</v>
      </c>
      <c r="HJ19">
        <f t="shared" si="21"/>
        <v>0.39364658762969074</v>
      </c>
      <c r="HK19">
        <f>IF(HH19&gt;=$F$3,IF(HI19&lt;50,HJ19*VLOOKUP(HH19,Ret!$A$2:$AZ$27,HI19+2),HJ19),0)</f>
        <v>0</v>
      </c>
      <c r="HL19">
        <f>IF(HH19&lt;$F$3,HJ19*VLOOKUP(HH19,Withd!$A$2:$AZ$57,HI19+2),0)</f>
        <v>1.8068378372202806E-2</v>
      </c>
      <c r="HM19">
        <f>IF(HJ19=HK19,0,HJ19*VLOOKUP(HH19,Mort!$A$2:$E$115,IF(HM18/HJ18=VLOOKUP(HH18,Mort!$A$2:$E$115,2),2,3)))</f>
        <v>3.7002779237190928E-4</v>
      </c>
      <c r="HN19">
        <f>HN18/(1+Assumptions!$C$9)</f>
        <v>1.7496867486745133</v>
      </c>
      <c r="HO19">
        <f>HO18*(1+Assumptions!$C$10)</f>
        <v>0.61894077598596786</v>
      </c>
      <c r="HQ19">
        <f>HQ18/(1.01+Assumptions!$C$9)</f>
        <v>2.0203157043487159</v>
      </c>
      <c r="HR19">
        <f>HR18/(0.99+Assumptions!$C$9)</f>
        <v>1.5132013493480723</v>
      </c>
    </row>
    <row r="20" spans="2:226" x14ac:dyDescent="0.25">
      <c r="B20">
        <f t="shared" si="18"/>
        <v>2023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12623.623189868747</v>
      </c>
      <c r="F20" s="3">
        <f t="shared" si="19"/>
        <v>11792.78</v>
      </c>
      <c r="H20">
        <f t="shared" si="23"/>
        <v>68</v>
      </c>
      <c r="I20" s="5">
        <v>109688.90461668333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7563.38</v>
      </c>
      <c r="V20" s="5">
        <v>7886.41</v>
      </c>
      <c r="W20" s="5">
        <v>8211.58</v>
      </c>
      <c r="X20" s="5">
        <v>8536.48</v>
      </c>
      <c r="Y20" s="5">
        <v>8858.92</v>
      </c>
      <c r="Z20" s="5">
        <v>9177.74</v>
      </c>
      <c r="AA20" s="5">
        <v>9489.35</v>
      </c>
      <c r="AB20" s="5">
        <v>9790.51</v>
      </c>
      <c r="AC20" s="5">
        <v>10077.07</v>
      </c>
      <c r="AD20" s="5">
        <v>10341.5</v>
      </c>
      <c r="AE20" s="5">
        <v>10575.99</v>
      </c>
      <c r="AF20" s="5">
        <v>10771.72</v>
      </c>
      <c r="AG20" s="5">
        <v>10921.08</v>
      </c>
      <c r="AH20" s="5">
        <v>11014.67</v>
      </c>
      <c r="AI20" s="5">
        <v>11043.28</v>
      </c>
      <c r="AJ20" s="5">
        <v>10999.86</v>
      </c>
      <c r="AK20" s="5">
        <v>10880.01</v>
      </c>
      <c r="AL20" s="5">
        <v>10678.48</v>
      </c>
      <c r="AM20" s="5">
        <v>10390.67</v>
      </c>
      <c r="AN20" s="5">
        <v>9993.98</v>
      </c>
      <c r="AO20" s="5">
        <v>9483.91</v>
      </c>
      <c r="AP20" s="5">
        <v>8862.09</v>
      </c>
      <c r="AQ20" s="5">
        <v>8136.5</v>
      </c>
      <c r="AR20" s="5">
        <v>7324.39</v>
      </c>
      <c r="AS20" s="5">
        <v>6452.94</v>
      </c>
      <c r="AT20" s="5">
        <v>5555.68</v>
      </c>
      <c r="AU20" s="5">
        <v>4667.07</v>
      </c>
      <c r="AV20" s="5">
        <v>3818.67</v>
      </c>
      <c r="AW20" s="5">
        <v>3037.36</v>
      </c>
      <c r="AX20" s="5">
        <v>2343.64</v>
      </c>
      <c r="AY20" s="5">
        <v>1764.63</v>
      </c>
      <c r="AZ20" s="5">
        <v>1284.3399999999999</v>
      </c>
      <c r="BA20" s="5">
        <v>914.12</v>
      </c>
      <c r="BB20" s="5">
        <v>616.79</v>
      </c>
      <c r="BC20" s="5">
        <v>392.28</v>
      </c>
      <c r="BD20" s="5">
        <v>225.44</v>
      </c>
      <c r="BE20" s="5">
        <v>113.99</v>
      </c>
      <c r="BF20" s="5">
        <v>49.88</v>
      </c>
      <c r="BG20" s="5">
        <v>18.690000000000001</v>
      </c>
      <c r="BH20" s="5">
        <v>5.71</v>
      </c>
      <c r="BI20" s="5">
        <v>1.31</v>
      </c>
      <c r="BJ20" s="5">
        <v>0.19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0.98834999999999995</v>
      </c>
      <c r="DS20" s="3">
        <v>0.9754520324999999</v>
      </c>
      <c r="DT20" s="3">
        <v>0.9611811692645249</v>
      </c>
      <c r="DU20" s="3">
        <v>0.94548508077043525</v>
      </c>
      <c r="DV20" s="3">
        <v>0.92844743961495202</v>
      </c>
      <c r="DW20" s="3">
        <v>0.90992491319463376</v>
      </c>
      <c r="DX20" s="3">
        <v>0.88986106885869209</v>
      </c>
      <c r="DY20" s="3">
        <v>0.86815735738922861</v>
      </c>
      <c r="DZ20" s="3">
        <v>0.84449138782679833</v>
      </c>
      <c r="EA20" s="3">
        <v>0.8186161717037852</v>
      </c>
      <c r="EB20" s="3">
        <v>0.79030023832455121</v>
      </c>
      <c r="EC20" s="3">
        <v>0.75948643203227695</v>
      </c>
      <c r="ED20" s="3">
        <v>0.72606143415853641</v>
      </c>
      <c r="EE20" s="3">
        <v>0.68999796272388192</v>
      </c>
      <c r="EF20" s="3">
        <v>0.65145467652612588</v>
      </c>
      <c r="EG20" s="3">
        <v>0.61076481743030409</v>
      </c>
      <c r="EH20" s="3">
        <v>0.56820061730358618</v>
      </c>
      <c r="EI20" s="3">
        <v>0.52406279335144357</v>
      </c>
      <c r="EJ20" s="3">
        <v>0.4777775674426441</v>
      </c>
      <c r="EK20" s="3">
        <v>0.42975614413898394</v>
      </c>
      <c r="EL20" s="3">
        <v>0.38064361198678082</v>
      </c>
      <c r="EM20" s="3">
        <v>0.33125890976761591</v>
      </c>
      <c r="EN20" s="3">
        <v>0.28264997734831593</v>
      </c>
      <c r="EO20" s="3">
        <v>0.23603816958380514</v>
      </c>
      <c r="EP20" s="3">
        <v>0.19262366905225584</v>
      </c>
      <c r="EQ20" s="3">
        <v>0.15337852271954922</v>
      </c>
      <c r="ER20" s="3">
        <v>0.1189542470803736</v>
      </c>
      <c r="ES20" s="3">
        <v>8.968317550130607E-2</v>
      </c>
      <c r="ET20" s="3">
        <v>6.559248089814522E-2</v>
      </c>
      <c r="EU20" s="3">
        <v>4.6812697692197258E-2</v>
      </c>
      <c r="EV20" s="3">
        <v>3.2295143883893047E-2</v>
      </c>
      <c r="EW20" s="3">
        <v>2.1787595869829608E-2</v>
      </c>
      <c r="EX20" s="3">
        <v>1.3934474814508224E-2</v>
      </c>
      <c r="EY20" s="3">
        <v>8.4002587971781385E-3</v>
      </c>
      <c r="EZ20" s="3">
        <v>4.5759569771748193E-3</v>
      </c>
      <c r="FA20" s="3">
        <v>2.1932104195901193E-3</v>
      </c>
      <c r="FB20" s="3">
        <v>9.0959015731661031E-4</v>
      </c>
      <c r="FC20" s="3">
        <v>3.2307732797728683E-4</v>
      </c>
      <c r="FD20" s="3">
        <v>9.3563194182222262E-5</v>
      </c>
      <c r="FE20" s="3">
        <v>2.0334088991622365E-5</v>
      </c>
      <c r="FF20" s="3">
        <v>2.8004107359262314E-6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35</v>
      </c>
      <c r="HC20">
        <f t="shared" si="24"/>
        <v>6.4675808661412301E-2</v>
      </c>
      <c r="HD20">
        <f>IF(H20&gt;=$F$3,IF(HB20&lt;50,HC20*VLOOKUP(H20,Ret!$A$2:$AZ$27,HB20+2),HC20),0)</f>
        <v>1.7333116721258496E-2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3.0074251027556719E-4</v>
      </c>
      <c r="HH20">
        <f t="shared" si="20"/>
        <v>44</v>
      </c>
      <c r="HI20">
        <f t="shared" si="20"/>
        <v>11</v>
      </c>
      <c r="HJ20">
        <f t="shared" si="21"/>
        <v>0.37520818146511603</v>
      </c>
      <c r="HK20">
        <f>IF(HH20&gt;=$F$3,IF(HI20&lt;50,HJ20*VLOOKUP(HH20,Ret!$A$2:$AZ$27,HI20+2),HJ20),0)</f>
        <v>0</v>
      </c>
      <c r="HL20">
        <f>IF(HH20&lt;$F$3,HJ20*VLOOKUP(HH20,Withd!$A$2:$AZ$57,HI20+2),0)</f>
        <v>1.6171472621146502E-2</v>
      </c>
      <c r="HM20">
        <f>IF(HJ20=HK20,0,HJ20*VLOOKUP(HH20,Mort!$A$2:$E$115,IF(HM19/HJ19=VLOOKUP(HH19,Mort!$A$2:$E$115,2),2,3)))</f>
        <v>3.789602632797672E-4</v>
      </c>
      <c r="HN20">
        <f>HN19/(1+Assumptions!$C$9)</f>
        <v>1.6856327058521323</v>
      </c>
      <c r="HO20">
        <f>HO19*(1+Assumptions!$C$10)</f>
        <v>0.63905635120551185</v>
      </c>
      <c r="HQ20">
        <f>HQ19/(1.01+Assumptions!$C$9)</f>
        <v>1.9277821606380876</v>
      </c>
      <c r="HR20">
        <f>HR19/(0.99+Assumptions!$C$9)</f>
        <v>1.4719857483930663</v>
      </c>
    </row>
    <row r="21" spans="2:226" x14ac:dyDescent="0.25">
      <c r="B21">
        <f t="shared" si="18"/>
        <v>2024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13317.922465311529</v>
      </c>
      <c r="F21" s="3">
        <f t="shared" si="19"/>
        <v>12347.7</v>
      </c>
      <c r="H21">
        <f t="shared" si="23"/>
        <v>69</v>
      </c>
      <c r="I21" s="5">
        <v>105904.52930495219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7979.37</v>
      </c>
      <c r="W21" s="5">
        <v>8308.3799999999992</v>
      </c>
      <c r="X21" s="5">
        <v>8637.1</v>
      </c>
      <c r="Y21" s="5">
        <v>8963.34</v>
      </c>
      <c r="Z21" s="5">
        <v>9285.92</v>
      </c>
      <c r="AA21" s="5">
        <v>9601.2000000000007</v>
      </c>
      <c r="AB21" s="5">
        <v>9905.92</v>
      </c>
      <c r="AC21" s="5">
        <v>10195.85</v>
      </c>
      <c r="AD21" s="5">
        <v>10463.39</v>
      </c>
      <c r="AE21" s="5">
        <v>10700.65</v>
      </c>
      <c r="AF21" s="5">
        <v>10898.69</v>
      </c>
      <c r="AG21" s="5">
        <v>11049.81</v>
      </c>
      <c r="AH21" s="5">
        <v>11144.5</v>
      </c>
      <c r="AI21" s="5">
        <v>11173.46</v>
      </c>
      <c r="AJ21" s="5">
        <v>11129.52</v>
      </c>
      <c r="AK21" s="5">
        <v>11008.26</v>
      </c>
      <c r="AL21" s="5">
        <v>10804.35</v>
      </c>
      <c r="AM21" s="5">
        <v>10513.15</v>
      </c>
      <c r="AN21" s="5">
        <v>10111.780000000001</v>
      </c>
      <c r="AO21" s="5">
        <v>9595.7000000000007</v>
      </c>
      <c r="AP21" s="5">
        <v>8966.5499999999993</v>
      </c>
      <c r="AQ21" s="5">
        <v>8232.41</v>
      </c>
      <c r="AR21" s="5">
        <v>7410.73</v>
      </c>
      <c r="AS21" s="5">
        <v>6529</v>
      </c>
      <c r="AT21" s="5">
        <v>5621.17</v>
      </c>
      <c r="AU21" s="5">
        <v>4722.08</v>
      </c>
      <c r="AV21" s="5">
        <v>3863.68</v>
      </c>
      <c r="AW21" s="5">
        <v>3073.16</v>
      </c>
      <c r="AX21" s="5">
        <v>2371.27</v>
      </c>
      <c r="AY21" s="5">
        <v>1785.43</v>
      </c>
      <c r="AZ21" s="5">
        <v>1299.48</v>
      </c>
      <c r="BA21" s="5">
        <v>924.9</v>
      </c>
      <c r="BB21" s="5">
        <v>624.05999999999995</v>
      </c>
      <c r="BC21" s="5">
        <v>396.9</v>
      </c>
      <c r="BD21" s="5">
        <v>228.1</v>
      </c>
      <c r="BE21" s="5">
        <v>115.34</v>
      </c>
      <c r="BF21" s="5">
        <v>50.47</v>
      </c>
      <c r="BG21" s="5">
        <v>18.91</v>
      </c>
      <c r="BH21" s="5">
        <v>5.78</v>
      </c>
      <c r="BI21" s="5">
        <v>1.32</v>
      </c>
      <c r="BJ21" s="5">
        <v>0.19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0.98694999999999999</v>
      </c>
      <c r="DT21" s="3">
        <v>0.97251092149999996</v>
      </c>
      <c r="DU21" s="3">
        <v>0.95662981815190495</v>
      </c>
      <c r="DV21" s="3">
        <v>0.93939134882880759</v>
      </c>
      <c r="DW21" s="3">
        <v>0.92065049141967281</v>
      </c>
      <c r="DX21" s="3">
        <v>0.90035014808386904</v>
      </c>
      <c r="DY21" s="3">
        <v>0.87839060797210344</v>
      </c>
      <c r="DZ21" s="3">
        <v>0.85444567999878396</v>
      </c>
      <c r="EA21" s="3">
        <v>0.82826546436362125</v>
      </c>
      <c r="EB21" s="3">
        <v>0.79961576195128359</v>
      </c>
      <c r="EC21" s="3">
        <v>0.76843874339280305</v>
      </c>
      <c r="ED21" s="3">
        <v>0.73461975429608584</v>
      </c>
      <c r="EE21" s="3">
        <v>0.69813119110019928</v>
      </c>
      <c r="EF21" s="3">
        <v>0.65913358276534217</v>
      </c>
      <c r="EG21" s="3">
        <v>0.61796409918581896</v>
      </c>
      <c r="EH21" s="3">
        <v>0.57489818111355917</v>
      </c>
      <c r="EI21" s="3">
        <v>0.53024009040465792</v>
      </c>
      <c r="EJ21" s="3">
        <v>0.48340928562011853</v>
      </c>
      <c r="EK21" s="3">
        <v>0.43482181832244043</v>
      </c>
      <c r="EL21" s="3">
        <v>0.38513038092455193</v>
      </c>
      <c r="EM21" s="3">
        <v>0.33516356530340058</v>
      </c>
      <c r="EN21" s="3">
        <v>0.2859816637307796</v>
      </c>
      <c r="EO21" s="3">
        <v>0.23882042756493674</v>
      </c>
      <c r="EP21" s="3">
        <v>0.19489418632291791</v>
      </c>
      <c r="EQ21" s="3">
        <v>0.15518644480148661</v>
      </c>
      <c r="ER21" s="3">
        <v>0.12035639913024096</v>
      </c>
      <c r="ES21" s="3">
        <v>9.0740299996262569E-2</v>
      </c>
      <c r="ET21" s="3">
        <v>6.6365640611266513E-2</v>
      </c>
      <c r="EU21" s="3">
        <v>4.7364494047854797E-2</v>
      </c>
      <c r="EV21" s="3">
        <v>3.267581715373407E-2</v>
      </c>
      <c r="EW21" s="3">
        <v>2.2044413284595152E-2</v>
      </c>
      <c r="EX21" s="3">
        <v>1.4098724960295676E-2</v>
      </c>
      <c r="EY21" s="3">
        <v>8.4992753550646467E-3</v>
      </c>
      <c r="EZ21" s="3">
        <v>4.629895256917916E-3</v>
      </c>
      <c r="FA21" s="3">
        <v>2.2190624976881879E-3</v>
      </c>
      <c r="FB21" s="3">
        <v>9.2031178966622232E-4</v>
      </c>
      <c r="FC21" s="3">
        <v>3.2688554457154553E-4</v>
      </c>
      <c r="FD21" s="3">
        <v>9.4666053707919573E-5</v>
      </c>
      <c r="FE21" s="3">
        <v>2.0573773452342162E-5</v>
      </c>
      <c r="FF21" s="3">
        <v>2.8334200798565616E-6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36</v>
      </c>
      <c r="HC21">
        <f t="shared" si="24"/>
        <v>4.7041949429878244E-2</v>
      </c>
      <c r="HD21">
        <f>IF(H21&gt;=$F$3,IF(HB21&lt;50,HC21*VLOOKUP(H21,Ret!$A$2:$AZ$27,HB21+2),HC21),0)</f>
        <v>1.364216533466469E-2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2.3238723018359852E-4</v>
      </c>
      <c r="HH21">
        <f t="shared" si="20"/>
        <v>45</v>
      </c>
      <c r="HI21">
        <f t="shared" si="20"/>
        <v>12</v>
      </c>
      <c r="HJ21">
        <f t="shared" si="21"/>
        <v>0.35865774858068977</v>
      </c>
      <c r="HK21">
        <f>IF(HH21&gt;=$F$3,IF(HI21&lt;50,HJ21*VLOOKUP(HH21,Ret!$A$2:$AZ$27,HI21+2),HJ21),0)</f>
        <v>0</v>
      </c>
      <c r="HL21">
        <f>IF(HH21&lt;$F$3,HJ21*VLOOKUP(HH21,Withd!$A$2:$AZ$57,HI21+2),0)</f>
        <v>1.4418041492943729E-2</v>
      </c>
      <c r="HM21">
        <f>IF(HJ21=HK21,0,HJ21*VLOOKUP(HH21,Mort!$A$2:$E$115,IF(HM20/HJ20=VLOOKUP(HH20,Mort!$A$2:$E$115,2),2,3)))</f>
        <v>3.8017721349553114E-4</v>
      </c>
      <c r="HN21">
        <f>HN20/(1+Assumptions!$C$9)</f>
        <v>1.623923608720744</v>
      </c>
      <c r="HO21">
        <f>HO20*(1+Assumptions!$C$10)</f>
        <v>0.65982568261969099</v>
      </c>
      <c r="HQ21">
        <f>HQ20/(1.01+Assumptions!$C$9)</f>
        <v>1.8394867945019919</v>
      </c>
      <c r="HR21">
        <f>HR20/(0.99+Assumptions!$C$9)</f>
        <v>1.4318927513551227</v>
      </c>
    </row>
    <row r="22" spans="2:226" x14ac:dyDescent="0.25">
      <c r="B22">
        <f t="shared" si="18"/>
        <v>2025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14050.408200903663</v>
      </c>
      <c r="F22" s="3">
        <f t="shared" si="19"/>
        <v>12926.38</v>
      </c>
      <c r="H22">
        <f t="shared" si="23"/>
        <v>70</v>
      </c>
      <c r="I22" s="5">
        <v>102137.05170637347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8418.23</v>
      </c>
      <c r="X22" s="5">
        <v>8751.2999999999993</v>
      </c>
      <c r="Y22" s="5">
        <v>9081.86</v>
      </c>
      <c r="Z22" s="5">
        <v>9408.7000000000007</v>
      </c>
      <c r="AA22" s="5">
        <v>9728.15</v>
      </c>
      <c r="AB22" s="5">
        <v>10036.9</v>
      </c>
      <c r="AC22" s="5">
        <v>10330.66</v>
      </c>
      <c r="AD22" s="5">
        <v>10601.75</v>
      </c>
      <c r="AE22" s="5">
        <v>10842.14</v>
      </c>
      <c r="AF22" s="5">
        <v>11042.8</v>
      </c>
      <c r="AG22" s="5">
        <v>11195.92</v>
      </c>
      <c r="AH22" s="5">
        <v>11291.86</v>
      </c>
      <c r="AI22" s="5">
        <v>11321.2</v>
      </c>
      <c r="AJ22" s="5">
        <v>11276.68</v>
      </c>
      <c r="AK22" s="5">
        <v>11153.82</v>
      </c>
      <c r="AL22" s="5">
        <v>10947.21</v>
      </c>
      <c r="AM22" s="5">
        <v>10652.16</v>
      </c>
      <c r="AN22" s="5">
        <v>10245.49</v>
      </c>
      <c r="AO22" s="5">
        <v>9722.58</v>
      </c>
      <c r="AP22" s="5">
        <v>9085.11</v>
      </c>
      <c r="AQ22" s="5">
        <v>8341.26</v>
      </c>
      <c r="AR22" s="5">
        <v>7508.72</v>
      </c>
      <c r="AS22" s="5">
        <v>6615.33</v>
      </c>
      <c r="AT22" s="5">
        <v>5695.49</v>
      </c>
      <c r="AU22" s="5">
        <v>4784.5200000000004</v>
      </c>
      <c r="AV22" s="5">
        <v>3914.77</v>
      </c>
      <c r="AW22" s="5">
        <v>3113.79</v>
      </c>
      <c r="AX22" s="5">
        <v>2402.62</v>
      </c>
      <c r="AY22" s="5">
        <v>1809.04</v>
      </c>
      <c r="AZ22" s="5">
        <v>1316.66</v>
      </c>
      <c r="BA22" s="5">
        <v>937.13</v>
      </c>
      <c r="BB22" s="5">
        <v>632.30999999999995</v>
      </c>
      <c r="BC22" s="5">
        <v>402.15</v>
      </c>
      <c r="BD22" s="5">
        <v>231.11</v>
      </c>
      <c r="BE22" s="5">
        <v>116.86</v>
      </c>
      <c r="BF22" s="5">
        <v>51.13</v>
      </c>
      <c r="BG22" s="5">
        <v>19.16</v>
      </c>
      <c r="BH22" s="5">
        <v>5.85</v>
      </c>
      <c r="BI22" s="5">
        <v>1.34</v>
      </c>
      <c r="BJ22" s="5">
        <v>0.2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0.98536999999999997</v>
      </c>
      <c r="DU22" s="3">
        <v>0.96927890790000004</v>
      </c>
      <c r="DV22" s="3">
        <v>0.95181250197964196</v>
      </c>
      <c r="DW22" s="3">
        <v>0.93282384256514805</v>
      </c>
      <c r="DX22" s="3">
        <v>0.91225507683658658</v>
      </c>
      <c r="DY22" s="3">
        <v>0.89000517551254221</v>
      </c>
      <c r="DZ22" s="3">
        <v>0.86574363442807034</v>
      </c>
      <c r="EA22" s="3">
        <v>0.83921724946919429</v>
      </c>
      <c r="EB22" s="3">
        <v>0.81018872481005488</v>
      </c>
      <c r="EC22" s="3">
        <v>0.7785994664297109</v>
      </c>
      <c r="ED22" s="3">
        <v>0.74433330391213937</v>
      </c>
      <c r="EE22" s="3">
        <v>0.70736226870682339</v>
      </c>
      <c r="EF22" s="3">
        <v>0.66784901237686023</v>
      </c>
      <c r="EG22" s="3">
        <v>0.62613516306380157</v>
      </c>
      <c r="EH22" s="3">
        <v>0.58249980354988518</v>
      </c>
      <c r="EI22" s="3">
        <v>0.53725121881013016</v>
      </c>
      <c r="EJ22" s="3">
        <v>0.48980119116481952</v>
      </c>
      <c r="EK22" s="3">
        <v>0.44057127344084351</v>
      </c>
      <c r="EL22" s="3">
        <v>0.39022278831202389</v>
      </c>
      <c r="EM22" s="3">
        <v>0.33959528375642195</v>
      </c>
      <c r="EN22" s="3">
        <v>0.28976307181800459</v>
      </c>
      <c r="EO22" s="3">
        <v>0.24197824364449746</v>
      </c>
      <c r="EP22" s="3">
        <v>0.19747118529096502</v>
      </c>
      <c r="EQ22" s="3">
        <v>0.15723840599978381</v>
      </c>
      <c r="ER22" s="3">
        <v>0.12194781815719234</v>
      </c>
      <c r="ES22" s="3">
        <v>9.1940118543252028E-2</v>
      </c>
      <c r="ET22" s="3">
        <v>6.7243163900163661E-2</v>
      </c>
      <c r="EU22" s="3">
        <v>4.7990773643907796E-2</v>
      </c>
      <c r="EV22" s="3">
        <v>3.3107874921459113E-2</v>
      </c>
      <c r="EW22" s="3">
        <v>2.2335896737013177E-2</v>
      </c>
      <c r="EX22" s="3">
        <v>1.4285146117124147E-2</v>
      </c>
      <c r="EY22" s="3">
        <v>8.611657485247122E-3</v>
      </c>
      <c r="EZ22" s="3">
        <v>4.6911142985135174E-3</v>
      </c>
      <c r="FA22" s="3">
        <v>2.2484041721345439E-3</v>
      </c>
      <c r="FB22" s="3">
        <v>9.3248066230935945E-4</v>
      </c>
      <c r="FC22" s="3">
        <v>3.3120780644566136E-4</v>
      </c>
      <c r="FD22" s="3">
        <v>9.5917780746663524E-5</v>
      </c>
      <c r="FE22" s="3">
        <v>2.0845811289672386E-5</v>
      </c>
      <c r="FF22" s="3">
        <v>2.8708851308136801E-6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37</v>
      </c>
      <c r="HC22">
        <f t="shared" si="24"/>
        <v>3.3167396865029952E-2</v>
      </c>
      <c r="HD22">
        <f>IF(H22&gt;=$F$3,IF(HB22&lt;50,HC22*VLOOKUP(H22,Ret!$A$2:$AZ$27,HB22+2),HC22),0)</f>
        <v>1.0315060425024315E-2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1.7379715957275695E-4</v>
      </c>
      <c r="HH22">
        <f t="shared" si="20"/>
        <v>46</v>
      </c>
      <c r="HI22">
        <f t="shared" si="20"/>
        <v>13</v>
      </c>
      <c r="HJ22">
        <f t="shared" si="21"/>
        <v>0.3438595298742505</v>
      </c>
      <c r="HK22">
        <f>IF(HH22&gt;=$F$3,IF(HI22&lt;50,HJ22*VLOOKUP(HH22,Ret!$A$2:$AZ$27,HI22+2),HJ22),0)</f>
        <v>0</v>
      </c>
      <c r="HL22">
        <f>IF(HH22&lt;$F$3,HJ22*VLOOKUP(HH22,Withd!$A$2:$AZ$57,HI22+2),0)</f>
        <v>1.2103855451573619E-2</v>
      </c>
      <c r="HM22">
        <f>IF(HJ22=HK22,0,HJ22*VLOOKUP(HH22,Mort!$A$2:$E$115,IF(HM21/HJ21=VLOOKUP(HH21,Mort!$A$2:$E$115,2),2,3)))</f>
        <v>3.9887705465413057E-4</v>
      </c>
      <c r="HN22">
        <f>HN21/(1+Assumptions!$C$9)</f>
        <v>1.5644736114843392</v>
      </c>
      <c r="HO22">
        <f>HO21*(1+Assumptions!$C$10)</f>
        <v>0.68127001730483094</v>
      </c>
      <c r="HQ22">
        <f>HQ21/(1.01+Assumptions!$C$9)</f>
        <v>1.7552354909370151</v>
      </c>
      <c r="HR22">
        <f>HR21/(0.99+Assumptions!$C$9)</f>
        <v>1.3928917814738548</v>
      </c>
    </row>
    <row r="23" spans="2:226" x14ac:dyDescent="0.25">
      <c r="B23">
        <f t="shared" si="18"/>
        <v>2026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6105.2884392785336</v>
      </c>
      <c r="F23" s="3">
        <f t="shared" si="19"/>
        <v>5572.33</v>
      </c>
      <c r="H23">
        <f t="shared" si="23"/>
        <v>71</v>
      </c>
      <c r="I23" s="5">
        <v>98392.672976925489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8881.24</v>
      </c>
      <c r="Y23" s="5">
        <v>9216.7000000000007</v>
      </c>
      <c r="Z23" s="5">
        <v>9548.4</v>
      </c>
      <c r="AA23" s="5">
        <v>9872.59</v>
      </c>
      <c r="AB23" s="5">
        <v>10185.92</v>
      </c>
      <c r="AC23" s="5">
        <v>10484.049999999999</v>
      </c>
      <c r="AD23" s="5">
        <v>10759.15</v>
      </c>
      <c r="AE23" s="5">
        <v>11003.12</v>
      </c>
      <c r="AF23" s="5">
        <v>11206.76</v>
      </c>
      <c r="AG23" s="5">
        <v>11362.14</v>
      </c>
      <c r="AH23" s="5">
        <v>11459.51</v>
      </c>
      <c r="AI23" s="5">
        <v>11489.29</v>
      </c>
      <c r="AJ23" s="5">
        <v>11444.11</v>
      </c>
      <c r="AK23" s="5">
        <v>11319.42</v>
      </c>
      <c r="AL23" s="5">
        <v>11109.75</v>
      </c>
      <c r="AM23" s="5">
        <v>10810.32</v>
      </c>
      <c r="AN23" s="5">
        <v>10397.6</v>
      </c>
      <c r="AO23" s="5">
        <v>9866.93</v>
      </c>
      <c r="AP23" s="5">
        <v>9220</v>
      </c>
      <c r="AQ23" s="5">
        <v>8465.11</v>
      </c>
      <c r="AR23" s="5">
        <v>7620.2</v>
      </c>
      <c r="AS23" s="5">
        <v>6713.55</v>
      </c>
      <c r="AT23" s="5">
        <v>5780.05</v>
      </c>
      <c r="AU23" s="5">
        <v>4855.5600000000004</v>
      </c>
      <c r="AV23" s="5">
        <v>3972.9</v>
      </c>
      <c r="AW23" s="5">
        <v>3160.03</v>
      </c>
      <c r="AX23" s="5">
        <v>2438.29</v>
      </c>
      <c r="AY23" s="5">
        <v>1835.9</v>
      </c>
      <c r="AZ23" s="5">
        <v>1336.21</v>
      </c>
      <c r="BA23" s="5">
        <v>951.04</v>
      </c>
      <c r="BB23" s="5">
        <v>641.70000000000005</v>
      </c>
      <c r="BC23" s="5">
        <v>408.12</v>
      </c>
      <c r="BD23" s="5">
        <v>234.55</v>
      </c>
      <c r="BE23" s="5">
        <v>118.6</v>
      </c>
      <c r="BF23" s="5">
        <v>51.89</v>
      </c>
      <c r="BG23" s="5">
        <v>19.45</v>
      </c>
      <c r="BH23" s="5">
        <v>5.94</v>
      </c>
      <c r="BI23" s="5">
        <v>1.36</v>
      </c>
      <c r="BJ23" s="5">
        <v>0.2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0.98367000000000004</v>
      </c>
      <c r="DV23" s="3">
        <v>0.96594426659999999</v>
      </c>
      <c r="DW23" s="3">
        <v>0.94667367848132999</v>
      </c>
      <c r="DX23" s="3">
        <v>0.92579952387081665</v>
      </c>
      <c r="DY23" s="3">
        <v>0.90321927348360742</v>
      </c>
      <c r="DZ23" s="3">
        <v>0.87859751608844427</v>
      </c>
      <c r="EA23" s="3">
        <v>0.85167728819549438</v>
      </c>
      <c r="EB23" s="3">
        <v>0.82221777079681224</v>
      </c>
      <c r="EC23" s="3">
        <v>0.79015949991344459</v>
      </c>
      <c r="ED23" s="3">
        <v>0.75538458032225386</v>
      </c>
      <c r="EE23" s="3">
        <v>0.71786462821764752</v>
      </c>
      <c r="EF23" s="3">
        <v>0.67776471008540973</v>
      </c>
      <c r="EG23" s="3">
        <v>0.6354315262934751</v>
      </c>
      <c r="EH23" s="3">
        <v>0.59114830322608281</v>
      </c>
      <c r="EI23" s="3">
        <v>0.54522790303148072</v>
      </c>
      <c r="EJ23" s="3">
        <v>0.49707337463574036</v>
      </c>
      <c r="EK23" s="3">
        <v>0.44711252975110211</v>
      </c>
      <c r="EL23" s="3">
        <v>0.39601650985114611</v>
      </c>
      <c r="EM23" s="3">
        <v>0.34463732786305845</v>
      </c>
      <c r="EN23" s="3">
        <v>0.29406524637243325</v>
      </c>
      <c r="EO23" s="3">
        <v>0.24557094659315529</v>
      </c>
      <c r="EP23" s="3">
        <v>0.20040308238627622</v>
      </c>
      <c r="EQ23" s="3">
        <v>0.1595729583808963</v>
      </c>
      <c r="ER23" s="3">
        <v>0.12375840360188795</v>
      </c>
      <c r="ES23" s="3">
        <v>9.3305173227571384E-2</v>
      </c>
      <c r="ET23" s="3">
        <v>6.8241537595181145E-2</v>
      </c>
      <c r="EU23" s="3">
        <v>4.8703302966304825E-2</v>
      </c>
      <c r="EV23" s="3">
        <v>3.3599434650394375E-2</v>
      </c>
      <c r="EW23" s="3">
        <v>2.2667522592542063E-2</v>
      </c>
      <c r="EX23" s="3">
        <v>1.4497240749286202E-2</v>
      </c>
      <c r="EY23" s="3">
        <v>8.739516613299695E-3</v>
      </c>
      <c r="EZ23" s="3">
        <v>4.7607642799288759E-3</v>
      </c>
      <c r="FA23" s="3">
        <v>2.2817867117271109E-3</v>
      </c>
      <c r="FB23" s="3">
        <v>9.4632540295458477E-4</v>
      </c>
      <c r="FC23" s="3">
        <v>3.3612531987543896E-4</v>
      </c>
      <c r="FD23" s="3">
        <v>9.7341892635927118E-5</v>
      </c>
      <c r="FE23" s="3">
        <v>2.1155313526566044E-5</v>
      </c>
      <c r="FF23" s="3">
        <v>2.9135097788786745E-6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38</v>
      </c>
      <c r="HC23">
        <f t="shared" si="24"/>
        <v>2.2678539280432879E-2</v>
      </c>
      <c r="HD23">
        <f>IF(H23&gt;=$F$3,IF(HB23&lt;50,HC23*VLOOKUP(H23,Ret!$A$2:$AZ$27,HB23+2),HC23),0)</f>
        <v>5.9644558307538472E-3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1.2631946379201115E-4</v>
      </c>
      <c r="HH23">
        <f t="shared" si="20"/>
        <v>47</v>
      </c>
      <c r="HI23">
        <f t="shared" si="20"/>
        <v>14</v>
      </c>
      <c r="HJ23">
        <f t="shared" si="21"/>
        <v>0.33135679736802276</v>
      </c>
      <c r="HK23">
        <f>IF(HH23&gt;=$F$3,IF(HI23&lt;50,HJ23*VLOOKUP(HH23,Ret!$A$2:$AZ$27,HI23+2),HJ23),0)</f>
        <v>0</v>
      </c>
      <c r="HL23">
        <f>IF(HH23&lt;$F$3,HJ23*VLOOKUP(HH23,Withd!$A$2:$AZ$57,HI23+2),0)</f>
        <v>1.0769095914460741E-2</v>
      </c>
      <c r="HM23">
        <f>IF(HJ23=HK23,0,HJ23*VLOOKUP(HH23,Mort!$A$2:$E$115,IF(HM22/HJ22=VLOOKUP(HH22,Mort!$A$2:$E$115,2),2,3)))</f>
        <v>4.1750956468370869E-4</v>
      </c>
      <c r="HN23">
        <f>HN22/(1+Assumptions!$C$9)</f>
        <v>1.5072000110639105</v>
      </c>
      <c r="HO23">
        <f>HO22*(1+Assumptions!$C$10)</f>
        <v>0.70341129286723791</v>
      </c>
      <c r="HQ23">
        <f>HQ22/(1.01+Assumptions!$C$9)</f>
        <v>1.6748430257032587</v>
      </c>
      <c r="HR23">
        <f>HR22/(0.99+Assumptions!$C$9)</f>
        <v>1.354953094818925</v>
      </c>
    </row>
    <row r="24" spans="2:226" x14ac:dyDescent="0.25">
      <c r="B24">
        <f t="shared" si="18"/>
        <v>2027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6441.0793034388535</v>
      </c>
      <c r="F24" s="3">
        <f t="shared" si="19"/>
        <v>5830.07</v>
      </c>
      <c r="H24">
        <f t="shared" si="23"/>
        <v>72</v>
      </c>
      <c r="I24" s="5">
        <v>94669.827670968967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9369.7000000000007</v>
      </c>
      <c r="Z24" s="5">
        <v>9706.91</v>
      </c>
      <c r="AA24" s="5">
        <v>10036.49</v>
      </c>
      <c r="AB24" s="5">
        <v>10355.02</v>
      </c>
      <c r="AC24" s="5">
        <v>10658.09</v>
      </c>
      <c r="AD24" s="5">
        <v>10937.77</v>
      </c>
      <c r="AE24" s="5">
        <v>11185.78</v>
      </c>
      <c r="AF24" s="5">
        <v>11392.8</v>
      </c>
      <c r="AG24" s="5">
        <v>11550.77</v>
      </c>
      <c r="AH24" s="5">
        <v>11649.75</v>
      </c>
      <c r="AI24" s="5">
        <v>11680.02</v>
      </c>
      <c r="AJ24" s="5">
        <v>11634.09</v>
      </c>
      <c r="AK24" s="5">
        <v>11507.33</v>
      </c>
      <c r="AL24" s="5">
        <v>11294.18</v>
      </c>
      <c r="AM24" s="5">
        <v>10989.78</v>
      </c>
      <c r="AN24" s="5">
        <v>10570.22</v>
      </c>
      <c r="AO24" s="5">
        <v>10030.73</v>
      </c>
      <c r="AP24" s="5">
        <v>9373.06</v>
      </c>
      <c r="AQ24" s="5">
        <v>8605.64</v>
      </c>
      <c r="AR24" s="5">
        <v>7746.7</v>
      </c>
      <c r="AS24" s="5">
        <v>6825</v>
      </c>
      <c r="AT24" s="5">
        <v>5876.01</v>
      </c>
      <c r="AU24" s="5">
        <v>4936.17</v>
      </c>
      <c r="AV24" s="5">
        <v>4038.85</v>
      </c>
      <c r="AW24" s="5">
        <v>3212.49</v>
      </c>
      <c r="AX24" s="5">
        <v>2478.77</v>
      </c>
      <c r="AY24" s="5">
        <v>1866.37</v>
      </c>
      <c r="AZ24" s="5">
        <v>1358.39</v>
      </c>
      <c r="BA24" s="5">
        <v>966.83</v>
      </c>
      <c r="BB24" s="5">
        <v>652.35</v>
      </c>
      <c r="BC24" s="5">
        <v>414.89</v>
      </c>
      <c r="BD24" s="5">
        <v>238.44</v>
      </c>
      <c r="BE24" s="5">
        <v>120.57</v>
      </c>
      <c r="BF24" s="5">
        <v>52.75</v>
      </c>
      <c r="BG24" s="5">
        <v>19.77</v>
      </c>
      <c r="BH24" s="5">
        <v>6.04</v>
      </c>
      <c r="BI24" s="5">
        <v>1.38</v>
      </c>
      <c r="BJ24" s="5">
        <v>0.2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0.98197999999999996</v>
      </c>
      <c r="DW24" s="3">
        <v>0.96238949899999993</v>
      </c>
      <c r="DX24" s="3">
        <v>0.94116881054704993</v>
      </c>
      <c r="DY24" s="3">
        <v>0.91821370325780738</v>
      </c>
      <c r="DZ24" s="3">
        <v>0.89318319770699961</v>
      </c>
      <c r="EA24" s="3">
        <v>0.86581606452925719</v>
      </c>
      <c r="EB24" s="3">
        <v>0.83586748685719015</v>
      </c>
      <c r="EC24" s="3">
        <v>0.80327701354462833</v>
      </c>
      <c r="ED24" s="3">
        <v>0.76792479217852927</v>
      </c>
      <c r="EE24" s="3">
        <v>0.72978196775102178</v>
      </c>
      <c r="EF24" s="3">
        <v>0.68901634703244974</v>
      </c>
      <c r="EG24" s="3">
        <v>0.64598038599680296</v>
      </c>
      <c r="EH24" s="3">
        <v>0.60096201289668572</v>
      </c>
      <c r="EI24" s="3">
        <v>0.55427928373487123</v>
      </c>
      <c r="EJ24" s="3">
        <v>0.50532533739540741</v>
      </c>
      <c r="EK24" s="3">
        <v>0.45453508773379503</v>
      </c>
      <c r="EL24" s="3">
        <v>0.40259081790757689</v>
      </c>
      <c r="EM24" s="3">
        <v>0.35035868519224789</v>
      </c>
      <c r="EN24" s="3">
        <v>0.29894705172713743</v>
      </c>
      <c r="EO24" s="3">
        <v>0.2496476934268152</v>
      </c>
      <c r="EP24" s="3">
        <v>0.20372999317482107</v>
      </c>
      <c r="EQ24" s="3">
        <v>0.16222204436538301</v>
      </c>
      <c r="ER24" s="3">
        <v>0.12581292872801644</v>
      </c>
      <c r="ES24" s="3">
        <v>9.4854141355913441E-2</v>
      </c>
      <c r="ET24" s="3">
        <v>6.9374421904887962E-2</v>
      </c>
      <c r="EU24" s="3">
        <v>4.9511831169299483E-2</v>
      </c>
      <c r="EV24" s="3">
        <v>3.4157222087076333E-2</v>
      </c>
      <c r="EW24" s="3">
        <v>2.304382830882518E-2</v>
      </c>
      <c r="EX24" s="3">
        <v>1.4737910833192232E-2</v>
      </c>
      <c r="EY24" s="3">
        <v>8.8846021666816061E-3</v>
      </c>
      <c r="EZ24" s="3">
        <v>4.8397981842781381E-3</v>
      </c>
      <c r="FA24" s="3">
        <v>2.3196668717426687E-3</v>
      </c>
      <c r="FB24" s="3">
        <v>9.6203544171783709E-4</v>
      </c>
      <c r="FC24" s="3">
        <v>3.4170536854375854E-4</v>
      </c>
      <c r="FD24" s="3">
        <v>9.8957874730272463E-5</v>
      </c>
      <c r="FE24" s="3">
        <v>2.1506514915130117E-5</v>
      </c>
      <c r="FF24" s="3">
        <v>2.9618772341117187E-6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39</v>
      </c>
      <c r="HC24">
        <f t="shared" si="24"/>
        <v>1.658776398588702E-2</v>
      </c>
      <c r="HD24">
        <f>IF(H24&gt;=$F$3,IF(HB24&lt;50,HC24*VLOOKUP(H24,Ret!$A$2:$AZ$27,HB24+2),HC24),0)</f>
        <v>4.7772760279354617E-3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9.8033685156592297E-5</v>
      </c>
      <c r="HH24">
        <f t="shared" si="20"/>
        <v>48</v>
      </c>
      <c r="HI24">
        <f t="shared" si="20"/>
        <v>15</v>
      </c>
      <c r="HJ24">
        <f t="shared" si="21"/>
        <v>0.3201701918888783</v>
      </c>
      <c r="HK24">
        <f>IF(HH24&gt;=$F$3,IF(HI24&lt;50,HJ24*VLOOKUP(HH24,Ret!$A$2:$AZ$27,HI24+2),HJ24),0)</f>
        <v>0</v>
      </c>
      <c r="HL24">
        <f>IF(HH24&lt;$F$3,HJ24*VLOOKUP(HH24,Withd!$A$2:$AZ$57,HI24+2),0)</f>
        <v>9.6051057566663486E-3</v>
      </c>
      <c r="HM24">
        <f>IF(HJ24=HK24,0,HJ24*VLOOKUP(HH24,Mort!$A$2:$E$115,IF(HM23/HJ23=VLOOKUP(HH23,Mort!$A$2:$E$115,2),2,3)))</f>
        <v>4.3543146096887452E-4</v>
      </c>
      <c r="HN24">
        <f>HN23/(1+Assumptions!$C$9)</f>
        <v>1.4520231320461565</v>
      </c>
      <c r="HO24">
        <f>HO23*(1+Assumptions!$C$10)</f>
        <v>0.72627215988542315</v>
      </c>
      <c r="HQ24">
        <f>HQ23/(1.01+Assumptions!$C$9)</f>
        <v>1.5981326581137965</v>
      </c>
      <c r="HR24">
        <f>HR23/(0.99+Assumptions!$C$9)</f>
        <v>1.3180477576059582</v>
      </c>
    </row>
    <row r="25" spans="2:226" x14ac:dyDescent="0.25">
      <c r="B25">
        <f t="shared" si="18"/>
        <v>2028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6795.3386651279907</v>
      </c>
      <c r="F25" s="3">
        <f t="shared" si="19"/>
        <v>6096.23</v>
      </c>
      <c r="H25">
        <f t="shared" si="23"/>
        <v>73</v>
      </c>
      <c r="I25" s="5">
        <v>90953.74727330418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9885.0400000000009</v>
      </c>
      <c r="AA25" s="5">
        <v>10220.66</v>
      </c>
      <c r="AB25" s="5">
        <v>10545.04</v>
      </c>
      <c r="AC25" s="5">
        <v>10853.68</v>
      </c>
      <c r="AD25" s="5">
        <v>11138.48</v>
      </c>
      <c r="AE25" s="5">
        <v>11391.05</v>
      </c>
      <c r="AF25" s="5">
        <v>11601.87</v>
      </c>
      <c r="AG25" s="5">
        <v>11762.73</v>
      </c>
      <c r="AH25" s="5">
        <v>11863.53</v>
      </c>
      <c r="AI25" s="5">
        <v>11894.36</v>
      </c>
      <c r="AJ25" s="5">
        <v>11847.58</v>
      </c>
      <c r="AK25" s="5">
        <v>11718.5</v>
      </c>
      <c r="AL25" s="5">
        <v>11501.44</v>
      </c>
      <c r="AM25" s="5">
        <v>11191.45</v>
      </c>
      <c r="AN25" s="5">
        <v>10764.19</v>
      </c>
      <c r="AO25" s="5">
        <v>10214.799999999999</v>
      </c>
      <c r="AP25" s="5">
        <v>9545.07</v>
      </c>
      <c r="AQ25" s="5">
        <v>8763.56</v>
      </c>
      <c r="AR25" s="5">
        <v>7888.86</v>
      </c>
      <c r="AS25" s="5">
        <v>6950.24</v>
      </c>
      <c r="AT25" s="5">
        <v>5983.84</v>
      </c>
      <c r="AU25" s="5">
        <v>5026.75</v>
      </c>
      <c r="AV25" s="5">
        <v>4112.97</v>
      </c>
      <c r="AW25" s="5">
        <v>3271.44</v>
      </c>
      <c r="AX25" s="5">
        <v>2524.2600000000002</v>
      </c>
      <c r="AY25" s="5">
        <v>1900.62</v>
      </c>
      <c r="AZ25" s="5">
        <v>1383.32</v>
      </c>
      <c r="BA25" s="5">
        <v>984.57</v>
      </c>
      <c r="BB25" s="5">
        <v>664.32</v>
      </c>
      <c r="BC25" s="5">
        <v>422.51</v>
      </c>
      <c r="BD25" s="5">
        <v>242.82</v>
      </c>
      <c r="BE25" s="5">
        <v>122.78</v>
      </c>
      <c r="BF25" s="5">
        <v>53.72</v>
      </c>
      <c r="BG25" s="5">
        <v>20.13</v>
      </c>
      <c r="BH25" s="5">
        <v>6.15</v>
      </c>
      <c r="BI25" s="5">
        <v>1.41</v>
      </c>
      <c r="BJ25" s="5">
        <v>0.2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0.98004999999999998</v>
      </c>
      <c r="DX25" s="3">
        <v>0.95843989749999992</v>
      </c>
      <c r="DY25" s="3">
        <v>0.93506354839997485</v>
      </c>
      <c r="DZ25" s="3">
        <v>0.90957371607059156</v>
      </c>
      <c r="EA25" s="3">
        <v>0.88170437741018859</v>
      </c>
      <c r="EB25" s="3">
        <v>0.85120622299557014</v>
      </c>
      <c r="EC25" s="3">
        <v>0.81801769236097288</v>
      </c>
      <c r="ED25" s="3">
        <v>0.78201673372016645</v>
      </c>
      <c r="EE25" s="3">
        <v>0.74317396255628576</v>
      </c>
      <c r="EF25" s="3">
        <v>0.70166026500789158</v>
      </c>
      <c r="EG25" s="3">
        <v>0.65783456485549874</v>
      </c>
      <c r="EH25" s="3">
        <v>0.61199007403071903</v>
      </c>
      <c r="EI25" s="3">
        <v>0.56445068508001284</v>
      </c>
      <c r="EJ25" s="3">
        <v>0.51459840057374617</v>
      </c>
      <c r="EK25" s="3">
        <v>0.46287611533207895</v>
      </c>
      <c r="EL25" s="3">
        <v>0.40997863287192893</v>
      </c>
      <c r="EM25" s="3">
        <v>0.35678800504312486</v>
      </c>
      <c r="EN25" s="3">
        <v>0.30443293318309672</v>
      </c>
      <c r="EO25" s="3">
        <v>0.25422889817187222</v>
      </c>
      <c r="EP25" s="3">
        <v>0.20746857693111975</v>
      </c>
      <c r="EQ25" s="3">
        <v>0.1651989290671734</v>
      </c>
      <c r="ER25" s="3">
        <v>0.12812168142733701</v>
      </c>
      <c r="ES25" s="3">
        <v>9.6594779278512191E-2</v>
      </c>
      <c r="ET25" s="3">
        <v>7.0647489668718241E-2</v>
      </c>
      <c r="EU25" s="3">
        <v>5.0420406901667519E-2</v>
      </c>
      <c r="EV25" s="3">
        <v>3.4784030313322389E-2</v>
      </c>
      <c r="EW25" s="3">
        <v>2.3466698210579819E-2</v>
      </c>
      <c r="EX25" s="3">
        <v>1.5008361507558429E-2</v>
      </c>
      <c r="EY25" s="3">
        <v>9.0476406512165243E-3</v>
      </c>
      <c r="EZ25" s="3">
        <v>4.9286117683436893E-3</v>
      </c>
      <c r="FA25" s="3">
        <v>2.3622343344494468E-3</v>
      </c>
      <c r="FB25" s="3">
        <v>9.7968944552621917E-4</v>
      </c>
      <c r="FC25" s="3">
        <v>3.4797589415645779E-4</v>
      </c>
      <c r="FD25" s="3">
        <v>1.0077381894771016E-4</v>
      </c>
      <c r="FE25" s="3">
        <v>2.1901174071905852E-5</v>
      </c>
      <c r="FF25" s="3">
        <v>3.0162296931828728E-6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40</v>
      </c>
      <c r="HC25">
        <f t="shared" si="24"/>
        <v>1.1712454272794966E-2</v>
      </c>
      <c r="HD25">
        <f>IF(H25&gt;=$F$3,IF(HB25&lt;50,HC25*VLOOKUP(H25,Ret!$A$2:$AZ$27,HB25+2),HC25),0)</f>
        <v>2.5884523942876873E-3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7.3554212833152382E-5</v>
      </c>
      <c r="HH25">
        <f t="shared" si="20"/>
        <v>49</v>
      </c>
      <c r="HI25">
        <f t="shared" si="20"/>
        <v>16</v>
      </c>
      <c r="HJ25">
        <f t="shared" si="21"/>
        <v>0.31012965467124309</v>
      </c>
      <c r="HK25">
        <f>IF(HH25&gt;=$F$3,IF(HI25&lt;50,HJ25*VLOOKUP(HH25,Ret!$A$2:$AZ$27,HI25+2),HJ25),0)</f>
        <v>0</v>
      </c>
      <c r="HL25">
        <f>IF(HH25&lt;$F$3,HJ25*VLOOKUP(HH25,Withd!$A$2:$AZ$57,HI25+2),0)</f>
        <v>8.4665395725249375E-3</v>
      </c>
      <c r="HM25">
        <f>IF(HJ25=HK25,0,HJ25*VLOOKUP(HH25,Mort!$A$2:$E$115,IF(HM24/HJ24=VLOOKUP(HH24,Mort!$A$2:$E$115,2),2,3)))</f>
        <v>4.4968799927330244E-4</v>
      </c>
      <c r="HN25">
        <f>HN24/(1+Assumptions!$C$9)</f>
        <v>1.3988662158440814</v>
      </c>
      <c r="HO25">
        <f>HO24*(1+Assumptions!$C$10)</f>
        <v>0.74987600508169938</v>
      </c>
      <c r="HQ25">
        <f>HQ24/(1.01+Assumptions!$C$9)</f>
        <v>1.5249357424749965</v>
      </c>
      <c r="HR25">
        <f>HR24/(0.99+Assumptions!$C$9)</f>
        <v>1.2821476241303094</v>
      </c>
    </row>
    <row r="26" spans="2:226" x14ac:dyDescent="0.25">
      <c r="B26">
        <f t="shared" ref="B26:C41" si="25">B25+1</f>
        <v>2029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7169.0822917100295</v>
      </c>
      <c r="F26" s="3">
        <f t="shared" si="19"/>
        <v>6369.71</v>
      </c>
      <c r="H26">
        <f t="shared" si="23"/>
        <v>74</v>
      </c>
      <c r="I26" s="5">
        <v>87251.62569052969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10428.709999999999</v>
      </c>
      <c r="AB26" s="5">
        <v>10759.69</v>
      </c>
      <c r="AC26" s="5">
        <v>11074.61</v>
      </c>
      <c r="AD26" s="5">
        <v>11365.22</v>
      </c>
      <c r="AE26" s="5">
        <v>11622.92</v>
      </c>
      <c r="AF26" s="5">
        <v>11838.04</v>
      </c>
      <c r="AG26" s="5">
        <v>12002.18</v>
      </c>
      <c r="AH26" s="5">
        <v>12105.03</v>
      </c>
      <c r="AI26" s="5">
        <v>12136.48</v>
      </c>
      <c r="AJ26" s="5">
        <v>12088.75</v>
      </c>
      <c r="AK26" s="5">
        <v>11957.04</v>
      </c>
      <c r="AL26" s="5">
        <v>11735.56</v>
      </c>
      <c r="AM26" s="5">
        <v>11419.26</v>
      </c>
      <c r="AN26" s="5">
        <v>10983.3</v>
      </c>
      <c r="AO26" s="5">
        <v>10422.74</v>
      </c>
      <c r="AP26" s="5">
        <v>9739.3700000000008</v>
      </c>
      <c r="AQ26" s="5">
        <v>8941.9500000000007</v>
      </c>
      <c r="AR26" s="5">
        <v>8049.45</v>
      </c>
      <c r="AS26" s="5">
        <v>7091.72</v>
      </c>
      <c r="AT26" s="5">
        <v>6105.65</v>
      </c>
      <c r="AU26" s="5">
        <v>5129.07</v>
      </c>
      <c r="AV26" s="5">
        <v>4196.6899999999996</v>
      </c>
      <c r="AW26" s="5">
        <v>3338.03</v>
      </c>
      <c r="AX26" s="5">
        <v>2575.64</v>
      </c>
      <c r="AY26" s="5">
        <v>1939.31</v>
      </c>
      <c r="AZ26" s="5">
        <v>1411.48</v>
      </c>
      <c r="BA26" s="5">
        <v>1004.61</v>
      </c>
      <c r="BB26" s="5">
        <v>677.85</v>
      </c>
      <c r="BC26" s="5">
        <v>431.11</v>
      </c>
      <c r="BD26" s="5">
        <v>247.76</v>
      </c>
      <c r="BE26" s="5">
        <v>125.28</v>
      </c>
      <c r="BF26" s="5">
        <v>54.81</v>
      </c>
      <c r="BG26" s="5">
        <v>20.54</v>
      </c>
      <c r="BH26" s="5">
        <v>6.28</v>
      </c>
      <c r="BI26" s="5">
        <v>1.44</v>
      </c>
      <c r="BJ26" s="5">
        <v>0.21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0.97794999999999999</v>
      </c>
      <c r="DY26" s="3">
        <v>0.95409779949999995</v>
      </c>
      <c r="DZ26" s="3">
        <v>0.92808909348562996</v>
      </c>
      <c r="EA26" s="3">
        <v>0.89965244366123021</v>
      </c>
      <c r="EB26" s="3">
        <v>0.86853346563498823</v>
      </c>
      <c r="EC26" s="3">
        <v>0.83466934580988006</v>
      </c>
      <c r="ED26" s="3">
        <v>0.79793554790078725</v>
      </c>
      <c r="EE26" s="3">
        <v>0.75830208923655518</v>
      </c>
      <c r="EF26" s="3">
        <v>0.71594333453180115</v>
      </c>
      <c r="EG26" s="3">
        <v>0.67122551385694484</v>
      </c>
      <c r="EH26" s="3">
        <v>0.62444780779625431</v>
      </c>
      <c r="EI26" s="3">
        <v>0.57594070208664128</v>
      </c>
      <c r="EJ26" s="3">
        <v>0.52507361927834917</v>
      </c>
      <c r="EK26" s="3">
        <v>0.47229846980468232</v>
      </c>
      <c r="EL26" s="3">
        <v>0.41832420067540321</v>
      </c>
      <c r="EM26" s="3">
        <v>0.36405081887977642</v>
      </c>
      <c r="EN26" s="3">
        <v>0.31063000171735805</v>
      </c>
      <c r="EO26" s="3">
        <v>0.25940400813414854</v>
      </c>
      <c r="EP26" s="3">
        <v>0.21169182891803459</v>
      </c>
      <c r="EQ26" s="3">
        <v>0.16856173569427421</v>
      </c>
      <c r="ER26" s="3">
        <v>0.13072973973505131</v>
      </c>
      <c r="ES26" s="3">
        <v>9.8561072678447229E-2</v>
      </c>
      <c r="ET26" s="3">
        <v>7.2085597335562732E-2</v>
      </c>
      <c r="EU26" s="3">
        <v>5.144676996241776E-2</v>
      </c>
      <c r="EV26" s="3">
        <v>3.5492097661672765E-2</v>
      </c>
      <c r="EW26" s="3">
        <v>2.3944388766470915E-2</v>
      </c>
      <c r="EX26" s="3">
        <v>1.5313873279484139E-2</v>
      </c>
      <c r="EY26" s="3">
        <v>9.2318153678042185E-3</v>
      </c>
      <c r="EZ26" s="3">
        <v>5.02893910345767E-3</v>
      </c>
      <c r="FA26" s="3">
        <v>2.4103202228962267E-3</v>
      </c>
      <c r="FB26" s="3">
        <v>9.9963210604175228E-4</v>
      </c>
      <c r="FC26" s="3">
        <v>3.5505932774497002E-4</v>
      </c>
      <c r="FD26" s="3">
        <v>1.028251813149433E-4</v>
      </c>
      <c r="FE26" s="3">
        <v>2.2346996655176631E-5</v>
      </c>
      <c r="FF26" s="3">
        <v>3.0776283793509246E-6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41</v>
      </c>
      <c r="HC26">
        <f t="shared" si="24"/>
        <v>9.0504476656741266E-3</v>
      </c>
      <c r="HD26">
        <f>IF(H26&gt;=$F$3,IF(HB26&lt;50,HC26*VLOOKUP(H26,Ret!$A$2:$AZ$27,HB26+2),HC26),0)</f>
        <v>2.2535614687528576E-3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6.0547494883359906E-5</v>
      </c>
      <c r="HH26">
        <f t="shared" ref="HH26:HI41" si="26">HH25+1</f>
        <v>50</v>
      </c>
      <c r="HI26">
        <f t="shared" si="26"/>
        <v>17</v>
      </c>
      <c r="HJ26">
        <f t="shared" si="21"/>
        <v>0.30121342709944487</v>
      </c>
      <c r="HK26">
        <f>IF(HH26&gt;=$F$3,IF(HI26&lt;50,HJ26*VLOOKUP(HH26,Ret!$A$2:$AZ$27,HI26+2),HJ26),0)</f>
        <v>4.8194148335911182E-3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4.6688081200413952E-4</v>
      </c>
      <c r="HN26">
        <f>HN25/(1+Assumptions!$C$9)</f>
        <v>1.3476553139153</v>
      </c>
      <c r="HO26">
        <f>HO25*(1+Assumptions!$C$10)</f>
        <v>0.7742469752468546</v>
      </c>
      <c r="HQ26">
        <f>HQ25/(1.01+Assumptions!$C$9)</f>
        <v>1.4550913573234698</v>
      </c>
      <c r="HR26">
        <f>HR25/(0.99+Assumptions!$C$9)</f>
        <v>1.2472253153018573</v>
      </c>
    </row>
    <row r="27" spans="2:226" x14ac:dyDescent="0.25">
      <c r="B27">
        <f t="shared" si="25"/>
        <v>2030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7563.3818177540807</v>
      </c>
      <c r="F27" s="3">
        <f t="shared" si="19"/>
        <v>6649.76</v>
      </c>
      <c r="H27">
        <f t="shared" si="23"/>
        <v>75</v>
      </c>
      <c r="I27" s="5">
        <v>83562.252967025881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11002.29</v>
      </c>
      <c r="AC27" s="5">
        <v>11324.32</v>
      </c>
      <c r="AD27" s="5">
        <v>11621.47</v>
      </c>
      <c r="AE27" s="5">
        <v>11884.99</v>
      </c>
      <c r="AF27" s="5">
        <v>12104.95</v>
      </c>
      <c r="AG27" s="5">
        <v>12272.79</v>
      </c>
      <c r="AH27" s="5">
        <v>12377.96</v>
      </c>
      <c r="AI27" s="5">
        <v>12410.12</v>
      </c>
      <c r="AJ27" s="5">
        <v>12361.32</v>
      </c>
      <c r="AK27" s="5">
        <v>12226.64</v>
      </c>
      <c r="AL27" s="5">
        <v>12000.17</v>
      </c>
      <c r="AM27" s="5">
        <v>11676.73</v>
      </c>
      <c r="AN27" s="5">
        <v>11230.95</v>
      </c>
      <c r="AO27" s="5">
        <v>10657.74</v>
      </c>
      <c r="AP27" s="5">
        <v>9958.9599999999991</v>
      </c>
      <c r="AQ27" s="5">
        <v>9143.56</v>
      </c>
      <c r="AR27" s="5">
        <v>8230.94</v>
      </c>
      <c r="AS27" s="5">
        <v>7251.62</v>
      </c>
      <c r="AT27" s="5">
        <v>6243.31</v>
      </c>
      <c r="AU27" s="5">
        <v>5244.72</v>
      </c>
      <c r="AV27" s="5">
        <v>4291.3100000000004</v>
      </c>
      <c r="AW27" s="5">
        <v>3413.29</v>
      </c>
      <c r="AX27" s="5">
        <v>2633.72</v>
      </c>
      <c r="AY27" s="5">
        <v>1983.04</v>
      </c>
      <c r="AZ27" s="5">
        <v>1443.3</v>
      </c>
      <c r="BA27" s="5">
        <v>1027.26</v>
      </c>
      <c r="BB27" s="5">
        <v>693.13</v>
      </c>
      <c r="BC27" s="5">
        <v>440.83</v>
      </c>
      <c r="BD27" s="5">
        <v>253.34</v>
      </c>
      <c r="BE27" s="5">
        <v>128.1</v>
      </c>
      <c r="BF27" s="5">
        <v>56.05</v>
      </c>
      <c r="BG27" s="5">
        <v>21</v>
      </c>
      <c r="BH27" s="5">
        <v>6.42</v>
      </c>
      <c r="BI27" s="5">
        <v>1.47</v>
      </c>
      <c r="BJ27" s="5">
        <v>0.21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0.97560999999999998</v>
      </c>
      <c r="DZ27" s="3">
        <v>0.94901487140000007</v>
      </c>
      <c r="EA27" s="3">
        <v>0.91993705574030404</v>
      </c>
      <c r="EB27" s="3">
        <v>0.88811643298224696</v>
      </c>
      <c r="EC27" s="3">
        <v>0.85348877326026917</v>
      </c>
      <c r="ED27" s="3">
        <v>0.81592673234908475</v>
      </c>
      <c r="EE27" s="3">
        <v>0.7753996515533057</v>
      </c>
      <c r="EF27" s="3">
        <v>0.73208582701753799</v>
      </c>
      <c r="EG27" s="3">
        <v>0.68635974626202256</v>
      </c>
      <c r="EH27" s="3">
        <v>0.63852733554502217</v>
      </c>
      <c r="EI27" s="3">
        <v>0.58892653211988488</v>
      </c>
      <c r="EJ27" s="3">
        <v>0.53691254080305673</v>
      </c>
      <c r="EK27" s="3">
        <v>0.4829474613269415</v>
      </c>
      <c r="EL27" s="3">
        <v>0.42775622544649861</v>
      </c>
      <c r="EM27" s="3">
        <v>0.3722591327570699</v>
      </c>
      <c r="EN27" s="3">
        <v>0.31763382761629749</v>
      </c>
      <c r="EO27" s="3">
        <v>0.26525283310409387</v>
      </c>
      <c r="EP27" s="3">
        <v>0.21646487951125787</v>
      </c>
      <c r="EQ27" s="3">
        <v>0.17236232495963419</v>
      </c>
      <c r="ER27" s="3">
        <v>0.13367732474569391</v>
      </c>
      <c r="ES27" s="3">
        <v>0.10078334544552101</v>
      </c>
      <c r="ET27" s="3">
        <v>7.3710923191945138E-2</v>
      </c>
      <c r="EU27" s="3">
        <v>5.260674877285932E-2</v>
      </c>
      <c r="EV27" s="3">
        <v>3.6292343843420193E-2</v>
      </c>
      <c r="EW27" s="3">
        <v>2.4484266850524999E-2</v>
      </c>
      <c r="EX27" s="3">
        <v>1.5659157706921768E-2</v>
      </c>
      <c r="EY27" s="3">
        <v>9.4399666320407194E-3</v>
      </c>
      <c r="EZ27" s="3">
        <v>5.1423274231378619E-3</v>
      </c>
      <c r="FA27" s="3">
        <v>2.4646661106357457E-3</v>
      </c>
      <c r="FB27" s="3">
        <v>1.0221709760639629E-3</v>
      </c>
      <c r="FC27" s="3">
        <v>3.6306490898815901E-4</v>
      </c>
      <c r="FD27" s="3">
        <v>1.0514359764297084E-4</v>
      </c>
      <c r="FE27" s="3">
        <v>2.2850858075746857E-5</v>
      </c>
      <c r="FF27" s="3">
        <v>3.1470201741918562E-6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42</v>
      </c>
      <c r="HC27">
        <f t="shared" si="24"/>
        <v>6.7363387020379093E-3</v>
      </c>
      <c r="HD27">
        <f>IF(H27&gt;=$F$3,IF(HB27&lt;50,HC27*VLOOKUP(H27,Ret!$A$2:$AZ$27,HB27+2),HC27),0)</f>
        <v>6.7363387020379093E-3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0</v>
      </c>
      <c r="HH27">
        <f t="shared" si="26"/>
        <v>51</v>
      </c>
      <c r="HI27">
        <f t="shared" si="26"/>
        <v>18</v>
      </c>
      <c r="HJ27">
        <f t="shared" si="21"/>
        <v>0.29592713145384963</v>
      </c>
      <c r="HK27">
        <f>IF(HH27&gt;=$F$3,IF(HI27&lt;50,HJ27*VLOOKUP(HH27,Ret!$A$2:$AZ$27,HI27+2),HJ27),0)</f>
        <v>4.4389069718077439E-3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5.0307612347154438E-4</v>
      </c>
      <c r="HN27">
        <f>HN26/(1+Assumptions!$C$9)</f>
        <v>1.298319184889499</v>
      </c>
      <c r="HO27">
        <f>HO26*(1+Assumptions!$C$10)</f>
        <v>0.79941000194237732</v>
      </c>
      <c r="HQ27">
        <f>HQ26/(1.01+Assumptions!$C$9)</f>
        <v>1.3884459516445322</v>
      </c>
      <c r="HR27">
        <f>HR26/(0.99+Assumptions!$C$9)</f>
        <v>1.2132541977644526</v>
      </c>
    </row>
    <row r="28" spans="2:226" x14ac:dyDescent="0.25">
      <c r="B28">
        <f t="shared" si="25"/>
        <v>2031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7979.3678177305546</v>
      </c>
      <c r="F28" s="3">
        <f t="shared" si="19"/>
        <v>6933.76</v>
      </c>
      <c r="H28">
        <f t="shared" si="23"/>
        <v>76</v>
      </c>
      <c r="I28" s="5">
        <v>79888.217061837713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11912.01</v>
      </c>
      <c r="AE28" s="5">
        <v>12182.11</v>
      </c>
      <c r="AF28" s="5">
        <v>12407.57</v>
      </c>
      <c r="AG28" s="5">
        <v>12579.61</v>
      </c>
      <c r="AH28" s="5">
        <v>12687.41</v>
      </c>
      <c r="AI28" s="5">
        <v>12720.37</v>
      </c>
      <c r="AJ28" s="5">
        <v>12670.35</v>
      </c>
      <c r="AK28" s="5">
        <v>12532.3</v>
      </c>
      <c r="AL28" s="5">
        <v>12300.17</v>
      </c>
      <c r="AM28" s="5">
        <v>11968.65</v>
      </c>
      <c r="AN28" s="5">
        <v>11511.72</v>
      </c>
      <c r="AO28" s="5">
        <v>10924.18</v>
      </c>
      <c r="AP28" s="5">
        <v>10207.93</v>
      </c>
      <c r="AQ28" s="5">
        <v>9372.15</v>
      </c>
      <c r="AR28" s="5">
        <v>8436.7099999999991</v>
      </c>
      <c r="AS28" s="5">
        <v>7432.91</v>
      </c>
      <c r="AT28" s="5">
        <v>6399.39</v>
      </c>
      <c r="AU28" s="5">
        <v>5375.84</v>
      </c>
      <c r="AV28" s="5">
        <v>4398.59</v>
      </c>
      <c r="AW28" s="5">
        <v>3498.63</v>
      </c>
      <c r="AX28" s="5">
        <v>2699.56</v>
      </c>
      <c r="AY28" s="5">
        <v>2032.61</v>
      </c>
      <c r="AZ28" s="5">
        <v>1479.38</v>
      </c>
      <c r="BA28" s="5">
        <v>1052.94</v>
      </c>
      <c r="BB28" s="5">
        <v>710.46</v>
      </c>
      <c r="BC28" s="5">
        <v>451.85</v>
      </c>
      <c r="BD28" s="5">
        <v>259.68</v>
      </c>
      <c r="BE28" s="5">
        <v>131.31</v>
      </c>
      <c r="BF28" s="5">
        <v>57.45</v>
      </c>
      <c r="BG28" s="5">
        <v>21.53</v>
      </c>
      <c r="BH28" s="5">
        <v>6.58</v>
      </c>
      <c r="BI28" s="5">
        <v>1.51</v>
      </c>
      <c r="BJ28" s="5">
        <v>0.22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0.97274000000000005</v>
      </c>
      <c r="EA28" s="3">
        <v>0.94293524640000004</v>
      </c>
      <c r="EB28" s="3">
        <v>0.91031911622702399</v>
      </c>
      <c r="EC28" s="3">
        <v>0.87482577388533234</v>
      </c>
      <c r="ED28" s="3">
        <v>0.83632469157663891</v>
      </c>
      <c r="EE28" s="3">
        <v>0.79478444414602722</v>
      </c>
      <c r="EF28" s="3">
        <v>0.7503877850960301</v>
      </c>
      <c r="EG28" s="3">
        <v>0.70351856403893209</v>
      </c>
      <c r="EH28" s="3">
        <v>0.65449035531105892</v>
      </c>
      <c r="EI28" s="3">
        <v>0.60364954451049591</v>
      </c>
      <c r="EJ28" s="3">
        <v>0.55033521673932895</v>
      </c>
      <c r="EK28" s="3">
        <v>0.49502102410485899</v>
      </c>
      <c r="EL28" s="3">
        <v>0.43845002147015566</v>
      </c>
      <c r="EM28" s="3">
        <v>0.38156551568461766</v>
      </c>
      <c r="EN28" s="3">
        <v>0.32557459191305688</v>
      </c>
      <c r="EO28" s="3">
        <v>0.27188408596067465</v>
      </c>
      <c r="EP28" s="3">
        <v>0.22187644602992776</v>
      </c>
      <c r="EQ28" s="3">
        <v>0.17667133891579026</v>
      </c>
      <c r="ER28" s="3">
        <v>0.13701922360953031</v>
      </c>
      <c r="ES28" s="3">
        <v>0.10330290325593318</v>
      </c>
      <c r="ET28" s="3">
        <v>7.55536773833244E-2</v>
      </c>
      <c r="EU28" s="3">
        <v>5.3921904011704783E-2</v>
      </c>
      <c r="EV28" s="3">
        <v>3.7199643139594896E-2</v>
      </c>
      <c r="EW28" s="3">
        <v>2.5096367247696302E-2</v>
      </c>
      <c r="EX28" s="3">
        <v>1.6050632636936648E-2</v>
      </c>
      <c r="EY28" s="3">
        <v>9.6759633788508891E-3</v>
      </c>
      <c r="EZ28" s="3">
        <v>5.2708842909952331E-3</v>
      </c>
      <c r="FA28" s="3">
        <v>2.5262821318311054E-3</v>
      </c>
      <c r="FB28" s="3">
        <v>1.0477249885343144E-3</v>
      </c>
      <c r="FC28" s="3">
        <v>3.7214143867750311E-4</v>
      </c>
      <c r="FD28" s="3">
        <v>1.0777216064100489E-4</v>
      </c>
      <c r="FE28" s="3">
        <v>2.3422123672109595E-5</v>
      </c>
      <c r="FF28" s="3">
        <v>3.2256948721229323E-6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43</v>
      </c>
      <c r="HC28">
        <f t="shared" si="24"/>
        <v>0</v>
      </c>
      <c r="HD28">
        <f>IF(H28&gt;=$F$3,IF(HB28&lt;50,HC28*VLOOKUP(H28,Ret!$A$2:$AZ$27,HB28+2),HC28),0)</f>
        <v>0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0</v>
      </c>
      <c r="HH28">
        <f t="shared" si="26"/>
        <v>52</v>
      </c>
      <c r="HI28">
        <f t="shared" si="26"/>
        <v>19</v>
      </c>
      <c r="HJ28">
        <f t="shared" si="21"/>
        <v>0.29098514835857031</v>
      </c>
      <c r="HK28">
        <f>IF(HH28&gt;=$F$3,IF(HI28&lt;50,HJ28*VLOOKUP(HH28,Ret!$A$2:$AZ$27,HI28+2),HJ28),0)</f>
        <v>5.5287178188128359E-3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5.3832252446335506E-4</v>
      </c>
      <c r="HN28">
        <f>HN27/(1+Assumptions!$C$9)</f>
        <v>1.250789195461945</v>
      </c>
      <c r="HO28">
        <f>HO27*(1+Assumptions!$C$10)</f>
        <v>0.82539082700550459</v>
      </c>
      <c r="HQ28">
        <f>HQ27/(1.01+Assumptions!$C$9)</f>
        <v>1.3248530072944009</v>
      </c>
      <c r="HR28">
        <f>HR27/(0.99+Assumptions!$C$9)</f>
        <v>1.1802083635840979</v>
      </c>
    </row>
    <row r="29" spans="2:226" x14ac:dyDescent="0.25">
      <c r="B29">
        <f t="shared" si="25"/>
        <v>2032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8418.2330477057349</v>
      </c>
      <c r="F29" s="3">
        <f t="shared" si="19"/>
        <v>7219.66</v>
      </c>
      <c r="H29">
        <f t="shared" si="23"/>
        <v>77</v>
      </c>
      <c r="I29" s="5">
        <v>76252.258003540774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12523.5</v>
      </c>
      <c r="AF29" s="5">
        <v>12755.28</v>
      </c>
      <c r="AG29" s="5">
        <v>12932.14</v>
      </c>
      <c r="AH29" s="5">
        <v>13042.96</v>
      </c>
      <c r="AI29" s="5">
        <v>13076.85</v>
      </c>
      <c r="AJ29" s="5">
        <v>13025.42</v>
      </c>
      <c r="AK29" s="5">
        <v>12883.51</v>
      </c>
      <c r="AL29" s="5">
        <v>12644.87</v>
      </c>
      <c r="AM29" s="5">
        <v>12304.06</v>
      </c>
      <c r="AN29" s="5">
        <v>11834.32</v>
      </c>
      <c r="AO29" s="5">
        <v>11230.32</v>
      </c>
      <c r="AP29" s="5">
        <v>10494</v>
      </c>
      <c r="AQ29" s="5">
        <v>9634.7999999999993</v>
      </c>
      <c r="AR29" s="5">
        <v>8673.14</v>
      </c>
      <c r="AS29" s="5">
        <v>7641.21</v>
      </c>
      <c r="AT29" s="5">
        <v>6578.73</v>
      </c>
      <c r="AU29" s="5">
        <v>5526.49</v>
      </c>
      <c r="AV29" s="5">
        <v>4521.8599999999997</v>
      </c>
      <c r="AW29" s="5">
        <v>3596.67</v>
      </c>
      <c r="AX29" s="5">
        <v>2775.21</v>
      </c>
      <c r="AY29" s="5">
        <v>2089.58</v>
      </c>
      <c r="AZ29" s="5">
        <v>1520.84</v>
      </c>
      <c r="BA29" s="5">
        <v>1082.45</v>
      </c>
      <c r="BB29" s="5">
        <v>730.37</v>
      </c>
      <c r="BC29" s="5">
        <v>464.51</v>
      </c>
      <c r="BD29" s="5">
        <v>266.95999999999998</v>
      </c>
      <c r="BE29" s="5">
        <v>134.99</v>
      </c>
      <c r="BF29" s="5">
        <v>59.06</v>
      </c>
      <c r="BG29" s="5">
        <v>22.13</v>
      </c>
      <c r="BH29" s="5">
        <v>6.76</v>
      </c>
      <c r="BI29" s="5">
        <v>1.55</v>
      </c>
      <c r="BJ29" s="5">
        <v>0.23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0.96936</v>
      </c>
      <c r="EB29" s="3">
        <v>0.93582983759999994</v>
      </c>
      <c r="EC29" s="3">
        <v>0.89934183223197595</v>
      </c>
      <c r="ED29" s="3">
        <v>0.85976179819544674</v>
      </c>
      <c r="EE29" s="3">
        <v>0.81705742967907891</v>
      </c>
      <c r="EF29" s="3">
        <v>0.77141660165720549</v>
      </c>
      <c r="EG29" s="3">
        <v>0.72323392071769643</v>
      </c>
      <c r="EH29" s="3">
        <v>0.6728317487828801</v>
      </c>
      <c r="EI29" s="3">
        <v>0.62056617853742602</v>
      </c>
      <c r="EJ29" s="3">
        <v>0.56575777364900059</v>
      </c>
      <c r="EK29" s="3">
        <v>0.5088934598195396</v>
      </c>
      <c r="EL29" s="3">
        <v>0.45073711523136256</v>
      </c>
      <c r="EM29" s="3">
        <v>0.39225848190124557</v>
      </c>
      <c r="EN29" s="3">
        <v>0.33469847226705679</v>
      </c>
      <c r="EO29" s="3">
        <v>0.27950334720549647</v>
      </c>
      <c r="EP29" s="3">
        <v>0.2280942965539895</v>
      </c>
      <c r="EQ29" s="3">
        <v>0.18162236457407968</v>
      </c>
      <c r="ER29" s="3">
        <v>0.14085904106907324</v>
      </c>
      <c r="ES29" s="3">
        <v>0.10619785683320639</v>
      </c>
      <c r="ET29" s="3">
        <v>7.7670988530670476E-2</v>
      </c>
      <c r="EU29" s="3">
        <v>5.5433007804454204E-2</v>
      </c>
      <c r="EV29" s="3">
        <v>3.8242123424136867E-2</v>
      </c>
      <c r="EW29" s="3">
        <v>2.5799666146859697E-2</v>
      </c>
      <c r="EX29" s="3">
        <v>1.650043448088559E-2</v>
      </c>
      <c r="EY29" s="3">
        <v>9.9471219224570688E-3</v>
      </c>
      <c r="EZ29" s="3">
        <v>5.4185951960392638E-3</v>
      </c>
      <c r="FA29" s="3">
        <v>2.5970784915096586E-3</v>
      </c>
      <c r="FB29" s="3">
        <v>1.0770863627838007E-3</v>
      </c>
      <c r="FC29" s="3">
        <v>3.8257030519717818E-4</v>
      </c>
      <c r="FD29" s="3">
        <v>1.1079236038510279E-4</v>
      </c>
      <c r="FE29" s="3">
        <v>2.407850368249439E-5</v>
      </c>
      <c r="FF29" s="3">
        <v>3.3160915271531264E-6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44</v>
      </c>
      <c r="HC29">
        <f t="shared" si="24"/>
        <v>0</v>
      </c>
      <c r="HD29">
        <f>IF(H29&gt;=$F$3,IF(HB29&lt;50,HC29*VLOOKUP(H29,Ret!$A$2:$AZ$27,HB29+2),HC29),0)</f>
        <v>0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0</v>
      </c>
      <c r="HH29">
        <f t="shared" si="26"/>
        <v>53</v>
      </c>
      <c r="HI29">
        <f t="shared" si="26"/>
        <v>20</v>
      </c>
      <c r="HJ29">
        <f t="shared" si="21"/>
        <v>0.28491810801529416</v>
      </c>
      <c r="HK29">
        <f>IF(HH29&gt;=$F$3,IF(HI29&lt;50,HJ29*VLOOKUP(HH29,Ret!$A$2:$AZ$27,HI29+2),HJ29),0)</f>
        <v>4.8436078362600011E-3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5.6698703495043537E-4</v>
      </c>
      <c r="HN29">
        <f>HN28/(1+Assumptions!$C$9)</f>
        <v>1.2049992249151686</v>
      </c>
      <c r="HO29">
        <f>HO28*(1+Assumptions!$C$10)</f>
        <v>0.85221602888318349</v>
      </c>
      <c r="HQ29">
        <f>HQ28/(1.01+Assumptions!$C$9)</f>
        <v>1.2641727168839703</v>
      </c>
      <c r="HR29">
        <f>HR28/(0.99+Assumptions!$C$9)</f>
        <v>1.1480626104903675</v>
      </c>
    </row>
    <row r="30" spans="2:226" x14ac:dyDescent="0.25">
      <c r="B30">
        <f t="shared" si="25"/>
        <v>2033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8881.2358653295505</v>
      </c>
      <c r="F30" s="3">
        <f t="shared" si="19"/>
        <v>7505.3</v>
      </c>
      <c r="H30">
        <f t="shared" si="23"/>
        <v>78</v>
      </c>
      <c r="I30" s="5">
        <v>72670.683945494355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13158.45</v>
      </c>
      <c r="AG30" s="5">
        <v>13340.9</v>
      </c>
      <c r="AH30" s="5">
        <v>13455.23</v>
      </c>
      <c r="AI30" s="5">
        <v>13490.19</v>
      </c>
      <c r="AJ30" s="5">
        <v>13437.14</v>
      </c>
      <c r="AK30" s="5">
        <v>13290.74</v>
      </c>
      <c r="AL30" s="5">
        <v>13044.55</v>
      </c>
      <c r="AM30" s="5">
        <v>12692.97</v>
      </c>
      <c r="AN30" s="5">
        <v>12208.38</v>
      </c>
      <c r="AO30" s="5">
        <v>11585.29</v>
      </c>
      <c r="AP30" s="5">
        <v>10825.7</v>
      </c>
      <c r="AQ30" s="5">
        <v>9939.34</v>
      </c>
      <c r="AR30" s="5">
        <v>8947.2800000000007</v>
      </c>
      <c r="AS30" s="5">
        <v>7882.74</v>
      </c>
      <c r="AT30" s="5">
        <v>6786.67</v>
      </c>
      <c r="AU30" s="5">
        <v>5701.17</v>
      </c>
      <c r="AV30" s="5">
        <v>4664.79</v>
      </c>
      <c r="AW30" s="5">
        <v>3710.36</v>
      </c>
      <c r="AX30" s="5">
        <v>2862.93</v>
      </c>
      <c r="AY30" s="5">
        <v>2155.62</v>
      </c>
      <c r="AZ30" s="5">
        <v>1568.91</v>
      </c>
      <c r="BA30" s="5">
        <v>1116.67</v>
      </c>
      <c r="BB30" s="5">
        <v>753.46</v>
      </c>
      <c r="BC30" s="5">
        <v>479.19</v>
      </c>
      <c r="BD30" s="5">
        <v>275.39</v>
      </c>
      <c r="BE30" s="5">
        <v>139.25</v>
      </c>
      <c r="BF30" s="5">
        <v>60.93</v>
      </c>
      <c r="BG30" s="5">
        <v>22.83</v>
      </c>
      <c r="BH30" s="5">
        <v>6.98</v>
      </c>
      <c r="BI30" s="5">
        <v>1.6</v>
      </c>
      <c r="BJ30" s="5">
        <v>0.23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0.96540999999999999</v>
      </c>
      <c r="EC30" s="3">
        <v>0.92776866410000003</v>
      </c>
      <c r="ED30" s="3">
        <v>0.88693756519295908</v>
      </c>
      <c r="EE30" s="3">
        <v>0.8428833763298248</v>
      </c>
      <c r="EF30" s="3">
        <v>0.79579991092804081</v>
      </c>
      <c r="EG30" s="3">
        <v>0.74609424849147543</v>
      </c>
      <c r="EH30" s="3">
        <v>0.69409894031410446</v>
      </c>
      <c r="EI30" s="3">
        <v>0.64018133463050486</v>
      </c>
      <c r="EJ30" s="3">
        <v>0.58364051915593873</v>
      </c>
      <c r="EK30" s="3">
        <v>0.52497881057557538</v>
      </c>
      <c r="EL30" s="3">
        <v>0.46498423210299861</v>
      </c>
      <c r="EM30" s="3">
        <v>0.40465717782995558</v>
      </c>
      <c r="EN30" s="3">
        <v>0.3452777835551879</v>
      </c>
      <c r="EO30" s="3">
        <v>0.28833802426910188</v>
      </c>
      <c r="EP30" s="3">
        <v>0.23530401146528596</v>
      </c>
      <c r="EQ30" s="3">
        <v>0.18736317216934859</v>
      </c>
      <c r="ER30" s="3">
        <v>0.14531138180765998</v>
      </c>
      <c r="ES30" s="3">
        <v>0.10955461008624909</v>
      </c>
      <c r="ET30" s="3">
        <v>8.0126050724880854E-2</v>
      </c>
      <c r="EU30" s="3">
        <v>5.7185161141840211E-2</v>
      </c>
      <c r="EV30" s="3">
        <v>3.9450898968532731E-2</v>
      </c>
      <c r="EW30" s="3">
        <v>2.6615154480130923E-2</v>
      </c>
      <c r="EX30" s="3">
        <v>1.7021988199312534E-2</v>
      </c>
      <c r="EY30" s="3">
        <v>1.0261535366073568E-2</v>
      </c>
      <c r="EZ30" s="3">
        <v>5.5898687753149151E-3</v>
      </c>
      <c r="FA30" s="3">
        <v>2.6791682053206858E-3</v>
      </c>
      <c r="FB30" s="3">
        <v>1.1111314297926481E-3</v>
      </c>
      <c r="FC30" s="3">
        <v>3.946627725480507E-4</v>
      </c>
      <c r="FD30" s="3">
        <v>1.1429433892991547E-4</v>
      </c>
      <c r="FE30" s="3">
        <v>2.4839588679638531E-5</v>
      </c>
      <c r="FF30" s="3">
        <v>3.4209081529598171E-6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45</v>
      </c>
      <c r="HC30">
        <f t="shared" si="24"/>
        <v>0</v>
      </c>
      <c r="HD30">
        <f>IF(H30&gt;=$F$3,IF(HB30&lt;50,HC30*VLOOKUP(H30,Ret!$A$2:$AZ$27,HB30+2),HC30),0)</f>
        <v>0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0</v>
      </c>
      <c r="HH30">
        <f t="shared" si="26"/>
        <v>54</v>
      </c>
      <c r="HI30">
        <f t="shared" si="26"/>
        <v>21</v>
      </c>
      <c r="HJ30">
        <f t="shared" si="21"/>
        <v>0.27950751314408373</v>
      </c>
      <c r="HK30">
        <f>IF(HH30&gt;=$F$3,IF(HI30&lt;50,HJ30*VLOOKUP(HH30,Ret!$A$2:$AZ$27,HI30+2),HJ30),0)</f>
        <v>7.2671953417461762E-3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5.9535100299689834E-4</v>
      </c>
      <c r="HN30">
        <f>HN29/(1+Assumptions!$C$9)</f>
        <v>1.1608855731360006</v>
      </c>
      <c r="HO30">
        <f>HO29*(1+Assumptions!$C$10)</f>
        <v>0.87991304982188689</v>
      </c>
      <c r="HQ30">
        <f>HQ29/(1.01+Assumptions!$C$9)</f>
        <v>1.2062716764160022</v>
      </c>
      <c r="HR30">
        <f>HR29/(0.99+Assumptions!$C$9)</f>
        <v>1.1167924226559995</v>
      </c>
    </row>
    <row r="31" spans="2:226" x14ac:dyDescent="0.25">
      <c r="B31">
        <f t="shared" si="25"/>
        <v>2034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9369.7038379226742</v>
      </c>
      <c r="F31" s="3">
        <f t="shared" si="19"/>
        <v>7788.79</v>
      </c>
      <c r="H31">
        <f t="shared" si="23"/>
        <v>79</v>
      </c>
      <c r="I31" s="5">
        <v>69159.603364781418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13818.9</v>
      </c>
      <c r="AH31" s="5">
        <v>13937.32</v>
      </c>
      <c r="AI31" s="5">
        <v>13973.53</v>
      </c>
      <c r="AJ31" s="5">
        <v>13918.58</v>
      </c>
      <c r="AK31" s="5">
        <v>13766.94</v>
      </c>
      <c r="AL31" s="5">
        <v>13511.93</v>
      </c>
      <c r="AM31" s="5">
        <v>13147.75</v>
      </c>
      <c r="AN31" s="5">
        <v>12645.8</v>
      </c>
      <c r="AO31" s="5">
        <v>12000.39</v>
      </c>
      <c r="AP31" s="5">
        <v>11213.58</v>
      </c>
      <c r="AQ31" s="5">
        <v>10295.459999999999</v>
      </c>
      <c r="AR31" s="5">
        <v>9267.86</v>
      </c>
      <c r="AS31" s="5">
        <v>8165.17</v>
      </c>
      <c r="AT31" s="5">
        <v>7029.83</v>
      </c>
      <c r="AU31" s="5">
        <v>5905.44</v>
      </c>
      <c r="AV31" s="5">
        <v>4831.93</v>
      </c>
      <c r="AW31" s="5">
        <v>3843.3</v>
      </c>
      <c r="AX31" s="5">
        <v>2965.51</v>
      </c>
      <c r="AY31" s="5">
        <v>2232.86</v>
      </c>
      <c r="AZ31" s="5">
        <v>1625.13</v>
      </c>
      <c r="BA31" s="5">
        <v>1156.68</v>
      </c>
      <c r="BB31" s="5">
        <v>780.45</v>
      </c>
      <c r="BC31" s="5">
        <v>496.36</v>
      </c>
      <c r="BD31" s="5">
        <v>285.26</v>
      </c>
      <c r="BE31" s="5">
        <v>144.24</v>
      </c>
      <c r="BF31" s="5">
        <v>63.11</v>
      </c>
      <c r="BG31" s="5">
        <v>23.65</v>
      </c>
      <c r="BH31" s="5">
        <v>7.23</v>
      </c>
      <c r="BI31" s="5">
        <v>1.66</v>
      </c>
      <c r="BJ31" s="5">
        <v>0.24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0.96101000000000003</v>
      </c>
      <c r="ED31" s="3">
        <v>0.91871594990000005</v>
      </c>
      <c r="EE31" s="3">
        <v>0.87308332866846705</v>
      </c>
      <c r="EF31" s="3">
        <v>0.8243128939290465</v>
      </c>
      <c r="EG31" s="3">
        <v>0.77282631057423834</v>
      </c>
      <c r="EH31" s="3">
        <v>0.71896804499031963</v>
      </c>
      <c r="EI31" s="3">
        <v>0.66311860725547167</v>
      </c>
      <c r="EJ31" s="3">
        <v>0.6045519718626684</v>
      </c>
      <c r="EK31" s="3">
        <v>0.54378845317075164</v>
      </c>
      <c r="EL31" s="3">
        <v>0.48164430874239811</v>
      </c>
      <c r="EM31" s="3">
        <v>0.4191557761261594</v>
      </c>
      <c r="EN31" s="3">
        <v>0.35764885753740677</v>
      </c>
      <c r="EO31" s="3">
        <v>0.298668984440913</v>
      </c>
      <c r="EP31" s="3">
        <v>0.24373479813269586</v>
      </c>
      <c r="EQ31" s="3">
        <v>0.19407627036114039</v>
      </c>
      <c r="ER31" s="3">
        <v>0.15051779224128606</v>
      </c>
      <c r="ES31" s="3">
        <v>0.1134798791044728</v>
      </c>
      <c r="ET31" s="3">
        <v>8.2996913979429307E-2</v>
      </c>
      <c r="EU31" s="3">
        <v>5.9234067537978899E-2</v>
      </c>
      <c r="EV31" s="3">
        <v>4.0864398513100884E-2</v>
      </c>
      <c r="EW31" s="3">
        <v>2.7568757812878382E-2</v>
      </c>
      <c r="EX31" s="3">
        <v>1.7631874746804499E-2</v>
      </c>
      <c r="EY31" s="3">
        <v>1.0629199372363625E-2</v>
      </c>
      <c r="EZ31" s="3">
        <v>5.7901500661013613E-3</v>
      </c>
      <c r="FA31" s="3">
        <v>2.7751610251817212E-3</v>
      </c>
      <c r="FB31" s="3">
        <v>1.1509425319736154E-3</v>
      </c>
      <c r="FC31" s="3">
        <v>4.0880327793170847E-4</v>
      </c>
      <c r="FD31" s="3">
        <v>1.1838942928902277E-4</v>
      </c>
      <c r="FE31" s="3">
        <v>2.5729574667383321E-5</v>
      </c>
      <c r="FF31" s="3">
        <v>3.5434770231920298E-6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46</v>
      </c>
      <c r="HC31">
        <f t="shared" si="24"/>
        <v>0</v>
      </c>
      <c r="HD31">
        <f>IF(H31&gt;=$F$3,IF(HB31&lt;50,HC31*VLOOKUP(H31,Ret!$A$2:$AZ$27,HB31+2),HC31),0)</f>
        <v>0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0</v>
      </c>
      <c r="HH31">
        <f t="shared" si="26"/>
        <v>55</v>
      </c>
      <c r="HI31">
        <f t="shared" si="26"/>
        <v>22</v>
      </c>
      <c r="HJ31">
        <f t="shared" si="21"/>
        <v>0.27164496679934064</v>
      </c>
      <c r="HK31">
        <f>IF(HH31&gt;=$F$3,IF(HI31&lt;50,HJ31*VLOOKUP(HH31,Ret!$A$2:$AZ$27,HI31+2),HJ31),0)</f>
        <v>1.1409088605572307E-2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6.1935052430249667E-4</v>
      </c>
      <c r="HN31">
        <f>HN30/(1+Assumptions!$C$9)</f>
        <v>1.1183868720000005</v>
      </c>
      <c r="HO31">
        <f>HO30*(1+Assumptions!$C$10)</f>
        <v>0.90851022394109815</v>
      </c>
      <c r="HQ31">
        <f>HQ30/(1.01+Assumptions!$C$9)</f>
        <v>1.1510225920000021</v>
      </c>
      <c r="HR31">
        <f>HR30/(0.99+Assumptions!$C$9)</f>
        <v>1.0863739519999995</v>
      </c>
    </row>
    <row r="32" spans="2:226" x14ac:dyDescent="0.25">
      <c r="B32">
        <f t="shared" si="25"/>
        <v>2035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9885.0375490084207</v>
      </c>
      <c r="F32" s="3">
        <f t="shared" si="19"/>
        <v>8069.1</v>
      </c>
      <c r="H32">
        <f t="shared" si="23"/>
        <v>80</v>
      </c>
      <c r="I32" s="5">
        <v>65722.107900502742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14502.78</v>
      </c>
      <c r="AI32" s="5">
        <v>14540.46</v>
      </c>
      <c r="AJ32" s="5">
        <v>14483.29</v>
      </c>
      <c r="AK32" s="5">
        <v>14325.49</v>
      </c>
      <c r="AL32" s="5">
        <v>14060.14</v>
      </c>
      <c r="AM32" s="5">
        <v>13681.18</v>
      </c>
      <c r="AN32" s="5">
        <v>13158.87</v>
      </c>
      <c r="AO32" s="5">
        <v>12487.26</v>
      </c>
      <c r="AP32" s="5">
        <v>11668.53</v>
      </c>
      <c r="AQ32" s="5">
        <v>10713.16</v>
      </c>
      <c r="AR32" s="5">
        <v>9643.8700000000008</v>
      </c>
      <c r="AS32" s="5">
        <v>8496.4500000000007</v>
      </c>
      <c r="AT32" s="5">
        <v>7315.05</v>
      </c>
      <c r="AU32" s="5">
        <v>6145.04</v>
      </c>
      <c r="AV32" s="5">
        <v>5027.97</v>
      </c>
      <c r="AW32" s="5">
        <v>3999.23</v>
      </c>
      <c r="AX32" s="5">
        <v>3085.83</v>
      </c>
      <c r="AY32" s="5">
        <v>2323.4499999999998</v>
      </c>
      <c r="AZ32" s="5">
        <v>1691.06</v>
      </c>
      <c r="BA32" s="5">
        <v>1203.6099999999999</v>
      </c>
      <c r="BB32" s="5">
        <v>812.12</v>
      </c>
      <c r="BC32" s="5">
        <v>516.5</v>
      </c>
      <c r="BD32" s="5">
        <v>296.83</v>
      </c>
      <c r="BE32" s="5">
        <v>150.09</v>
      </c>
      <c r="BF32" s="5">
        <v>65.67</v>
      </c>
      <c r="BG32" s="5">
        <v>24.61</v>
      </c>
      <c r="BH32" s="5">
        <v>7.52</v>
      </c>
      <c r="BI32" s="5">
        <v>1.72</v>
      </c>
      <c r="BJ32" s="5">
        <v>0.25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0.95599000000000001</v>
      </c>
      <c r="EE32" s="3">
        <v>0.9085059767</v>
      </c>
      <c r="EF32" s="3">
        <v>0.85775683284153803</v>
      </c>
      <c r="EG32" s="3">
        <v>0.80418134106225558</v>
      </c>
      <c r="EH32" s="3">
        <v>0.74813794340362694</v>
      </c>
      <c r="EI32" s="3">
        <v>0.69002258796003324</v>
      </c>
      <c r="EJ32" s="3">
        <v>0.62907979299140315</v>
      </c>
      <c r="EK32" s="3">
        <v>0.5658509829978372</v>
      </c>
      <c r="EL32" s="3">
        <v>0.50118553266084431</v>
      </c>
      <c r="EM32" s="3">
        <v>0.43616172165342637</v>
      </c>
      <c r="EN32" s="3">
        <v>0.37215935061800259</v>
      </c>
      <c r="EO32" s="3">
        <v>0.31078655210758777</v>
      </c>
      <c r="EP32" s="3">
        <v>0.25362358157843912</v>
      </c>
      <c r="EQ32" s="3">
        <v>0.20195031306764794</v>
      </c>
      <c r="ER32" s="3">
        <v>0.15662458480274505</v>
      </c>
      <c r="ES32" s="3">
        <v>0.11808397322033357</v>
      </c>
      <c r="ET32" s="3">
        <v>8.6364256333887557E-2</v>
      </c>
      <c r="EU32" s="3">
        <v>6.1637306102932207E-2</v>
      </c>
      <c r="EV32" s="3">
        <v>4.2522344734290875E-2</v>
      </c>
      <c r="EW32" s="3">
        <v>2.8687274651541996E-2</v>
      </c>
      <c r="EX32" s="3">
        <v>1.83472333761402E-2</v>
      </c>
      <c r="EY32" s="3">
        <v>1.1060446168472359E-2</v>
      </c>
      <c r="EZ32" s="3">
        <v>6.0250674458136328E-3</v>
      </c>
      <c r="FA32" s="3">
        <v>2.8877545761040162E-3</v>
      </c>
      <c r="FB32" s="3">
        <v>1.1976384553476188E-3</v>
      </c>
      <c r="FC32" s="3">
        <v>4.2538920295492069E-4</v>
      </c>
      <c r="FD32" s="3">
        <v>1.2319271317574502E-4</v>
      </c>
      <c r="FE32" s="3">
        <v>2.6773472354484668E-5</v>
      </c>
      <c r="FF32" s="3">
        <v>3.6872426126596274E-6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47</v>
      </c>
      <c r="HC32">
        <f t="shared" si="24"/>
        <v>0</v>
      </c>
      <c r="HD32">
        <f>IF(H32&gt;=$F$3,IF(HB32&lt;50,HC32*VLOOKUP(H32,Ret!$A$2:$AZ$27,HB32+2),HC32),0)</f>
        <v>0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0</v>
      </c>
      <c r="HH32">
        <f t="shared" si="26"/>
        <v>56</v>
      </c>
      <c r="HI32">
        <f t="shared" si="26"/>
        <v>23</v>
      </c>
      <c r="HJ32">
        <f t="shared" si="21"/>
        <v>0.2596165276694658</v>
      </c>
      <c r="HK32">
        <f>IF(HH32&gt;=$F$3,IF(HI32&lt;50,HJ32*VLOOKUP(HH32,Ret!$A$2:$AZ$27,HI32+2),HJ32),0)</f>
        <v>9.0865784684313038E-3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6.4644515389696987E-4</v>
      </c>
      <c r="HN32">
        <f>HN31/(1+Assumptions!$C$9)</f>
        <v>1.0774440000000005</v>
      </c>
      <c r="HO32">
        <f>HO31*(1+Assumptions!$C$10)</f>
        <v>0.93803680621918384</v>
      </c>
      <c r="HQ32">
        <f>HQ31/(1.01+Assumptions!$C$9)</f>
        <v>1.0983040000000019</v>
      </c>
      <c r="HR32">
        <f>HR31/(0.99+Assumptions!$C$9)</f>
        <v>1.0567839999999995</v>
      </c>
    </row>
    <row r="33" spans="2:226" x14ac:dyDescent="0.25">
      <c r="B33">
        <f t="shared" si="25"/>
        <v>2036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10428.714614203884</v>
      </c>
      <c r="F33" s="3">
        <f t="shared" si="19"/>
        <v>8343.07</v>
      </c>
      <c r="H33">
        <f t="shared" si="23"/>
        <v>81</v>
      </c>
      <c r="I33" s="5">
        <v>62368.672162111296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15209.85</v>
      </c>
      <c r="AJ33" s="5">
        <v>15150.04</v>
      </c>
      <c r="AK33" s="5">
        <v>14984.97</v>
      </c>
      <c r="AL33" s="5">
        <v>14707.41</v>
      </c>
      <c r="AM33" s="5">
        <v>14311.01</v>
      </c>
      <c r="AN33" s="5">
        <v>13764.65</v>
      </c>
      <c r="AO33" s="5">
        <v>13062.13</v>
      </c>
      <c r="AP33" s="5">
        <v>12205.7</v>
      </c>
      <c r="AQ33" s="5">
        <v>11206.35</v>
      </c>
      <c r="AR33" s="5">
        <v>10087.84</v>
      </c>
      <c r="AS33" s="5">
        <v>8887.59</v>
      </c>
      <c r="AT33" s="5">
        <v>7651.8</v>
      </c>
      <c r="AU33" s="5">
        <v>6427.93</v>
      </c>
      <c r="AV33" s="5">
        <v>5259.43</v>
      </c>
      <c r="AW33" s="5">
        <v>4183.33</v>
      </c>
      <c r="AX33" s="5">
        <v>3227.88</v>
      </c>
      <c r="AY33" s="5">
        <v>2430.41</v>
      </c>
      <c r="AZ33" s="5">
        <v>1768.91</v>
      </c>
      <c r="BA33" s="5">
        <v>1259.01</v>
      </c>
      <c r="BB33" s="5">
        <v>849.5</v>
      </c>
      <c r="BC33" s="5">
        <v>540.28</v>
      </c>
      <c r="BD33" s="5">
        <v>310.5</v>
      </c>
      <c r="BE33" s="5">
        <v>157</v>
      </c>
      <c r="BF33" s="5">
        <v>68.7</v>
      </c>
      <c r="BG33" s="5">
        <v>25.74</v>
      </c>
      <c r="BH33" s="5">
        <v>7.86</v>
      </c>
      <c r="BI33" s="5">
        <v>1.8</v>
      </c>
      <c r="BJ33" s="5">
        <v>0.26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0.95033000000000001</v>
      </c>
      <c r="EF33" s="3">
        <v>0.89724456620000004</v>
      </c>
      <c r="EG33" s="3">
        <v>0.84120267059514808</v>
      </c>
      <c r="EH33" s="3">
        <v>0.78257925648137217</v>
      </c>
      <c r="EI33" s="3">
        <v>0.72178849983789917</v>
      </c>
      <c r="EJ33" s="3">
        <v>0.65804013953221596</v>
      </c>
      <c r="EK33" s="3">
        <v>0.59190052510783298</v>
      </c>
      <c r="EL33" s="3">
        <v>0.52425813309850977</v>
      </c>
      <c r="EM33" s="3">
        <v>0.45624088291030912</v>
      </c>
      <c r="EN33" s="3">
        <v>0.38929209575205037</v>
      </c>
      <c r="EO33" s="3">
        <v>0.32509393624157973</v>
      </c>
      <c r="EP33" s="3">
        <v>0.26529940854866596</v>
      </c>
      <c r="EQ33" s="3">
        <v>0.21124730705096076</v>
      </c>
      <c r="ER33" s="3">
        <v>0.16383496145644313</v>
      </c>
      <c r="ES33" s="3">
        <v>0.12352009249085617</v>
      </c>
      <c r="ET33" s="3">
        <v>9.0340125245962383E-2</v>
      </c>
      <c r="EU33" s="3">
        <v>6.4474843986790889E-2</v>
      </c>
      <c r="EV33" s="3">
        <v>4.4479905369607303E-2</v>
      </c>
      <c r="EW33" s="3">
        <v>3.0007923358551871E-2</v>
      </c>
      <c r="EX33" s="3">
        <v>1.9191867463195435E-2</v>
      </c>
      <c r="EY33" s="3">
        <v>1.1569625381512736E-2</v>
      </c>
      <c r="EZ33" s="3">
        <v>6.3024377303252483E-3</v>
      </c>
      <c r="FA33" s="3">
        <v>3.0206953797675884E-3</v>
      </c>
      <c r="FB33" s="3">
        <v>1.252772994851012E-3</v>
      </c>
      <c r="FC33" s="3">
        <v>4.4497244004113094E-4</v>
      </c>
      <c r="FD33" s="3">
        <v>1.2886401863591152E-4</v>
      </c>
      <c r="FE33" s="3">
        <v>2.8006017170142653E-5</v>
      </c>
      <c r="FF33" s="3">
        <v>3.856988684672045E-6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48</v>
      </c>
      <c r="HC33">
        <f t="shared" si="24"/>
        <v>0</v>
      </c>
      <c r="HD33">
        <f>IF(H33&gt;=$F$3,IF(HB33&lt;50,HC33*VLOOKUP(H33,Ret!$A$2:$AZ$27,HB33+2),HC33),0)</f>
        <v>0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0</v>
      </c>
      <c r="HH33">
        <f t="shared" si="26"/>
        <v>57</v>
      </c>
      <c r="HI33">
        <f t="shared" si="26"/>
        <v>24</v>
      </c>
      <c r="HJ33">
        <f t="shared" si="21"/>
        <v>0.24988350404713752</v>
      </c>
      <c r="HK33">
        <f>IF(HH33&gt;=$F$3,IF(HI33&lt;50,HJ33*VLOOKUP(HH33,Ret!$A$2:$AZ$27,HI33+2),HJ33),0)</f>
        <v>1.1994408194262601E-2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6.6219128572491445E-4</v>
      </c>
      <c r="HN33">
        <f>HN32/(1+Assumptions!$C$9)</f>
        <v>1.0380000000000005</v>
      </c>
      <c r="HO33">
        <f>HO32*(1+Assumptions!$C$10)</f>
        <v>0.96852300242130729</v>
      </c>
      <c r="HQ33">
        <f>HQ32/(1.01+Assumptions!$C$9)</f>
        <v>1.0480000000000018</v>
      </c>
      <c r="HR33">
        <f>HR32/(0.99+Assumptions!$C$9)</f>
        <v>1.0279999999999996</v>
      </c>
    </row>
    <row r="34" spans="2:226" x14ac:dyDescent="0.25">
      <c r="B34">
        <f t="shared" si="25"/>
        <v>2037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11002.293917985098</v>
      </c>
      <c r="F34" s="3">
        <f t="shared" si="19"/>
        <v>8607.86</v>
      </c>
      <c r="H34">
        <f t="shared" si="23"/>
        <v>82</v>
      </c>
      <c r="I34" s="5">
        <v>59106.355485232845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15941.87</v>
      </c>
      <c r="AK34" s="5">
        <v>15768.18</v>
      </c>
      <c r="AL34" s="5">
        <v>15476.11</v>
      </c>
      <c r="AM34" s="5">
        <v>15058.99</v>
      </c>
      <c r="AN34" s="5">
        <v>14484.07</v>
      </c>
      <c r="AO34" s="5">
        <v>13744.83</v>
      </c>
      <c r="AP34" s="5">
        <v>12843.65</v>
      </c>
      <c r="AQ34" s="5">
        <v>11792.07</v>
      </c>
      <c r="AR34" s="5">
        <v>10615.09</v>
      </c>
      <c r="AS34" s="5">
        <v>9352.11</v>
      </c>
      <c r="AT34" s="5">
        <v>8051.73</v>
      </c>
      <c r="AU34" s="5">
        <v>6763.89</v>
      </c>
      <c r="AV34" s="5">
        <v>5534.32</v>
      </c>
      <c r="AW34" s="5">
        <v>4401.9799999999996</v>
      </c>
      <c r="AX34" s="5">
        <v>3396.59</v>
      </c>
      <c r="AY34" s="5">
        <v>2557.44</v>
      </c>
      <c r="AZ34" s="5">
        <v>1861.37</v>
      </c>
      <c r="BA34" s="5">
        <v>1324.82</v>
      </c>
      <c r="BB34" s="5">
        <v>893.9</v>
      </c>
      <c r="BC34" s="5">
        <v>568.52</v>
      </c>
      <c r="BD34" s="5">
        <v>326.73</v>
      </c>
      <c r="BE34" s="5">
        <v>165.21</v>
      </c>
      <c r="BF34" s="5">
        <v>72.290000000000006</v>
      </c>
      <c r="BG34" s="5">
        <v>27.09</v>
      </c>
      <c r="BH34" s="5">
        <v>8.2799999999999994</v>
      </c>
      <c r="BI34" s="5">
        <v>1.9</v>
      </c>
      <c r="BJ34" s="5">
        <v>0.28000000000000003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0.94413999999999998</v>
      </c>
      <c r="EG34" s="3">
        <v>0.88516901560000005</v>
      </c>
      <c r="EH34" s="3">
        <v>0.82348158690283602</v>
      </c>
      <c r="EI34" s="3">
        <v>0.7595135372322237</v>
      </c>
      <c r="EJ34" s="3">
        <v>0.69243330162387373</v>
      </c>
      <c r="EK34" s="3">
        <v>0.62283683047765814</v>
      </c>
      <c r="EL34" s="3">
        <v>0.55165903749067136</v>
      </c>
      <c r="EM34" s="3">
        <v>0.48008679396663168</v>
      </c>
      <c r="EN34" s="3">
        <v>0.40963885781996817</v>
      </c>
      <c r="EO34" s="3">
        <v>0.34208531377687723</v>
      </c>
      <c r="EP34" s="3">
        <v>0.2791655620138962</v>
      </c>
      <c r="EQ34" s="3">
        <v>0.22228837040918498</v>
      </c>
      <c r="ER34" s="3">
        <v>0.1723979685545475</v>
      </c>
      <c r="ES34" s="3">
        <v>0.12997600043232999</v>
      </c>
      <c r="ET34" s="3">
        <v>9.5061847196197494E-2</v>
      </c>
      <c r="EU34" s="3">
        <v>6.7844689725454183E-2</v>
      </c>
      <c r="EV34" s="3">
        <v>4.6804694547796337E-2</v>
      </c>
      <c r="EW34" s="3">
        <v>3.1576319129725319E-2</v>
      </c>
      <c r="EX34" s="3">
        <v>2.0194950662607125E-2</v>
      </c>
      <c r="EY34" s="3">
        <v>1.2174324057446079E-2</v>
      </c>
      <c r="EZ34" s="3">
        <v>6.6318412870531775E-3</v>
      </c>
      <c r="FA34" s="3">
        <v>3.1785752104717176E-3</v>
      </c>
      <c r="FB34" s="3">
        <v>1.3182504970389356E-3</v>
      </c>
      <c r="FC34" s="3">
        <v>4.6822939404325952E-4</v>
      </c>
      <c r="FD34" s="3">
        <v>1.3559923251492794E-4</v>
      </c>
      <c r="FE34" s="3">
        <v>2.9469781202469292E-5</v>
      </c>
      <c r="FF34" s="3">
        <v>4.0585782672040693E-6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49</v>
      </c>
      <c r="HC34">
        <f t="shared" si="24"/>
        <v>0</v>
      </c>
      <c r="HD34">
        <f>IF(H34&gt;=$F$3,IF(HB34&lt;50,HC34*VLOOKUP(H34,Ret!$A$2:$AZ$27,HB34+2),HC34),0)</f>
        <v>0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0</v>
      </c>
      <c r="HH34">
        <f t="shared" si="26"/>
        <v>58</v>
      </c>
      <c r="HI34">
        <f t="shared" si="26"/>
        <v>25</v>
      </c>
      <c r="HJ34">
        <f t="shared" si="21"/>
        <v>0.23722690456715001</v>
      </c>
      <c r="HK34">
        <f>IF(HH34&gt;=$F$3,IF(HI34&lt;50,HJ34*VLOOKUP(HH34,Ret!$A$2:$AZ$27,HI34+2),HJ34),0)</f>
        <v>1.3047479751193251E-2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6.6423533278802001E-4</v>
      </c>
      <c r="HN34">
        <f>HN33/(1+Assumptions!$C$9)</f>
        <v>1.0000000000000004</v>
      </c>
      <c r="HO34">
        <f>HO33*(1+Assumptions!$C$10)</f>
        <v>0.99999999999999978</v>
      </c>
      <c r="HQ34">
        <f>HQ33/(1.01+Assumptions!$C$9)</f>
        <v>1.0000000000000018</v>
      </c>
      <c r="HR34">
        <f>HR33/(0.99+Assumptions!$C$9)</f>
        <v>0.99999999999999956</v>
      </c>
    </row>
    <row r="35" spans="2:226" x14ac:dyDescent="0.25">
      <c r="B35">
        <f t="shared" si="25"/>
        <v>2038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11607.420083474277</v>
      </c>
      <c r="F35" s="3">
        <f t="shared" si="19"/>
        <v>8859.7999999999993</v>
      </c>
      <c r="H35">
        <f t="shared" si="23"/>
        <v>83</v>
      </c>
      <c r="I35" s="5">
        <v>55930.994907225024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16701.099999999999</v>
      </c>
      <c r="AL35" s="5">
        <v>16391.75</v>
      </c>
      <c r="AM35" s="5">
        <v>15949.95</v>
      </c>
      <c r="AN35" s="5">
        <v>15341.02</v>
      </c>
      <c r="AO35" s="5">
        <v>14558.05</v>
      </c>
      <c r="AP35" s="5">
        <v>13603.54</v>
      </c>
      <c r="AQ35" s="5">
        <v>12489.74</v>
      </c>
      <c r="AR35" s="5">
        <v>11243.13</v>
      </c>
      <c r="AS35" s="5">
        <v>9905.42</v>
      </c>
      <c r="AT35" s="5">
        <v>8528.11</v>
      </c>
      <c r="AU35" s="5">
        <v>7164.08</v>
      </c>
      <c r="AV35" s="5">
        <v>5861.76</v>
      </c>
      <c r="AW35" s="5">
        <v>4662.42</v>
      </c>
      <c r="AX35" s="5">
        <v>3597.55</v>
      </c>
      <c r="AY35" s="5">
        <v>2708.75</v>
      </c>
      <c r="AZ35" s="5">
        <v>1971.49</v>
      </c>
      <c r="BA35" s="5">
        <v>1403.2</v>
      </c>
      <c r="BB35" s="5">
        <v>946.79</v>
      </c>
      <c r="BC35" s="5">
        <v>602.15</v>
      </c>
      <c r="BD35" s="5">
        <v>346.06</v>
      </c>
      <c r="BE35" s="5">
        <v>174.98</v>
      </c>
      <c r="BF35" s="5">
        <v>76.56</v>
      </c>
      <c r="BG35" s="5">
        <v>28.69</v>
      </c>
      <c r="BH35" s="5">
        <v>8.77</v>
      </c>
      <c r="BI35" s="5">
        <v>2.0099999999999998</v>
      </c>
      <c r="BJ35" s="5">
        <v>0.28999999999999998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0.93754000000000004</v>
      </c>
      <c r="EH35" s="3">
        <v>0.87220283740000004</v>
      </c>
      <c r="EI35" s="3">
        <v>0.80445012099076807</v>
      </c>
      <c r="EJ35" s="3">
        <v>0.73340108630486345</v>
      </c>
      <c r="EK35" s="3">
        <v>0.65968694312036158</v>
      </c>
      <c r="EL35" s="3">
        <v>0.58429791926056662</v>
      </c>
      <c r="EM35" s="3">
        <v>0.50849110721570068</v>
      </c>
      <c r="EN35" s="3">
        <v>0.43387512214286877</v>
      </c>
      <c r="EO35" s="3">
        <v>0.36232477575028826</v>
      </c>
      <c r="EP35" s="3">
        <v>0.29568237974653772</v>
      </c>
      <c r="EQ35" s="3">
        <v>0.23544005169697813</v>
      </c>
      <c r="ER35" s="3">
        <v>0.18259788649410835</v>
      </c>
      <c r="ES35" s="3">
        <v>0.13766602456450311</v>
      </c>
      <c r="ET35" s="3">
        <v>0.10068617704598627</v>
      </c>
      <c r="EU35" s="3">
        <v>7.1858717695949939E-2</v>
      </c>
      <c r="EV35" s="3">
        <v>4.9573892164081951E-2</v>
      </c>
      <c r="EW35" s="3">
        <v>3.3444530609576251E-2</v>
      </c>
      <c r="EX35" s="3">
        <v>2.1389783996660586E-2</v>
      </c>
      <c r="EY35" s="3">
        <v>1.2894617384546869E-2</v>
      </c>
      <c r="EZ35" s="3">
        <v>7.0242138740580617E-3</v>
      </c>
      <c r="FA35" s="3">
        <v>3.3666354676972882E-3</v>
      </c>
      <c r="FB35" s="3">
        <v>1.3962447275180966E-3</v>
      </c>
      <c r="FC35" s="3">
        <v>4.9593216476715276E-4</v>
      </c>
      <c r="FD35" s="3">
        <v>1.4362195491656742E-4</v>
      </c>
      <c r="FE35" s="3">
        <v>3.12133594620176E-5</v>
      </c>
      <c r="FF35" s="3">
        <v>4.2987038651090622E-6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50</v>
      </c>
      <c r="HC35">
        <f t="shared" si="24"/>
        <v>0</v>
      </c>
      <c r="HD35">
        <f>IF(H35&gt;=$F$3,IF(HB35&lt;50,HC35*VLOOKUP(H35,Ret!$A$2:$AZ$27,HB35+2),HC35),0)</f>
        <v>0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0</v>
      </c>
      <c r="HH35">
        <f t="shared" si="26"/>
        <v>59</v>
      </c>
      <c r="HI35">
        <f t="shared" si="26"/>
        <v>26</v>
      </c>
      <c r="HJ35">
        <f t="shared" si="21"/>
        <v>0.22351518948316873</v>
      </c>
      <c r="HK35">
        <f>IF(HH35&gt;=$F$3,IF(HI35&lt;50,HJ35*VLOOKUP(HH35,Ret!$A$2:$AZ$27,HI35+2),HJ35),0)</f>
        <v>1.5422548074338644E-2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6.5713465708051606E-4</v>
      </c>
      <c r="HN35">
        <f>HN34/(1+Assumptions!$C$9)</f>
        <v>0.96339113680154187</v>
      </c>
      <c r="HO35">
        <f>HO34*(1+Assumptions!$C$10)</f>
        <v>1.0324999999999998</v>
      </c>
      <c r="HQ35">
        <f>HQ34/(1.01+Assumptions!$C$9)</f>
        <v>0.95419847328244445</v>
      </c>
      <c r="HR35">
        <f>HR34/(0.99+Assumptions!$C$9)</f>
        <v>0.97276264591439643</v>
      </c>
    </row>
    <row r="36" spans="2:226" x14ac:dyDescent="0.25">
      <c r="B36">
        <f t="shared" si="25"/>
        <v>2039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12245.828188065363</v>
      </c>
      <c r="F36" s="3">
        <f t="shared" si="19"/>
        <v>9092.2900000000009</v>
      </c>
      <c r="H36">
        <f t="shared" si="23"/>
        <v>84</v>
      </c>
      <c r="I36" s="5">
        <v>52827.8072421006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17483.79</v>
      </c>
      <c r="AM36" s="5">
        <v>17012.560000000001</v>
      </c>
      <c r="AN36" s="5">
        <v>16363.06</v>
      </c>
      <c r="AO36" s="5">
        <v>15527.92</v>
      </c>
      <c r="AP36" s="5">
        <v>14509.83</v>
      </c>
      <c r="AQ36" s="5">
        <v>13321.82</v>
      </c>
      <c r="AR36" s="5">
        <v>11992.16</v>
      </c>
      <c r="AS36" s="5">
        <v>10565.34</v>
      </c>
      <c r="AT36" s="5">
        <v>9096.27</v>
      </c>
      <c r="AU36" s="5">
        <v>7641.36</v>
      </c>
      <c r="AV36" s="5">
        <v>6252.28</v>
      </c>
      <c r="AW36" s="5">
        <v>4973.04</v>
      </c>
      <c r="AX36" s="5">
        <v>3837.23</v>
      </c>
      <c r="AY36" s="5">
        <v>2889.21</v>
      </c>
      <c r="AZ36" s="5">
        <v>2102.84</v>
      </c>
      <c r="BA36" s="5">
        <v>1496.68</v>
      </c>
      <c r="BB36" s="5">
        <v>1009.87</v>
      </c>
      <c r="BC36" s="5">
        <v>642.27</v>
      </c>
      <c r="BD36" s="5">
        <v>369.11</v>
      </c>
      <c r="BE36" s="5">
        <v>186.64</v>
      </c>
      <c r="BF36" s="5">
        <v>81.66</v>
      </c>
      <c r="BG36" s="5">
        <v>30.6</v>
      </c>
      <c r="BH36" s="5">
        <v>9.35</v>
      </c>
      <c r="BI36" s="5">
        <v>2.14</v>
      </c>
      <c r="BJ36" s="5">
        <v>0.31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0.93030999999999997</v>
      </c>
      <c r="EI36" s="3">
        <v>0.85804351919999999</v>
      </c>
      <c r="EJ36" s="3">
        <v>0.78226111558425604</v>
      </c>
      <c r="EK36" s="3">
        <v>0.70363605085688252</v>
      </c>
      <c r="EL36" s="3">
        <v>0.62322452296495801</v>
      </c>
      <c r="EM36" s="3">
        <v>0.54236737335548435</v>
      </c>
      <c r="EN36" s="3">
        <v>0.46278038498930057</v>
      </c>
      <c r="EO36" s="3">
        <v>0.38646327170071504</v>
      </c>
      <c r="EP36" s="3">
        <v>0.31538108213680249</v>
      </c>
      <c r="EQ36" s="3">
        <v>0.25112534046225032</v>
      </c>
      <c r="ER36" s="3">
        <v>0.19476276904890286</v>
      </c>
      <c r="ES36" s="3">
        <v>0.14683749446903932</v>
      </c>
      <c r="ET36" s="3">
        <v>0.10739400670476597</v>
      </c>
      <c r="EU36" s="3">
        <v>7.6646028645124417E-2</v>
      </c>
      <c r="EV36" s="3">
        <v>5.2876562241698434E-2</v>
      </c>
      <c r="EW36" s="3">
        <v>3.5672643950739436E-2</v>
      </c>
      <c r="EX36" s="3">
        <v>2.2814796165134914E-2</v>
      </c>
      <c r="EY36" s="3">
        <v>1.3753671720189932E-2</v>
      </c>
      <c r="EZ36" s="3">
        <v>7.4921751328562635E-3</v>
      </c>
      <c r="FA36" s="3">
        <v>3.5909246194266785E-3</v>
      </c>
      <c r="FB36" s="3">
        <v>1.4892641674148265E-3</v>
      </c>
      <c r="FC36" s="3">
        <v>5.2897173962407221E-4</v>
      </c>
      <c r="FD36" s="3">
        <v>1.5319021579513129E-4</v>
      </c>
      <c r="FE36" s="3">
        <v>3.3292829598755888E-5</v>
      </c>
      <c r="FF36" s="3">
        <v>4.5850884923406594E-6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51</v>
      </c>
      <c r="HC36">
        <f t="shared" si="24"/>
        <v>0</v>
      </c>
      <c r="HD36">
        <f>IF(H36&gt;=$F$3,IF(HB36&lt;50,HC36*VLOOKUP(H36,Ret!$A$2:$AZ$27,HB36+2),HC36),0)</f>
        <v>0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0</v>
      </c>
      <c r="HH36">
        <f t="shared" si="26"/>
        <v>60</v>
      </c>
      <c r="HI36">
        <f t="shared" si="26"/>
        <v>27</v>
      </c>
      <c r="HJ36">
        <f t="shared" si="21"/>
        <v>0.20743550675174957</v>
      </c>
      <c r="HK36">
        <f>IF(HH36&gt;=$F$3,IF(HI36&lt;50,HJ36*VLOOKUP(HH36,Ret!$A$2:$AZ$27,HI36+2),HJ36),0)</f>
        <v>2.5099696316961698E-2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6.3890136079538867E-4</v>
      </c>
      <c r="HN36">
        <f>HN35/(1+Assumptions!$C$9)</f>
        <v>0.92812248246776674</v>
      </c>
      <c r="HO36">
        <f>HO35*(1+Assumptions!$C$10)</f>
        <v>1.0660562499999997</v>
      </c>
      <c r="HQ36">
        <f>HQ35/(1.01+Assumptions!$C$9)</f>
        <v>0.91049472641454621</v>
      </c>
      <c r="HR36">
        <f>HR35/(0.99+Assumptions!$C$9)</f>
        <v>0.94626716528637778</v>
      </c>
    </row>
    <row r="37" spans="2:226" x14ac:dyDescent="0.25">
      <c r="B37">
        <f t="shared" si="25"/>
        <v>2040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12919.348738408957</v>
      </c>
      <c r="F37" s="3">
        <f t="shared" si="19"/>
        <v>9298.4500000000007</v>
      </c>
      <c r="H37">
        <f t="shared" si="23"/>
        <v>85</v>
      </c>
      <c r="I37" s="5">
        <v>49789.973631796929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18286.98</v>
      </c>
      <c r="AN37" s="5">
        <v>17588.82</v>
      </c>
      <c r="AO37" s="5">
        <v>16691.13</v>
      </c>
      <c r="AP37" s="5">
        <v>15596.76</v>
      </c>
      <c r="AQ37" s="5">
        <v>14319.77</v>
      </c>
      <c r="AR37" s="5">
        <v>12890.5</v>
      </c>
      <c r="AS37" s="5">
        <v>11356.79</v>
      </c>
      <c r="AT37" s="5">
        <v>9777.67</v>
      </c>
      <c r="AU37" s="5">
        <v>8213.7800000000007</v>
      </c>
      <c r="AV37" s="5">
        <v>6720.64</v>
      </c>
      <c r="AW37" s="5">
        <v>5345.57</v>
      </c>
      <c r="AX37" s="5">
        <v>4124.67</v>
      </c>
      <c r="AY37" s="5">
        <v>3105.64</v>
      </c>
      <c r="AZ37" s="5">
        <v>2260.36</v>
      </c>
      <c r="BA37" s="5">
        <v>1608.8</v>
      </c>
      <c r="BB37" s="5">
        <v>1085.52</v>
      </c>
      <c r="BC37" s="5">
        <v>690.38</v>
      </c>
      <c r="BD37" s="5">
        <v>396.76</v>
      </c>
      <c r="BE37" s="5">
        <v>200.62</v>
      </c>
      <c r="BF37" s="5">
        <v>87.78</v>
      </c>
      <c r="BG37" s="5">
        <v>32.89</v>
      </c>
      <c r="BH37" s="5">
        <v>10.050000000000001</v>
      </c>
      <c r="BI37" s="5">
        <v>2.2999999999999998</v>
      </c>
      <c r="BJ37" s="5">
        <v>0.33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0.92232000000000003</v>
      </c>
      <c r="EJ37" s="3">
        <v>0.84086069760000004</v>
      </c>
      <c r="EK37" s="3">
        <v>0.75634578888422399</v>
      </c>
      <c r="EL37" s="3">
        <v>0.66991059213053483</v>
      </c>
      <c r="EM37" s="3">
        <v>0.58299639190751928</v>
      </c>
      <c r="EN37" s="3">
        <v>0.49744750135900989</v>
      </c>
      <c r="EO37" s="3">
        <v>0.41541343390989555</v>
      </c>
      <c r="EP37" s="3">
        <v>0.33900644101084842</v>
      </c>
      <c r="EQ37" s="3">
        <v>0.26993726871929813</v>
      </c>
      <c r="ER37" s="3">
        <v>0.20935254812793885</v>
      </c>
      <c r="ES37" s="3">
        <v>0.15783716661009695</v>
      </c>
      <c r="ET37" s="3">
        <v>0.11543894691529269</v>
      </c>
      <c r="EU37" s="3">
        <v>8.2387622023975232E-2</v>
      </c>
      <c r="EV37" s="3">
        <v>5.6837572681900039E-2</v>
      </c>
      <c r="EW37" s="3">
        <v>3.8344900034117044E-2</v>
      </c>
      <c r="EX37" s="3">
        <v>2.4523864265819897E-2</v>
      </c>
      <c r="EY37" s="3">
        <v>1.4783966334006868E-2</v>
      </c>
      <c r="EZ37" s="3">
        <v>8.0534178207869022E-3</v>
      </c>
      <c r="FA37" s="3">
        <v>3.8599226273249541E-3</v>
      </c>
      <c r="FB37" s="3">
        <v>1.6008257112304783E-3</v>
      </c>
      <c r="FC37" s="3">
        <v>5.6859728437195362E-4</v>
      </c>
      <c r="FD37" s="3">
        <v>1.6466577355411774E-4</v>
      </c>
      <c r="FE37" s="3">
        <v>3.5786812566516412E-5</v>
      </c>
      <c r="FF37" s="3">
        <v>4.9285598266606386E-6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52</v>
      </c>
      <c r="HC37">
        <f t="shared" si="24"/>
        <v>0</v>
      </c>
      <c r="HD37">
        <f>IF(H37&gt;=$F$3,IF(HB37&lt;50,HC37*VLOOKUP(H37,Ret!$A$2:$AZ$27,HB37+2),HC37),0)</f>
        <v>0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0</v>
      </c>
      <c r="HH37">
        <f t="shared" si="26"/>
        <v>61</v>
      </c>
      <c r="HI37">
        <f t="shared" si="26"/>
        <v>28</v>
      </c>
      <c r="HJ37">
        <f t="shared" si="21"/>
        <v>0.18169690907399247</v>
      </c>
      <c r="HK37">
        <f>IF(HH37&gt;=$F$3,IF(HI37&lt;50,HJ37*VLOOKUP(HH37,Ret!$A$2:$AZ$27,HI37+2),HJ37),0)</f>
        <v>2.870811163369081E-2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5.9596586176269533E-4</v>
      </c>
      <c r="HN37">
        <f>HN36/(1+Assumptions!$C$9)</f>
        <v>0.89414497347569044</v>
      </c>
      <c r="HO37">
        <f>HO36*(1+Assumptions!$C$10)</f>
        <v>1.1007030781249996</v>
      </c>
      <c r="HQ37">
        <f>HQ36/(1.01+Assumptions!$C$9)</f>
        <v>0.86879267787647541</v>
      </c>
      <c r="HR37">
        <f>HR36/(0.99+Assumptions!$C$9)</f>
        <v>0.92049335144589273</v>
      </c>
    </row>
    <row r="38" spans="2:226" x14ac:dyDescent="0.25">
      <c r="B38">
        <f t="shared" si="25"/>
        <v>2041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13629.912919021448</v>
      </c>
      <c r="F38" s="3">
        <f t="shared" si="19"/>
        <v>9470.5400000000009</v>
      </c>
      <c r="H38">
        <f t="shared" si="23"/>
        <v>86</v>
      </c>
      <c r="I38" s="5">
        <v>46812.067647736272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19070.2</v>
      </c>
      <c r="AO38" s="5">
        <v>18096.89</v>
      </c>
      <c r="AP38" s="5">
        <v>16910.36</v>
      </c>
      <c r="AQ38" s="5">
        <v>15525.81</v>
      </c>
      <c r="AR38" s="5">
        <v>13976.17</v>
      </c>
      <c r="AS38" s="5">
        <v>12313.29</v>
      </c>
      <c r="AT38" s="5">
        <v>10601.17</v>
      </c>
      <c r="AU38" s="5">
        <v>8905.56</v>
      </c>
      <c r="AV38" s="5">
        <v>7286.67</v>
      </c>
      <c r="AW38" s="5">
        <v>5795.79</v>
      </c>
      <c r="AX38" s="5">
        <v>4472.0600000000004</v>
      </c>
      <c r="AY38" s="5">
        <v>3367.21</v>
      </c>
      <c r="AZ38" s="5">
        <v>2450.73</v>
      </c>
      <c r="BA38" s="5">
        <v>1744.3</v>
      </c>
      <c r="BB38" s="5">
        <v>1176.94</v>
      </c>
      <c r="BC38" s="5">
        <v>748.53</v>
      </c>
      <c r="BD38" s="5">
        <v>430.18</v>
      </c>
      <c r="BE38" s="5">
        <v>217.52</v>
      </c>
      <c r="BF38" s="5">
        <v>95.17</v>
      </c>
      <c r="BG38" s="5">
        <v>35.659999999999997</v>
      </c>
      <c r="BH38" s="5">
        <v>10.9</v>
      </c>
      <c r="BI38" s="5">
        <v>2.5</v>
      </c>
      <c r="BJ38" s="5">
        <v>0.36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0.91168000000000005</v>
      </c>
      <c r="EK38" s="3">
        <v>0.8200470432000001</v>
      </c>
      <c r="EL38" s="3">
        <v>0.72633206710310405</v>
      </c>
      <c r="EM38" s="3">
        <v>0.6320977447171473</v>
      </c>
      <c r="EN38" s="3">
        <v>0.53934372165735311</v>
      </c>
      <c r="EO38" s="3">
        <v>0.45040054851883904</v>
      </c>
      <c r="EP38" s="3">
        <v>0.36755837562976895</v>
      </c>
      <c r="EQ38" s="3">
        <v>0.29267203217895982</v>
      </c>
      <c r="ER38" s="3">
        <v>0.2269847212767141</v>
      </c>
      <c r="ES38" s="3">
        <v>0.17113059091215305</v>
      </c>
      <c r="ET38" s="3">
        <v>0.12516149158133047</v>
      </c>
      <c r="EU38" s="3">
        <v>8.9326504926679734E-2</v>
      </c>
      <c r="EV38" s="3">
        <v>6.1624569218817822E-2</v>
      </c>
      <c r="EW38" s="3">
        <v>4.1574399377783254E-2</v>
      </c>
      <c r="EX38" s="3">
        <v>2.658932286605506E-2</v>
      </c>
      <c r="EY38" s="3">
        <v>1.6029107396572633E-2</v>
      </c>
      <c r="EZ38" s="3">
        <v>8.7316959632089755E-3</v>
      </c>
      <c r="FA38" s="3">
        <v>4.1850145582064298E-3</v>
      </c>
      <c r="FB38" s="3">
        <v>1.7356510877249529E-3</v>
      </c>
      <c r="FC38" s="3">
        <v>6.1648590984902604E-4</v>
      </c>
      <c r="FD38" s="3">
        <v>1.7853431949227793E-4</v>
      </c>
      <c r="FE38" s="3">
        <v>3.8800863655256768E-5</v>
      </c>
      <c r="FF38" s="3">
        <v>5.3436549426019605E-6</v>
      </c>
      <c r="FG38" s="3">
        <v>0</v>
      </c>
      <c r="FH38" s="3">
        <v>0</v>
      </c>
      <c r="FI38" s="3">
        <v>0</v>
      </c>
      <c r="FJ38" s="3">
        <v>0</v>
      </c>
      <c r="FK38" s="3">
        <v>0</v>
      </c>
      <c r="FL38" s="3">
        <v>0</v>
      </c>
      <c r="FM38" s="3">
        <v>0</v>
      </c>
      <c r="FN38" s="3">
        <v>0</v>
      </c>
      <c r="FO38" s="3">
        <v>0</v>
      </c>
      <c r="FP38" s="3">
        <v>0</v>
      </c>
      <c r="FQ38" s="3">
        <v>0</v>
      </c>
      <c r="FR38" s="3">
        <v>0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53</v>
      </c>
      <c r="HC38">
        <f t="shared" si="24"/>
        <v>0</v>
      </c>
      <c r="HD38">
        <f>IF(H38&gt;=$F$3,IF(HB38&lt;50,HC38*VLOOKUP(H38,Ret!$A$2:$AZ$27,HB38+2),HC38),0)</f>
        <v>0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0</v>
      </c>
      <c r="HH38">
        <f t="shared" si="26"/>
        <v>62</v>
      </c>
      <c r="HI38">
        <f t="shared" si="26"/>
        <v>29</v>
      </c>
      <c r="HJ38">
        <f t="shared" si="21"/>
        <v>0.15239283157853897</v>
      </c>
      <c r="HK38">
        <f>IF(HH38&gt;=$F$3,IF(HI38&lt;50,HJ38*VLOOKUP(HH38,Ret!$A$2:$AZ$27,HI38+2),HJ38),0)</f>
        <v>4.1603243020941143E-2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5.2880312557753025E-4</v>
      </c>
      <c r="HN38">
        <f>HN37/(1+Assumptions!$C$9)</f>
        <v>0.86141134246212947</v>
      </c>
      <c r="HO38">
        <f>HO37*(1+Assumptions!$C$10)</f>
        <v>1.136475928164062</v>
      </c>
      <c r="HQ38">
        <f>HQ37/(1.01+Assumptions!$C$9)</f>
        <v>0.8290006468286979</v>
      </c>
      <c r="HR38">
        <f>HR37/(0.99+Assumptions!$C$9)</f>
        <v>0.89542154809911745</v>
      </c>
    </row>
    <row r="39" spans="2:226" x14ac:dyDescent="0.25">
      <c r="B39">
        <f t="shared" si="25"/>
        <v>2042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14379.558129567627</v>
      </c>
      <c r="F39" s="3">
        <f t="shared" si="19"/>
        <v>9601.86</v>
      </c>
      <c r="H39">
        <f t="shared" si="23"/>
        <v>87</v>
      </c>
      <c r="I39" s="5">
        <v>43973.180888907984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19850.05</v>
      </c>
      <c r="AP39" s="5">
        <v>18548.57</v>
      </c>
      <c r="AQ39" s="5">
        <v>17029.89</v>
      </c>
      <c r="AR39" s="5">
        <v>15330.13</v>
      </c>
      <c r="AS39" s="5">
        <v>13506.15</v>
      </c>
      <c r="AT39" s="5">
        <v>11628.17</v>
      </c>
      <c r="AU39" s="5">
        <v>9768.2999999999993</v>
      </c>
      <c r="AV39" s="5">
        <v>7992.57</v>
      </c>
      <c r="AW39" s="5">
        <v>6357.26</v>
      </c>
      <c r="AX39" s="5">
        <v>4905.3</v>
      </c>
      <c r="AY39" s="5">
        <v>3693.41</v>
      </c>
      <c r="AZ39" s="5">
        <v>2688.15</v>
      </c>
      <c r="BA39" s="5">
        <v>1913.28</v>
      </c>
      <c r="BB39" s="5">
        <v>1290.96</v>
      </c>
      <c r="BC39" s="5">
        <v>821.04</v>
      </c>
      <c r="BD39" s="5">
        <v>471.85</v>
      </c>
      <c r="BE39" s="5">
        <v>238.59</v>
      </c>
      <c r="BF39" s="5">
        <v>104.39</v>
      </c>
      <c r="BG39" s="5">
        <v>39.119999999999997</v>
      </c>
      <c r="BH39" s="5">
        <v>11.95</v>
      </c>
      <c r="BI39" s="5">
        <v>2.74</v>
      </c>
      <c r="BJ39" s="5">
        <v>0.4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0.89949000000000001</v>
      </c>
      <c r="EL39" s="3">
        <v>0.79669628279999993</v>
      </c>
      <c r="EM39" s="3">
        <v>0.69333290706952799</v>
      </c>
      <c r="EN39" s="3">
        <v>0.59159323628614546</v>
      </c>
      <c r="EO39" s="3">
        <v>0.49403359569019722</v>
      </c>
      <c r="EP39" s="3">
        <v>0.40316599643489925</v>
      </c>
      <c r="EQ39" s="3">
        <v>0.32102495632125289</v>
      </c>
      <c r="ER39" s="3">
        <v>0.2489741151245109</v>
      </c>
      <c r="ES39" s="3">
        <v>0.18770905461582249</v>
      </c>
      <c r="ET39" s="3">
        <v>0.13728664836492024</v>
      </c>
      <c r="EU39" s="3">
        <v>9.7980108071559921E-2</v>
      </c>
      <c r="EV39" s="3">
        <v>6.7594516956407766E-2</v>
      </c>
      <c r="EW39" s="3">
        <v>4.5601964919470939E-2</v>
      </c>
      <c r="EX39" s="3">
        <v>2.9165192683896835E-2</v>
      </c>
      <c r="EY39" s="3">
        <v>1.7581944757560367E-2</v>
      </c>
      <c r="EZ39" s="3">
        <v>9.5775885872334352E-3</v>
      </c>
      <c r="FA39" s="3">
        <v>4.5904424339751129E-3</v>
      </c>
      <c r="FB39" s="3">
        <v>1.9037941906424989E-3</v>
      </c>
      <c r="FC39" s="3">
        <v>6.7620865857430921E-4</v>
      </c>
      <c r="FD39" s="3">
        <v>1.9583002752311993E-4</v>
      </c>
      <c r="FE39" s="3">
        <v>4.2559739881599662E-5</v>
      </c>
      <c r="FF39" s="3">
        <v>5.8613273764939035E-6</v>
      </c>
      <c r="FG39" s="3">
        <v>0</v>
      </c>
      <c r="FH39" s="3">
        <v>0</v>
      </c>
      <c r="FI39" s="3">
        <v>0</v>
      </c>
      <c r="FJ39" s="3">
        <v>0</v>
      </c>
      <c r="FK39" s="3">
        <v>0</v>
      </c>
      <c r="FL39" s="3">
        <v>0</v>
      </c>
      <c r="FM39" s="3">
        <v>0</v>
      </c>
      <c r="FN39" s="3">
        <v>0</v>
      </c>
      <c r="FO39" s="3">
        <v>0</v>
      </c>
      <c r="FP39" s="3">
        <v>0</v>
      </c>
      <c r="FQ39" s="3">
        <v>0</v>
      </c>
      <c r="FR39" s="3">
        <v>0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54</v>
      </c>
      <c r="HC39">
        <f t="shared" si="24"/>
        <v>0</v>
      </c>
      <c r="HD39">
        <f>IF(H39&gt;=$F$3,IF(HB39&lt;50,HC39*VLOOKUP(H39,Ret!$A$2:$AZ$27,HB39+2),HC39),0)</f>
        <v>0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si="26"/>
        <v>63</v>
      </c>
      <c r="HI39">
        <f t="shared" si="26"/>
        <v>30</v>
      </c>
      <c r="HJ39">
        <f t="shared" si="21"/>
        <v>0.11026078543202029</v>
      </c>
      <c r="HK39">
        <f>IF(HH39&gt;=$F$3,IF(HI39&lt;50,HJ39*VLOOKUP(HH39,Ret!$A$2:$AZ$27,HI39+2),HJ39),0)</f>
        <v>3.2196149346149922E-2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4.0355447468119429E-4</v>
      </c>
      <c r="HN39">
        <f>HN38/(1+Assumptions!$C$9)</f>
        <v>0.82987605246833285</v>
      </c>
      <c r="HO39">
        <f>HO38*(1+Assumptions!$C$10)</f>
        <v>1.1734113958293939</v>
      </c>
      <c r="HQ39">
        <f>HQ38/(1.01+Assumptions!$C$9)</f>
        <v>0.79103115155410098</v>
      </c>
      <c r="HR39">
        <f>HR38/(0.99+Assumptions!$C$9)</f>
        <v>0.87103263433766287</v>
      </c>
    </row>
    <row r="40" spans="2:226" x14ac:dyDescent="0.25">
      <c r="B40">
        <f t="shared" si="25"/>
        <v>2043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15170.433826693847</v>
      </c>
      <c r="F40" s="3">
        <f t="shared" si="19"/>
        <v>9684.14</v>
      </c>
      <c r="H40">
        <f t="shared" si="23"/>
        <v>88</v>
      </c>
      <c r="I40" s="5">
        <v>41290.606135166599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20621.21</v>
      </c>
      <c r="AQ40" s="5">
        <v>18932.830000000002</v>
      </c>
      <c r="AR40" s="5">
        <v>17043.13</v>
      </c>
      <c r="AS40" s="5">
        <v>15015.34</v>
      </c>
      <c r="AT40" s="5">
        <v>12927.52</v>
      </c>
      <c r="AU40" s="5">
        <v>10859.82</v>
      </c>
      <c r="AV40" s="5">
        <v>8885.67</v>
      </c>
      <c r="AW40" s="5">
        <v>7067.63</v>
      </c>
      <c r="AX40" s="5">
        <v>5453.42</v>
      </c>
      <c r="AY40" s="5">
        <v>4106.12</v>
      </c>
      <c r="AZ40" s="5">
        <v>2988.53</v>
      </c>
      <c r="BA40" s="5">
        <v>2127.0700000000002</v>
      </c>
      <c r="BB40" s="5">
        <v>1435.21</v>
      </c>
      <c r="BC40" s="5">
        <v>912.79</v>
      </c>
      <c r="BD40" s="5">
        <v>524.58000000000004</v>
      </c>
      <c r="BE40" s="5">
        <v>265.25</v>
      </c>
      <c r="BF40" s="5">
        <v>116.06</v>
      </c>
      <c r="BG40" s="5">
        <v>43.49</v>
      </c>
      <c r="BH40" s="5">
        <v>13.29</v>
      </c>
      <c r="BI40" s="5">
        <v>3.05</v>
      </c>
      <c r="BJ40" s="5">
        <v>0.44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0.88571999999999995</v>
      </c>
      <c r="EM40" s="3">
        <v>0.77080668720000001</v>
      </c>
      <c r="EN40" s="3">
        <v>0.65769851392027201</v>
      </c>
      <c r="EO40" s="3">
        <v>0.54923745198967999</v>
      </c>
      <c r="EP40" s="3">
        <v>0.44821620744521812</v>
      </c>
      <c r="EQ40" s="3">
        <v>0.35689663734032934</v>
      </c>
      <c r="ER40" s="3">
        <v>0.27679475605566584</v>
      </c>
      <c r="ES40" s="3">
        <v>0.20868387043304815</v>
      </c>
      <c r="ET40" s="3">
        <v>0.15262720915732272</v>
      </c>
      <c r="EU40" s="3">
        <v>0.10892851290348965</v>
      </c>
      <c r="EV40" s="3">
        <v>7.5147602481859449E-2</v>
      </c>
      <c r="EW40" s="3">
        <v>5.0697578538361661E-2</v>
      </c>
      <c r="EX40" s="3">
        <v>3.2424143329994583E-2</v>
      </c>
      <c r="EY40" s="3">
        <v>1.9546570565053937E-2</v>
      </c>
      <c r="EZ40" s="3">
        <v>1.0647798849607482E-2</v>
      </c>
      <c r="FA40" s="3">
        <v>5.1033835106283698E-3</v>
      </c>
      <c r="FB40" s="3">
        <v>2.1165262433629041E-3</v>
      </c>
      <c r="FC40" s="3">
        <v>7.5176895638006996E-4</v>
      </c>
      <c r="FD40" s="3">
        <v>2.1771228976766823E-4</v>
      </c>
      <c r="FE40" s="3">
        <v>4.7315411935207343E-5</v>
      </c>
      <c r="FF40" s="3">
        <v>6.5162785317167533E-6</v>
      </c>
      <c r="FG40" s="3">
        <v>0</v>
      </c>
      <c r="FH40" s="3">
        <v>0</v>
      </c>
      <c r="FI40" s="3">
        <v>0</v>
      </c>
      <c r="FJ40" s="3">
        <v>0</v>
      </c>
      <c r="FK40" s="3">
        <v>0</v>
      </c>
      <c r="FL40" s="3">
        <v>0</v>
      </c>
      <c r="FM40" s="3">
        <v>0</v>
      </c>
      <c r="FN40" s="3">
        <v>0</v>
      </c>
      <c r="FO40" s="3">
        <v>0</v>
      </c>
      <c r="FP40" s="3">
        <v>0</v>
      </c>
      <c r="FQ40" s="3">
        <v>0</v>
      </c>
      <c r="FR40" s="3">
        <v>0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55</v>
      </c>
      <c r="HC40">
        <f t="shared" si="24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si="26"/>
        <v>64</v>
      </c>
      <c r="HI40">
        <f t="shared" si="26"/>
        <v>31</v>
      </c>
      <c r="HJ40">
        <f t="shared" si="21"/>
        <v>7.7661081611189176E-2</v>
      </c>
      <c r="HK40">
        <f>IF(HH40&gt;=$F$3,IF(HI40&lt;50,HJ40*VLOOKUP(HH40,Ret!$A$2:$AZ$27,HI40+2),HJ40),0)</f>
        <v>2.1667441769521782E-2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2.9744194257085455E-4</v>
      </c>
      <c r="HN40">
        <f>HN39/(1+Assumptions!$C$9)</f>
        <v>0.79949523359184282</v>
      </c>
      <c r="HO40">
        <f>HO39*(1+Assumptions!$C$10)</f>
        <v>1.2115472661938491</v>
      </c>
      <c r="HQ40">
        <f>HQ39/(1.01+Assumptions!$C$9)</f>
        <v>0.75480071713177566</v>
      </c>
      <c r="HR40">
        <f>HR39/(0.99+Assumptions!$C$9)</f>
        <v>0.84730801005609224</v>
      </c>
    </row>
    <row r="41" spans="2:226" x14ac:dyDescent="0.25">
      <c r="B41">
        <f t="shared" si="25"/>
        <v>2044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16004.807687162009</v>
      </c>
      <c r="F41" s="3">
        <f t="shared" si="19"/>
        <v>9709.2999999999993</v>
      </c>
      <c r="H41">
        <f t="shared" si="23"/>
        <v>89</v>
      </c>
      <c r="I41" s="5">
        <v>38777.499002194025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21375.64</v>
      </c>
      <c r="AR41" s="5">
        <v>19242.12</v>
      </c>
      <c r="AS41" s="5">
        <v>16952.7</v>
      </c>
      <c r="AT41" s="5">
        <v>14595.49</v>
      </c>
      <c r="AU41" s="5">
        <v>12261</v>
      </c>
      <c r="AV41" s="5">
        <v>10032.15</v>
      </c>
      <c r="AW41" s="5">
        <v>7979.53</v>
      </c>
      <c r="AX41" s="5">
        <v>6157.05</v>
      </c>
      <c r="AY41" s="5">
        <v>4635.91</v>
      </c>
      <c r="AZ41" s="5">
        <v>3374.12</v>
      </c>
      <c r="BA41" s="5">
        <v>2401.52</v>
      </c>
      <c r="BB41" s="5">
        <v>1620.39</v>
      </c>
      <c r="BC41" s="5">
        <v>1030.56</v>
      </c>
      <c r="BD41" s="5">
        <v>592.26</v>
      </c>
      <c r="BE41" s="5">
        <v>299.48</v>
      </c>
      <c r="BF41" s="5">
        <v>131.03</v>
      </c>
      <c r="BG41" s="5">
        <v>49.1</v>
      </c>
      <c r="BH41" s="5">
        <v>15</v>
      </c>
      <c r="BI41" s="5">
        <v>3.44</v>
      </c>
      <c r="BJ41" s="5">
        <v>0.5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0.87026000000000003</v>
      </c>
      <c r="EN41" s="3">
        <v>0.74255804759999999</v>
      </c>
      <c r="EO41" s="3">
        <v>0.62010279997028395</v>
      </c>
      <c r="EP41" s="3">
        <v>0.50604729197174958</v>
      </c>
      <c r="EQ41" s="3">
        <v>0.40294521670542532</v>
      </c>
      <c r="ER41" s="3">
        <v>0.31250819226805965</v>
      </c>
      <c r="ES41" s="3">
        <v>0.2356093013966582</v>
      </c>
      <c r="ET41" s="3">
        <v>0.17231993085548786</v>
      </c>
      <c r="EU41" s="3">
        <v>0.12298301145225311</v>
      </c>
      <c r="EV41" s="3">
        <v>8.4843519940680387E-2</v>
      </c>
      <c r="EW41" s="3">
        <v>5.7238832292780616E-2</v>
      </c>
      <c r="EX41" s="3">
        <v>3.6607667581170775E-2</v>
      </c>
      <c r="EY41" s="3">
        <v>2.2068566324632992E-2</v>
      </c>
      <c r="EZ41" s="3">
        <v>1.2021630819680575E-2</v>
      </c>
      <c r="FA41" s="3">
        <v>5.7618474355647029E-3</v>
      </c>
      <c r="FB41" s="3">
        <v>2.3896109869517494E-3</v>
      </c>
      <c r="FC41" s="3">
        <v>8.4876592645539192E-4</v>
      </c>
      <c r="FD41" s="3">
        <v>2.4580261230148148E-4</v>
      </c>
      <c r="FE41" s="3">
        <v>5.3420281731480972E-5</v>
      </c>
      <c r="FF41" s="3">
        <v>7.357041200059557E-6</v>
      </c>
      <c r="FG41" s="3">
        <v>0</v>
      </c>
      <c r="FH41" s="3">
        <v>0</v>
      </c>
      <c r="FI41" s="3">
        <v>0</v>
      </c>
      <c r="FJ41" s="3">
        <v>0</v>
      </c>
      <c r="FK41" s="3">
        <v>0</v>
      </c>
      <c r="FL41" s="3">
        <v>0</v>
      </c>
      <c r="FM41" s="3">
        <v>0</v>
      </c>
      <c r="FN41" s="3">
        <v>0</v>
      </c>
      <c r="FO41" s="3">
        <v>0</v>
      </c>
      <c r="FP41" s="3">
        <v>0</v>
      </c>
      <c r="FQ41" s="3">
        <v>0</v>
      </c>
      <c r="FR41" s="3">
        <v>0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56</v>
      </c>
      <c r="HC41">
        <f t="shared" si="24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si="26"/>
        <v>65</v>
      </c>
      <c r="HI41">
        <f t="shared" si="26"/>
        <v>32</v>
      </c>
      <c r="HJ41">
        <f t="shared" si="21"/>
        <v>5.5696197899096536E-2</v>
      </c>
      <c r="HK41">
        <f>IF(HH41&gt;=$F$3,IF(HI41&lt;50,HJ41*VLOOKUP(HH41,Ret!$A$2:$AZ$27,HI41+2),HJ41),0)</f>
        <v>2.0997466607959394E-2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2.2278479159638614E-4</v>
      </c>
      <c r="HN41">
        <f>HN40/(1+Assumptions!$C$9)</f>
        <v>0.77022662195745939</v>
      </c>
      <c r="HO41">
        <f>HO40*(1+Assumptions!$C$10)</f>
        <v>1.2509225523451493</v>
      </c>
      <c r="HQ41">
        <f>HQ40/(1.01+Assumptions!$C$9)</f>
        <v>0.72022969191963326</v>
      </c>
      <c r="HR41">
        <f>HR40/(0.99+Assumptions!$C$9)</f>
        <v>0.82422958176662664</v>
      </c>
    </row>
    <row r="42" spans="2:226" x14ac:dyDescent="0.25">
      <c r="B42">
        <f t="shared" ref="B42:C57" si="27">B41+1</f>
        <v>2045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16885.07210995592</v>
      </c>
      <c r="F42" s="3">
        <f t="shared" si="19"/>
        <v>9671.1200000000008</v>
      </c>
      <c r="H42">
        <f t="shared" si="23"/>
        <v>90</v>
      </c>
      <c r="I42" s="5">
        <v>36447.916661507996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22110.78</v>
      </c>
      <c r="AS42" s="5">
        <v>19480.03</v>
      </c>
      <c r="AT42" s="5">
        <v>16771.41</v>
      </c>
      <c r="AU42" s="5">
        <v>14088.9</v>
      </c>
      <c r="AV42" s="5">
        <v>11527.76</v>
      </c>
      <c r="AW42" s="5">
        <v>9169.1299999999992</v>
      </c>
      <c r="AX42" s="5">
        <v>7074.96</v>
      </c>
      <c r="AY42" s="5">
        <v>5327.04</v>
      </c>
      <c r="AZ42" s="5">
        <v>3877.14</v>
      </c>
      <c r="BA42" s="5">
        <v>2759.54</v>
      </c>
      <c r="BB42" s="5">
        <v>1861.96</v>
      </c>
      <c r="BC42" s="5">
        <v>1184.2</v>
      </c>
      <c r="BD42" s="5">
        <v>680.56</v>
      </c>
      <c r="BE42" s="5">
        <v>344.13</v>
      </c>
      <c r="BF42" s="5">
        <v>150.57</v>
      </c>
      <c r="BG42" s="5">
        <v>56.42</v>
      </c>
      <c r="BH42" s="5">
        <v>17.239999999999998</v>
      </c>
      <c r="BI42" s="5">
        <v>3.95</v>
      </c>
      <c r="BJ42" s="5">
        <v>0.56999999999999995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0.85326000000000002</v>
      </c>
      <c r="EO42" s="3">
        <v>0.71254889340000005</v>
      </c>
      <c r="EP42" s="3">
        <v>0.58148977543693803</v>
      </c>
      <c r="EQ42" s="3">
        <v>0.46301704858941628</v>
      </c>
      <c r="ER42" s="3">
        <v>0.35909750220400771</v>
      </c>
      <c r="ES42" s="3">
        <v>0.27073437983666754</v>
      </c>
      <c r="ET42" s="3">
        <v>0.19800971072494189</v>
      </c>
      <c r="EU42" s="3">
        <v>0.14131755044728375</v>
      </c>
      <c r="EV42" s="3">
        <v>9.7492151702572125E-2</v>
      </c>
      <c r="EW42" s="3">
        <v>6.5772105224623262E-2</v>
      </c>
      <c r="EX42" s="3">
        <v>4.2065207617460056E-2</v>
      </c>
      <c r="EY42" s="3">
        <v>2.5358589760109622E-2</v>
      </c>
      <c r="EZ42" s="3">
        <v>1.3813838185922115E-2</v>
      </c>
      <c r="FA42" s="3">
        <v>6.6208345041306104E-3</v>
      </c>
      <c r="FB42" s="3">
        <v>2.7458586938980882E-3</v>
      </c>
      <c r="FC42" s="3">
        <v>9.7530154948566197E-4</v>
      </c>
      <c r="FD42" s="3">
        <v>2.8244732873104766E-4</v>
      </c>
      <c r="FE42" s="3">
        <v>6.1384277953118591E-5</v>
      </c>
      <c r="FF42" s="3">
        <v>8.4538427597034897E-6</v>
      </c>
      <c r="FG42" s="3">
        <v>0</v>
      </c>
      <c r="FH42" s="3">
        <v>0</v>
      </c>
      <c r="FI42" s="3">
        <v>0</v>
      </c>
      <c r="FJ42" s="3">
        <v>0</v>
      </c>
      <c r="FK42" s="3">
        <v>0</v>
      </c>
      <c r="FL42" s="3">
        <v>0</v>
      </c>
      <c r="FM42" s="3">
        <v>0</v>
      </c>
      <c r="FN42" s="3">
        <v>0</v>
      </c>
      <c r="FO42" s="3">
        <v>0</v>
      </c>
      <c r="FP42" s="3">
        <v>0</v>
      </c>
      <c r="FQ42" s="3">
        <v>0</v>
      </c>
      <c r="FR42" s="3">
        <v>0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57</v>
      </c>
      <c r="HC42">
        <f t="shared" si="24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57" si="28">HH41+1</f>
        <v>66</v>
      </c>
      <c r="HI42">
        <f t="shared" si="28"/>
        <v>33</v>
      </c>
      <c r="HJ42">
        <f t="shared" si="21"/>
        <v>3.4475946499540749E-2</v>
      </c>
      <c r="HK42">
        <f>IF(HH42&gt;=$F$3,IF(HI42&lt;50,HJ42*VLOOKUP(HH42,Ret!$A$2:$AZ$27,HI42+2),HJ42),0)</f>
        <v>9.9980244848668163E-3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1.4583325369305739E-4</v>
      </c>
      <c r="HN42">
        <f>HN41/(1+Assumptions!$C$9)</f>
        <v>0.74202950092240783</v>
      </c>
      <c r="HO42">
        <f>HO41*(1+Assumptions!$C$10)</f>
        <v>1.2915775352963665</v>
      </c>
      <c r="HQ42">
        <f>HQ41/(1.01+Assumptions!$C$9)</f>
        <v>0.6872420724423981</v>
      </c>
      <c r="HR42">
        <f>HR41/(0.99+Assumptions!$C$9)</f>
        <v>0.8017797488002204</v>
      </c>
    </row>
    <row r="43" spans="2:226" x14ac:dyDescent="0.25">
      <c r="B43">
        <f t="shared" si="27"/>
        <v>2046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17813.751076003493</v>
      </c>
      <c r="F43" s="3">
        <f t="shared" si="19"/>
        <v>9565.75</v>
      </c>
      <c r="H43">
        <f t="shared" si="23"/>
        <v>91</v>
      </c>
      <c r="I43" s="5">
        <v>34308.392935516422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22830.13</v>
      </c>
      <c r="AT43" s="5">
        <v>19655.689999999999</v>
      </c>
      <c r="AU43" s="5">
        <v>16511.84</v>
      </c>
      <c r="AV43" s="5">
        <v>13510.25</v>
      </c>
      <c r="AW43" s="5">
        <v>10746</v>
      </c>
      <c r="AX43" s="5">
        <v>8291.68</v>
      </c>
      <c r="AY43" s="5">
        <v>6243.16</v>
      </c>
      <c r="AZ43" s="5">
        <v>4543.92</v>
      </c>
      <c r="BA43" s="5">
        <v>3234.11</v>
      </c>
      <c r="BB43" s="5">
        <v>2182.17</v>
      </c>
      <c r="BC43" s="5">
        <v>1387.85</v>
      </c>
      <c r="BD43" s="5">
        <v>797.6</v>
      </c>
      <c r="BE43" s="5">
        <v>403.31</v>
      </c>
      <c r="BF43" s="5">
        <v>176.46</v>
      </c>
      <c r="BG43" s="5">
        <v>66.13</v>
      </c>
      <c r="BH43" s="5">
        <v>20.2</v>
      </c>
      <c r="BI43" s="5">
        <v>4.63</v>
      </c>
      <c r="BJ43" s="5">
        <v>0.67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0.83509</v>
      </c>
      <c r="EP43" s="3">
        <v>0.68149189629999996</v>
      </c>
      <c r="EQ43" s="3">
        <v>0.54264473734783791</v>
      </c>
      <c r="ER43" s="3">
        <v>0.42085355249748918</v>
      </c>
      <c r="ES43" s="3">
        <v>0.31729411883443204</v>
      </c>
      <c r="ET43" s="3">
        <v>0.23206257263312688</v>
      </c>
      <c r="EU43" s="3">
        <v>0.1656207374625363</v>
      </c>
      <c r="EV43" s="3">
        <v>0.11425843436065455</v>
      </c>
      <c r="EW43" s="3">
        <v>7.7083310157071996E-2</v>
      </c>
      <c r="EX43" s="3">
        <v>4.929940184405697E-2</v>
      </c>
      <c r="EY43" s="3">
        <v>2.9719651407671306E-2</v>
      </c>
      <c r="EZ43" s="3">
        <v>1.6189482907814867E-2</v>
      </c>
      <c r="FA43" s="3">
        <v>7.7594572628865875E-3</v>
      </c>
      <c r="FB43" s="3">
        <v>3.2180797106369547E-3</v>
      </c>
      <c r="FC43" s="3">
        <v>1.1430297324211398E-3</v>
      </c>
      <c r="FD43" s="3">
        <v>3.3102141050916206E-4</v>
      </c>
      <c r="FE43" s="3">
        <v>7.1940883145956206E-5</v>
      </c>
      <c r="FF43" s="3">
        <v>9.9076984268610861E-6</v>
      </c>
      <c r="FG43" s="3">
        <v>0</v>
      </c>
      <c r="FH43" s="3">
        <v>0</v>
      </c>
      <c r="FI43" s="3">
        <v>0</v>
      </c>
      <c r="FJ43" s="3">
        <v>0</v>
      </c>
      <c r="FK43" s="3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58</v>
      </c>
      <c r="HC43">
        <f t="shared" si="24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si="28"/>
        <v>67</v>
      </c>
      <c r="HI43">
        <f t="shared" si="28"/>
        <v>34</v>
      </c>
      <c r="HJ43">
        <f t="shared" si="21"/>
        <v>2.4332088760980877E-2</v>
      </c>
      <c r="HK43">
        <f>IF(HH43&gt;=$F$3,IF(HI43&lt;50,HJ43*VLOOKUP(HH43,Ret!$A$2:$AZ$27,HI43+2),HJ43),0)</f>
        <v>8.8812123977580204E-3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1.080344740987551E-4</v>
      </c>
      <c r="HN43">
        <f>HN42/(1+Assumptions!$C$9)</f>
        <v>0.71486464443391884</v>
      </c>
      <c r="HO43">
        <f>HO42*(1+Assumptions!$C$10)</f>
        <v>1.3335538051934983</v>
      </c>
      <c r="HQ43">
        <f>HQ42/(1.01+Assumptions!$C$9)</f>
        <v>0.65576533629999811</v>
      </c>
      <c r="HR43">
        <f>HR42/(0.99+Assumptions!$C$9)</f>
        <v>0.77994138988348283</v>
      </c>
    </row>
    <row r="44" spans="2:226" x14ac:dyDescent="0.25">
      <c r="B44">
        <f t="shared" si="27"/>
        <v>2047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18793.507385183686</v>
      </c>
      <c r="F44" s="3">
        <f t="shared" si="19"/>
        <v>9388.56</v>
      </c>
      <c r="H44">
        <f t="shared" si="23"/>
        <v>92</v>
      </c>
      <c r="I44" s="5">
        <v>32352.161828714889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23537.21</v>
      </c>
      <c r="AU44" s="5">
        <v>19772.53</v>
      </c>
      <c r="AV44" s="5">
        <v>16178.2</v>
      </c>
      <c r="AW44" s="5">
        <v>12868.08</v>
      </c>
      <c r="AX44" s="5">
        <v>9929.08</v>
      </c>
      <c r="AY44" s="5">
        <v>7476.03</v>
      </c>
      <c r="AZ44" s="5">
        <v>5441.23</v>
      </c>
      <c r="BA44" s="5">
        <v>3872.77</v>
      </c>
      <c r="BB44" s="5">
        <v>2613.1</v>
      </c>
      <c r="BC44" s="5">
        <v>1661.92</v>
      </c>
      <c r="BD44" s="5">
        <v>955.11</v>
      </c>
      <c r="BE44" s="5">
        <v>482.95</v>
      </c>
      <c r="BF44" s="5">
        <v>211.31</v>
      </c>
      <c r="BG44" s="5">
        <v>79.180000000000007</v>
      </c>
      <c r="BH44" s="5">
        <v>24.19</v>
      </c>
      <c r="BI44" s="5">
        <v>5.55</v>
      </c>
      <c r="BJ44" s="5">
        <v>0.81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0.81606999999999996</v>
      </c>
      <c r="EQ44" s="3">
        <v>0.64980389819999995</v>
      </c>
      <c r="ER44" s="3">
        <v>0.50396191128799195</v>
      </c>
      <c r="ES44" s="3">
        <v>0.37995200377735577</v>
      </c>
      <c r="ET44" s="3">
        <v>0.27788929652268246</v>
      </c>
      <c r="EU44" s="3">
        <v>0.19832681203527322</v>
      </c>
      <c r="EV44" s="3">
        <v>0.13682170108689429</v>
      </c>
      <c r="EW44" s="3">
        <v>9.2305392421262358E-2</v>
      </c>
      <c r="EX44" s="3">
        <v>5.9034836776942552E-2</v>
      </c>
      <c r="EY44" s="3">
        <v>3.5588561002612054E-2</v>
      </c>
      <c r="EZ44" s="3">
        <v>1.9386512720562889E-2</v>
      </c>
      <c r="FA44" s="3">
        <v>9.2917616818385864E-3</v>
      </c>
      <c r="FB44" s="3">
        <v>3.8535723223089174E-3</v>
      </c>
      <c r="FC44" s="3">
        <v>1.3687503531609043E-3</v>
      </c>
      <c r="FD44" s="3">
        <v>3.9639010227539783E-4</v>
      </c>
      <c r="FE44" s="3">
        <v>8.6147460927512223E-5</v>
      </c>
      <c r="FF44" s="3">
        <v>1.1864228318936979E-5</v>
      </c>
      <c r="FG44" s="3">
        <v>0</v>
      </c>
      <c r="FH44" s="3">
        <v>0</v>
      </c>
      <c r="FI44" s="3">
        <v>0</v>
      </c>
      <c r="FJ44" s="3">
        <v>0</v>
      </c>
      <c r="FK44" s="3">
        <v>0</v>
      </c>
      <c r="FL44" s="3">
        <v>0</v>
      </c>
      <c r="FM44" s="3">
        <v>0</v>
      </c>
      <c r="FN44" s="3">
        <v>0</v>
      </c>
      <c r="FO44" s="3">
        <v>0</v>
      </c>
      <c r="FP44" s="3">
        <v>0</v>
      </c>
      <c r="FQ44" s="3">
        <v>0</v>
      </c>
      <c r="FR44" s="3">
        <v>0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59</v>
      </c>
      <c r="HC44">
        <f t="shared" si="24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si="28"/>
        <v>68</v>
      </c>
      <c r="HI44">
        <f t="shared" si="28"/>
        <v>35</v>
      </c>
      <c r="HJ44">
        <f t="shared" si="21"/>
        <v>1.5342841889124102E-2</v>
      </c>
      <c r="HK44">
        <f>IF(HH44&gt;=$F$3,IF(HI44&lt;50,HJ44*VLOOKUP(HH44,Ret!$A$2:$AZ$27,HI44+2),HJ44),0)</f>
        <v>4.1118816262852593E-3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7.1344214784427074E-5</v>
      </c>
      <c r="HN44">
        <f>HN43/(1+Assumptions!$C$9)</f>
        <v>0.68869426246042276</v>
      </c>
      <c r="HO44">
        <f>HO43*(1+Assumptions!$C$10)</f>
        <v>1.376894303862287</v>
      </c>
      <c r="HQ44">
        <f>HQ43/(1.01+Assumptions!$C$9)</f>
        <v>0.62573028272900577</v>
      </c>
      <c r="HR44">
        <f>HR43/(0.99+Assumptions!$C$9)</f>
        <v>0.75869785008120894</v>
      </c>
    </row>
    <row r="45" spans="2:226" x14ac:dyDescent="0.25">
      <c r="B45">
        <f t="shared" si="27"/>
        <v>2048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19827.150291368784</v>
      </c>
      <c r="F45" s="3">
        <f t="shared" si="19"/>
        <v>9135.52</v>
      </c>
      <c r="H45">
        <f t="shared" si="23"/>
        <v>93</v>
      </c>
      <c r="I45" s="5">
        <v>30562.719884209328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24228.97</v>
      </c>
      <c r="AV45" s="5">
        <v>19824.52</v>
      </c>
      <c r="AW45" s="5">
        <v>15768.35</v>
      </c>
      <c r="AX45" s="5">
        <v>12166.95</v>
      </c>
      <c r="AY45" s="5">
        <v>9161.02</v>
      </c>
      <c r="AZ45" s="5">
        <v>6667.6</v>
      </c>
      <c r="BA45" s="5">
        <v>4745.6400000000003</v>
      </c>
      <c r="BB45" s="5">
        <v>3202.05</v>
      </c>
      <c r="BC45" s="5">
        <v>2036.49</v>
      </c>
      <c r="BD45" s="5">
        <v>1170.3699999999999</v>
      </c>
      <c r="BE45" s="5">
        <v>591.79999999999995</v>
      </c>
      <c r="BF45" s="5">
        <v>258.94</v>
      </c>
      <c r="BG45" s="5">
        <v>97.03</v>
      </c>
      <c r="BH45" s="5">
        <v>29.65</v>
      </c>
      <c r="BI45" s="5">
        <v>6.8</v>
      </c>
      <c r="BJ45" s="5">
        <v>0.99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0.79625999999999997</v>
      </c>
      <c r="ER45" s="3">
        <v>0.61754740559999999</v>
      </c>
      <c r="ES45" s="3">
        <v>0.46558751550400801</v>
      </c>
      <c r="ET45" s="3">
        <v>0.34052139708932133</v>
      </c>
      <c r="EU45" s="3">
        <v>0.24302671588867772</v>
      </c>
      <c r="EV45" s="3">
        <v>0.16765927075728099</v>
      </c>
      <c r="EW45" s="3">
        <v>0.11310965042369205</v>
      </c>
      <c r="EX45" s="3">
        <v>7.2340408024976488E-2</v>
      </c>
      <c r="EY45" s="3">
        <v>4.3609691573776831E-2</v>
      </c>
      <c r="EZ45" s="3">
        <v>2.375594338789919E-2</v>
      </c>
      <c r="FA45" s="3">
        <v>1.1385986106386203E-2</v>
      </c>
      <c r="FB45" s="3">
        <v>4.7221100179015499E-3</v>
      </c>
      <c r="FC45" s="3">
        <v>1.6772462572584516E-3</v>
      </c>
      <c r="FD45" s="3">
        <v>4.8573051610204752E-4</v>
      </c>
      <c r="FE45" s="3">
        <v>1.05563813064458E-4</v>
      </c>
      <c r="FF45" s="3">
        <v>1.453824833523715E-5</v>
      </c>
      <c r="FG45" s="3">
        <v>0</v>
      </c>
      <c r="FH45" s="3">
        <v>0</v>
      </c>
      <c r="FI45" s="3">
        <v>0</v>
      </c>
      <c r="FJ45" s="3">
        <v>0</v>
      </c>
      <c r="FK45" s="3">
        <v>0</v>
      </c>
      <c r="FL45" s="3">
        <v>0</v>
      </c>
      <c r="FM45" s="3">
        <v>0</v>
      </c>
      <c r="FN45" s="3">
        <v>0</v>
      </c>
      <c r="FO45" s="3">
        <v>0</v>
      </c>
      <c r="FP45" s="3">
        <v>0</v>
      </c>
      <c r="FQ45" s="3">
        <v>0</v>
      </c>
      <c r="FR45" s="3">
        <v>0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60</v>
      </c>
      <c r="HC45">
        <f t="shared" si="24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69</v>
      </c>
      <c r="HI45">
        <f t="shared" si="28"/>
        <v>36</v>
      </c>
      <c r="HJ45">
        <f t="shared" si="21"/>
        <v>1.1159616048054415E-2</v>
      </c>
      <c r="HK45">
        <f>IF(HH45&gt;=$F$3,IF(HI45&lt;50,HJ45*VLOOKUP(HH45,Ret!$A$2:$AZ$27,HI45+2),HJ45),0)</f>
        <v>3.23628865393578E-3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5.512850327738881E-5</v>
      </c>
      <c r="HN45">
        <f>HN44/(1+Assumptions!$C$9)</f>
        <v>0.66348194842044583</v>
      </c>
      <c r="HO45">
        <f>HO44*(1+Assumptions!$C$10)</f>
        <v>1.4216433687378112</v>
      </c>
      <c r="HQ45">
        <f>HQ44/(1.01+Assumptions!$C$9)</f>
        <v>0.5970708804666085</v>
      </c>
      <c r="HR45">
        <f>HR44/(0.99+Assumptions!$C$9)</f>
        <v>0.73803292809456122</v>
      </c>
    </row>
    <row r="46" spans="2:226" x14ac:dyDescent="0.25">
      <c r="B46">
        <f t="shared" si="27"/>
        <v>2049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20917.643557394069</v>
      </c>
      <c r="F46" s="3">
        <f t="shared" si="19"/>
        <v>8786.75</v>
      </c>
      <c r="H46">
        <f t="shared" si="23"/>
        <v>94</v>
      </c>
      <c r="I46" s="5">
        <v>28923.346916150105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24897.05</v>
      </c>
      <c r="AW46" s="5">
        <v>19803.02</v>
      </c>
      <c r="AX46" s="5">
        <v>15280.12</v>
      </c>
      <c r="AY46" s="5">
        <v>11505.06</v>
      </c>
      <c r="AZ46" s="5">
        <v>8373.65</v>
      </c>
      <c r="BA46" s="5">
        <v>5959.91</v>
      </c>
      <c r="BB46" s="5">
        <v>4021.36</v>
      </c>
      <c r="BC46" s="5">
        <v>2557.5700000000002</v>
      </c>
      <c r="BD46" s="5">
        <v>1469.84</v>
      </c>
      <c r="BE46" s="5">
        <v>743.23</v>
      </c>
      <c r="BF46" s="5">
        <v>325.19</v>
      </c>
      <c r="BG46" s="5">
        <v>121.86</v>
      </c>
      <c r="BH46" s="5">
        <v>37.229999999999997</v>
      </c>
      <c r="BI46" s="5">
        <v>8.5399999999999991</v>
      </c>
      <c r="BJ46" s="5">
        <v>1.24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0.77556000000000003</v>
      </c>
      <c r="ES46" s="3">
        <v>0.5847179508</v>
      </c>
      <c r="ET46" s="3">
        <v>0.42765101485610396</v>
      </c>
      <c r="EU46" s="3">
        <v>0.30521025279265279</v>
      </c>
      <c r="EV46" s="3">
        <v>0.21055844919659533</v>
      </c>
      <c r="EW46" s="3">
        <v>0.14205115216599107</v>
      </c>
      <c r="EX46" s="3">
        <v>9.0850234879281247E-2</v>
      </c>
      <c r="EY46" s="3">
        <v>5.476815559462591E-2</v>
      </c>
      <c r="EZ46" s="3">
        <v>2.9834405078616517E-2</v>
      </c>
      <c r="FA46" s="3">
        <v>1.429933201013011E-2</v>
      </c>
      <c r="FB46" s="3">
        <v>5.930361964561261E-3</v>
      </c>
      <c r="FC46" s="3">
        <v>2.1064052661925142E-3</v>
      </c>
      <c r="FD46" s="3">
        <v>6.1001496508935205E-4</v>
      </c>
      <c r="FE46" s="3">
        <v>1.325745523628689E-4</v>
      </c>
      <c r="FF46" s="3">
        <v>1.8258167351414299E-5</v>
      </c>
      <c r="FG46" s="3">
        <v>0</v>
      </c>
      <c r="FH46" s="3">
        <v>0</v>
      </c>
      <c r="FI46" s="3">
        <v>0</v>
      </c>
      <c r="FJ46" s="3">
        <v>0</v>
      </c>
      <c r="FK46" s="3">
        <v>0</v>
      </c>
      <c r="FL46" s="3">
        <v>0</v>
      </c>
      <c r="FM46" s="3">
        <v>0</v>
      </c>
      <c r="FN46" s="3">
        <v>0</v>
      </c>
      <c r="FO46" s="3">
        <v>0</v>
      </c>
      <c r="FP46" s="3">
        <v>0</v>
      </c>
      <c r="FQ46" s="3">
        <v>0</v>
      </c>
      <c r="FR46" s="3">
        <v>0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61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70</v>
      </c>
      <c r="HI46">
        <f t="shared" si="28"/>
        <v>37</v>
      </c>
      <c r="HJ46">
        <f t="shared" si="21"/>
        <v>7.8681988908412461E-3</v>
      </c>
      <c r="HK46">
        <f>IF(HH46&gt;=$F$3,IF(HI46&lt;50,HJ46*VLOOKUP(HH46,Ret!$A$2:$AZ$27,HI46+2),HJ46),0)</f>
        <v>2.4470098550516276E-3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4.1229362188008129E-5</v>
      </c>
      <c r="HN46">
        <f>HN45/(1+Assumptions!$C$9)</f>
        <v>0.63919262853607495</v>
      </c>
      <c r="HO46">
        <f>HO45*(1+Assumptions!$C$10)</f>
        <v>1.4678467782217899</v>
      </c>
      <c r="HQ46">
        <f>HQ45/(1.01+Assumptions!$C$9)</f>
        <v>0.56972412258264171</v>
      </c>
      <c r="HR46">
        <f>HR45/(0.99+Assumptions!$C$9)</f>
        <v>0.71793086390521521</v>
      </c>
    </row>
    <row r="47" spans="2:226" x14ac:dyDescent="0.25">
      <c r="B47">
        <f t="shared" si="27"/>
        <v>2050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22068.113953050739</v>
      </c>
      <c r="F47" s="3">
        <f t="shared" si="19"/>
        <v>8338.2900000000009</v>
      </c>
      <c r="H47">
        <f t="shared" si="23"/>
        <v>95</v>
      </c>
      <c r="I47" s="5">
        <v>27422.470835671626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25533.83</v>
      </c>
      <c r="AX47" s="5">
        <v>19702.05</v>
      </c>
      <c r="AY47" s="5">
        <v>14834.52</v>
      </c>
      <c r="AZ47" s="5">
        <v>10796.91</v>
      </c>
      <c r="BA47" s="5">
        <v>7684.65</v>
      </c>
      <c r="BB47" s="5">
        <v>5185.1099999999997</v>
      </c>
      <c r="BC47" s="5">
        <v>3297.71</v>
      </c>
      <c r="BD47" s="5">
        <v>1895.2</v>
      </c>
      <c r="BE47" s="5">
        <v>958.31</v>
      </c>
      <c r="BF47" s="5">
        <v>419.3</v>
      </c>
      <c r="BG47" s="5">
        <v>157.12</v>
      </c>
      <c r="BH47" s="5">
        <v>48.01</v>
      </c>
      <c r="BI47" s="5">
        <v>11.01</v>
      </c>
      <c r="BJ47" s="5">
        <v>1.6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0.75392999999999999</v>
      </c>
      <c r="ET47" s="3">
        <v>0.55140932339999993</v>
      </c>
      <c r="EU47" s="3">
        <v>0.39353532001734592</v>
      </c>
      <c r="EV47" s="3">
        <v>0.27149214657356663</v>
      </c>
      <c r="EW47" s="3">
        <v>0.18315946176439099</v>
      </c>
      <c r="EX47" s="3">
        <v>0.11714146536603391</v>
      </c>
      <c r="EY47" s="3">
        <v>7.0617560981259889E-2</v>
      </c>
      <c r="EZ47" s="3">
        <v>3.846821016893151E-2</v>
      </c>
      <c r="FA47" s="3">
        <v>1.8437428451867185E-2</v>
      </c>
      <c r="FB47" s="3">
        <v>7.6465547018428779E-3</v>
      </c>
      <c r="FC47" s="3">
        <v>2.7159797645475718E-3</v>
      </c>
      <c r="FD47" s="3">
        <v>7.8654773981297668E-4</v>
      </c>
      <c r="FE47" s="3">
        <v>1.7094042029355423E-4</v>
      </c>
      <c r="FF47" s="3">
        <v>2.3541914682828283E-5</v>
      </c>
      <c r="FG47" s="3">
        <v>0</v>
      </c>
      <c r="FH47" s="3">
        <v>0</v>
      </c>
      <c r="FI47" s="3">
        <v>0</v>
      </c>
      <c r="FJ47" s="3">
        <v>0</v>
      </c>
      <c r="FK47" s="3">
        <v>0</v>
      </c>
      <c r="FL47" s="3">
        <v>0</v>
      </c>
      <c r="FM47" s="3">
        <v>0</v>
      </c>
      <c r="FN47" s="3">
        <v>0</v>
      </c>
      <c r="FO47" s="3">
        <v>0</v>
      </c>
      <c r="FP47" s="3">
        <v>0</v>
      </c>
      <c r="FQ47" s="3">
        <v>0</v>
      </c>
      <c r="FR47" s="3">
        <v>0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62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71</v>
      </c>
      <c r="HI47">
        <f t="shared" si="28"/>
        <v>38</v>
      </c>
      <c r="HJ47">
        <f t="shared" si="21"/>
        <v>5.3799596736016104E-3</v>
      </c>
      <c r="HK47">
        <f>IF(HH47&gt;=$F$3,IF(HI47&lt;50,HJ47*VLOOKUP(HH47,Ret!$A$2:$AZ$27,HI47+2),HJ47),0)</f>
        <v>1.4149293941572237E-3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2.9966375381960973E-5</v>
      </c>
      <c r="HN47">
        <f>HN46/(1+Assumptions!$C$9)</f>
        <v>0.61579251304053462</v>
      </c>
      <c r="HO47">
        <f>HO46*(1+Assumptions!$C$10)</f>
        <v>1.5155517985139979</v>
      </c>
      <c r="HQ47">
        <f>HQ46/(1.01+Assumptions!$C$9)</f>
        <v>0.54362988796053602</v>
      </c>
      <c r="HR47">
        <f>HR46/(0.99+Assumptions!$C$9)</f>
        <v>0.69837632675604588</v>
      </c>
    </row>
    <row r="48" spans="2:226" x14ac:dyDescent="0.25">
      <c r="B48">
        <f t="shared" si="27"/>
        <v>2051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23281.86022046853</v>
      </c>
      <c r="F48" s="3">
        <f t="shared" si="19"/>
        <v>7791.59</v>
      </c>
      <c r="H48">
        <f t="shared" si="23"/>
        <v>96</v>
      </c>
      <c r="I48" s="5">
        <v>26052.168486189101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26132.47</v>
      </c>
      <c r="AY48" s="5">
        <v>19676.259999999998</v>
      </c>
      <c r="AZ48" s="5">
        <v>14320.84</v>
      </c>
      <c r="BA48" s="5">
        <v>10192.790000000001</v>
      </c>
      <c r="BB48" s="5">
        <v>6877.44</v>
      </c>
      <c r="BC48" s="5">
        <v>4374.03</v>
      </c>
      <c r="BD48" s="5">
        <v>2513.7600000000002</v>
      </c>
      <c r="BE48" s="5">
        <v>1271.08</v>
      </c>
      <c r="BF48" s="5">
        <v>556.15</v>
      </c>
      <c r="BG48" s="5">
        <v>208.4</v>
      </c>
      <c r="BH48" s="5">
        <v>63.67</v>
      </c>
      <c r="BI48" s="5">
        <v>14.6</v>
      </c>
      <c r="BJ48" s="5">
        <v>2.12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0.73137999999999992</v>
      </c>
      <c r="EU48" s="3">
        <v>0.52197859219999987</v>
      </c>
      <c r="EV48" s="3">
        <v>0.36010259118693594</v>
      </c>
      <c r="EW48" s="3">
        <v>0.24293961211835446</v>
      </c>
      <c r="EX48" s="3">
        <v>0.15537445832641478</v>
      </c>
      <c r="EY48" s="3">
        <v>9.3665938457495893E-2</v>
      </c>
      <c r="EZ48" s="3">
        <v>5.102358331533631E-2</v>
      </c>
      <c r="FA48" s="3">
        <v>2.445509324720754E-2</v>
      </c>
      <c r="FB48" s="3">
        <v>1.0142260822414383E-2</v>
      </c>
      <c r="FC48" s="3">
        <v>3.602429621513365E-3</v>
      </c>
      <c r="FD48" s="3">
        <v>1.0432636183902704E-3</v>
      </c>
      <c r="FE48" s="3">
        <v>2.2673248218475751E-4</v>
      </c>
      <c r="FF48" s="3">
        <v>3.1225597446484795E-5</v>
      </c>
      <c r="FG48" s="3">
        <v>0</v>
      </c>
      <c r="FH48" s="3">
        <v>0</v>
      </c>
      <c r="FI48" s="3">
        <v>0</v>
      </c>
      <c r="FJ48" s="3">
        <v>0</v>
      </c>
      <c r="FK48" s="3">
        <v>0</v>
      </c>
      <c r="FL48" s="3">
        <v>0</v>
      </c>
      <c r="FM48" s="3">
        <v>0</v>
      </c>
      <c r="FN48" s="3">
        <v>0</v>
      </c>
      <c r="FO48" s="3">
        <v>0</v>
      </c>
      <c r="FP48" s="3">
        <v>0</v>
      </c>
      <c r="FQ48" s="3">
        <v>0</v>
      </c>
      <c r="FR48" s="3">
        <v>0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63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72</v>
      </c>
      <c r="HI48">
        <f t="shared" si="28"/>
        <v>39</v>
      </c>
      <c r="HJ48">
        <f t="shared" si="21"/>
        <v>3.9350639040624255E-3</v>
      </c>
      <c r="HK48">
        <f>IF(HH48&gt;=$F$3,IF(HI48&lt;50,HJ48*VLOOKUP(HH48,Ret!$A$2:$AZ$27,HI48+2),HJ48),0)</f>
        <v>1.1332984043699785E-3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2.3256227673008937E-5</v>
      </c>
      <c r="HN48">
        <f>HN47/(1+Assumptions!$C$9)</f>
        <v>0.59324904917199861</v>
      </c>
      <c r="HO48">
        <f>HO47*(1+Assumptions!$C$10)</f>
        <v>1.5648072319657027</v>
      </c>
      <c r="HQ48">
        <f>HQ47/(1.01+Assumptions!$C$9)</f>
        <v>0.51873080912264891</v>
      </c>
      <c r="HR48">
        <f>HR47/(0.99+Assumptions!$C$9)</f>
        <v>0.67935440345918863</v>
      </c>
    </row>
    <row r="49" spans="2:226" x14ac:dyDescent="0.25">
      <c r="B49">
        <f t="shared" si="27"/>
        <v>2052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24562.362532594299</v>
      </c>
      <c r="F49" s="3">
        <f t="shared" si="19"/>
        <v>7153.64</v>
      </c>
      <c r="H49">
        <f t="shared" si="23"/>
        <v>97</v>
      </c>
      <c r="I49" s="5">
        <v>24807.589539558761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26902.92</v>
      </c>
      <c r="AZ49" s="5">
        <v>19580.57</v>
      </c>
      <c r="BA49" s="5">
        <v>13936.38</v>
      </c>
      <c r="BB49" s="5">
        <v>9403.3700000000008</v>
      </c>
      <c r="BC49" s="5">
        <v>5980.51</v>
      </c>
      <c r="BD49" s="5">
        <v>3437</v>
      </c>
      <c r="BE49" s="5">
        <v>1737.92</v>
      </c>
      <c r="BF49" s="5">
        <v>760.41</v>
      </c>
      <c r="BG49" s="5">
        <v>284.95</v>
      </c>
      <c r="BH49" s="5">
        <v>87.06</v>
      </c>
      <c r="BI49" s="5">
        <v>19.96</v>
      </c>
      <c r="BJ49" s="5">
        <v>2.9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0.71368999999999994</v>
      </c>
      <c r="EV49" s="3">
        <v>0.49236045719999999</v>
      </c>
      <c r="EW49" s="3">
        <v>0.33216605884540801</v>
      </c>
      <c r="EX49" s="3">
        <v>0.21244012459516914</v>
      </c>
      <c r="EY49" s="3">
        <v>0.12806740471095177</v>
      </c>
      <c r="EZ49" s="3">
        <v>6.9763438042243858E-2</v>
      </c>
      <c r="FA49" s="3">
        <v>3.3436918219267059E-2</v>
      </c>
      <c r="FB49" s="3">
        <v>1.3867293093076629E-2</v>
      </c>
      <c r="FC49" s="3">
        <v>4.9255238337298883E-3</v>
      </c>
      <c r="FD49" s="3">
        <v>1.4264317022481755E-3</v>
      </c>
      <c r="FE49" s="3">
        <v>3.1000640184959601E-4</v>
      </c>
      <c r="FF49" s="3">
        <v>4.2694081662726347E-5</v>
      </c>
      <c r="FG49" s="3">
        <v>0</v>
      </c>
      <c r="FH49" s="3">
        <v>0</v>
      </c>
      <c r="FI49" s="3">
        <v>0</v>
      </c>
      <c r="FJ49" s="3">
        <v>0</v>
      </c>
      <c r="FK49" s="3">
        <v>0</v>
      </c>
      <c r="FL49" s="3">
        <v>0</v>
      </c>
      <c r="FM49" s="3">
        <v>0</v>
      </c>
      <c r="FN49" s="3">
        <v>0</v>
      </c>
      <c r="FO49" s="3">
        <v>0</v>
      </c>
      <c r="FP49" s="3">
        <v>0</v>
      </c>
      <c r="FQ49" s="3">
        <v>0</v>
      </c>
      <c r="FR49" s="3">
        <v>0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64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73</v>
      </c>
      <c r="HI49">
        <f t="shared" si="28"/>
        <v>40</v>
      </c>
      <c r="HJ49">
        <f t="shared" si="21"/>
        <v>2.778509272019438E-3</v>
      </c>
      <c r="HK49">
        <f>IF(HH49&gt;=$F$3,IF(HI49&lt;50,HJ49*VLOOKUP(HH49,Ret!$A$2:$AZ$27,HI49+2),HJ49),0)</f>
        <v>6.1405054911629583E-4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1.744903822828207E-5</v>
      </c>
      <c r="HN49">
        <f>HN48/(1+Assumptions!$C$9)</f>
        <v>0.57153087588824525</v>
      </c>
      <c r="HO49">
        <f>HO48*(1+Assumptions!$C$10)</f>
        <v>1.615663467004588</v>
      </c>
      <c r="HQ49">
        <f>HQ48/(1.01+Assumptions!$C$9)</f>
        <v>0.49497214610939777</v>
      </c>
      <c r="HR49">
        <f>HR48/(0.99+Assumptions!$C$9)</f>
        <v>0.66085058702255706</v>
      </c>
    </row>
    <row r="50" spans="2:226" x14ac:dyDescent="0.25">
      <c r="B50">
        <f t="shared" si="27"/>
        <v>2053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25913.292471886984</v>
      </c>
      <c r="F50" s="3">
        <f t="shared" si="19"/>
        <v>6439.63</v>
      </c>
      <c r="H50">
        <f t="shared" si="23"/>
        <v>98</v>
      </c>
      <c r="I50" s="5">
        <v>23497.147723993174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27435.69</v>
      </c>
      <c r="BA50" s="5">
        <v>19527.22</v>
      </c>
      <c r="BB50" s="5">
        <v>13175.71</v>
      </c>
      <c r="BC50" s="5">
        <v>8379.7000000000007</v>
      </c>
      <c r="BD50" s="5">
        <v>4815.82</v>
      </c>
      <c r="BE50" s="5">
        <v>2435.12</v>
      </c>
      <c r="BF50" s="5">
        <v>1065.46</v>
      </c>
      <c r="BG50" s="5">
        <v>399.26</v>
      </c>
      <c r="BH50" s="5">
        <v>121.98</v>
      </c>
      <c r="BI50" s="5">
        <v>27.97</v>
      </c>
      <c r="BJ50" s="5">
        <v>4.0599999999999996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0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0.68988000000000005</v>
      </c>
      <c r="EW50" s="3">
        <v>0.46542064320000004</v>
      </c>
      <c r="EX50" s="3">
        <v>0.29766442656499204</v>
      </c>
      <c r="EY50" s="3">
        <v>0.17944402291043982</v>
      </c>
      <c r="EZ50" s="3">
        <v>9.775033704023299E-2</v>
      </c>
      <c r="FA50" s="3">
        <v>4.6850759040013269E-2</v>
      </c>
      <c r="FB50" s="3">
        <v>1.9430415296664706E-2</v>
      </c>
      <c r="FC50" s="3">
        <v>6.9014892092223367E-3</v>
      </c>
      <c r="FD50" s="3">
        <v>1.9986712749907884E-3</v>
      </c>
      <c r="FE50" s="3">
        <v>4.343712281937481E-4</v>
      </c>
      <c r="FF50" s="3">
        <v>5.982160554684297E-5</v>
      </c>
      <c r="FG50" s="3">
        <v>0</v>
      </c>
      <c r="FH50" s="3">
        <v>0</v>
      </c>
      <c r="FI50" s="3">
        <v>0</v>
      </c>
      <c r="FJ50" s="3">
        <v>0</v>
      </c>
      <c r="FK50" s="3">
        <v>0</v>
      </c>
      <c r="FL50" s="3">
        <v>0</v>
      </c>
      <c r="FM50" s="3">
        <v>0</v>
      </c>
      <c r="FN50" s="3">
        <v>0</v>
      </c>
      <c r="FO50" s="3">
        <v>0</v>
      </c>
      <c r="FP50" s="3">
        <v>0</v>
      </c>
      <c r="FQ50" s="3">
        <v>0</v>
      </c>
      <c r="FR50" s="3">
        <v>0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65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74</v>
      </c>
      <c r="HI50">
        <f t="shared" si="28"/>
        <v>41</v>
      </c>
      <c r="HJ50">
        <f t="shared" si="21"/>
        <v>2.1470096846748598E-3</v>
      </c>
      <c r="HK50">
        <f>IF(HH50&gt;=$F$3,IF(HI50&lt;50,HJ50*VLOOKUP(HH50,Ret!$A$2:$AZ$27,HI50+2),HJ50),0)</f>
        <v>5.3460541148404005E-4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1.4363494790474812E-5</v>
      </c>
      <c r="HN50">
        <f>HN49/(1+Assumptions!$C$9)</f>
        <v>0.55060778023915724</v>
      </c>
      <c r="HO50">
        <f>HO49*(1+Assumptions!$C$10)</f>
        <v>1.6681725296822369</v>
      </c>
      <c r="HQ50">
        <f>HQ49/(1.01+Assumptions!$C$9)</f>
        <v>0.47230166613492153</v>
      </c>
      <c r="HR50">
        <f>HR49/(0.99+Assumptions!$C$9)</f>
        <v>0.64285076558614496</v>
      </c>
    </row>
    <row r="51" spans="2:226" x14ac:dyDescent="0.25">
      <c r="B51">
        <f t="shared" si="27"/>
        <v>2054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27338.523557840763</v>
      </c>
      <c r="F51" s="3">
        <f t="shared" si="19"/>
        <v>5673.45</v>
      </c>
      <c r="H51">
        <f t="shared" si="23"/>
        <v>99</v>
      </c>
      <c r="I51" s="5">
        <v>22217.77158407008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28305.24</v>
      </c>
      <c r="BB51" s="5">
        <v>19098.560000000001</v>
      </c>
      <c r="BC51" s="5">
        <v>12146.61</v>
      </c>
      <c r="BD51" s="5">
        <v>6980.67</v>
      </c>
      <c r="BE51" s="5">
        <v>3529.78</v>
      </c>
      <c r="BF51" s="5">
        <v>1544.42</v>
      </c>
      <c r="BG51" s="5">
        <v>578.73</v>
      </c>
      <c r="BH51" s="5">
        <v>176.82</v>
      </c>
      <c r="BI51" s="5">
        <v>40.54</v>
      </c>
      <c r="BJ51" s="5">
        <v>5.89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">
        <v>0</v>
      </c>
      <c r="BS51" s="5">
        <v>0</v>
      </c>
      <c r="BT51" s="5">
        <v>0</v>
      </c>
      <c r="BU51" s="5">
        <v>0</v>
      </c>
      <c r="BV51" s="5">
        <v>0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0.67464000000000002</v>
      </c>
      <c r="EX51" s="3">
        <v>0.43147275840000004</v>
      </c>
      <c r="EY51" s="3">
        <v>0.26010903767385607</v>
      </c>
      <c r="EZ51" s="3">
        <v>0.14169179718245636</v>
      </c>
      <c r="FA51" s="3">
        <v>6.7911461471579504E-2</v>
      </c>
      <c r="FB51" s="3">
        <v>2.8164920416108172E-2</v>
      </c>
      <c r="FC51" s="3">
        <v>1.0003898082597463E-2</v>
      </c>
      <c r="FD51" s="3">
        <v>2.8971288847202247E-3</v>
      </c>
      <c r="FE51" s="3">
        <v>6.2963302051624646E-4</v>
      </c>
      <c r="FF51" s="3">
        <v>8.6713059585497433E-5</v>
      </c>
      <c r="FG51" s="3">
        <v>0</v>
      </c>
      <c r="FH51" s="3">
        <v>0</v>
      </c>
      <c r="FI51" s="3">
        <v>0</v>
      </c>
      <c r="FJ51" s="3">
        <v>0</v>
      </c>
      <c r="FK51" s="3">
        <v>0</v>
      </c>
      <c r="FL51" s="3">
        <v>0</v>
      </c>
      <c r="FM51" s="3">
        <v>0</v>
      </c>
      <c r="FN51" s="3">
        <v>0</v>
      </c>
      <c r="FO51" s="3">
        <v>0</v>
      </c>
      <c r="FP51" s="3">
        <v>0</v>
      </c>
      <c r="FQ51" s="3">
        <v>0</v>
      </c>
      <c r="FR51" s="3">
        <v>0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66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75</v>
      </c>
      <c r="HI51">
        <f t="shared" si="28"/>
        <v>42</v>
      </c>
      <c r="HJ51">
        <f t="shared" si="21"/>
        <v>1.5980407784003451E-3</v>
      </c>
      <c r="HK51">
        <f>IF(HH51&gt;=$F$3,IF(HI51&lt;50,HJ51*VLOOKUP(HH51,Ret!$A$2:$AZ$27,HI51+2),HJ51),0)</f>
        <v>1.5980407784003451E-3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0.53045065533637492</v>
      </c>
      <c r="HO51">
        <f>HO50*(1+Assumptions!$C$10)</f>
        <v>1.7223881368969096</v>
      </c>
      <c r="HQ51">
        <f>HQ50/(1.01+Assumptions!$C$9)</f>
        <v>0.45066952875469607</v>
      </c>
      <c r="HR51">
        <f>HR50/(0.99+Assumptions!$C$9)</f>
        <v>0.62534121165967405</v>
      </c>
    </row>
    <row r="52" spans="2:226" x14ac:dyDescent="0.25">
      <c r="B52">
        <f t="shared" si="27"/>
        <v>2055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28842.142353522009</v>
      </c>
      <c r="F52" s="3">
        <f t="shared" si="19"/>
        <v>4884.58</v>
      </c>
      <c r="H52">
        <f t="shared" si="23"/>
        <v>100</v>
      </c>
      <c r="I52" s="5">
        <v>20624.952845610267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28309.26</v>
      </c>
      <c r="BC52" s="5">
        <v>18004.580000000002</v>
      </c>
      <c r="BD52" s="5">
        <v>10347.25</v>
      </c>
      <c r="BE52" s="5">
        <v>5232.09</v>
      </c>
      <c r="BF52" s="5">
        <v>2289.25</v>
      </c>
      <c r="BG52" s="5">
        <v>857.84</v>
      </c>
      <c r="BH52" s="5">
        <v>262.08999999999997</v>
      </c>
      <c r="BI52" s="5">
        <v>60.09</v>
      </c>
      <c r="BJ52" s="5">
        <v>8.73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5">
        <v>0</v>
      </c>
      <c r="BS52" s="5">
        <v>0</v>
      </c>
      <c r="BT52" s="5">
        <v>0</v>
      </c>
      <c r="BU52" s="5">
        <v>0</v>
      </c>
      <c r="BV52" s="5">
        <v>0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0.63956000000000002</v>
      </c>
      <c r="EY52" s="3">
        <v>0.38555235040000002</v>
      </c>
      <c r="EZ52" s="3">
        <v>0.210025787356896</v>
      </c>
      <c r="FA52" s="3">
        <v>0.10066325962228669</v>
      </c>
      <c r="FB52" s="3">
        <v>4.1748073663150961E-2</v>
      </c>
      <c r="FC52" s="3">
        <v>1.482849828441459E-2</v>
      </c>
      <c r="FD52" s="3">
        <v>4.294333103166465E-3</v>
      </c>
      <c r="FE52" s="3">
        <v>9.3328741331116793E-4</v>
      </c>
      <c r="FF52" s="3">
        <v>1.2853234256121401E-4</v>
      </c>
      <c r="FG52" s="3">
        <v>0</v>
      </c>
      <c r="FH52" s="3">
        <v>0</v>
      </c>
      <c r="FI52" s="3">
        <v>0</v>
      </c>
      <c r="FJ52" s="3">
        <v>0</v>
      </c>
      <c r="FK52" s="3">
        <v>0</v>
      </c>
      <c r="FL52" s="3">
        <v>0</v>
      </c>
      <c r="FM52" s="3">
        <v>0</v>
      </c>
      <c r="FN52" s="3">
        <v>0</v>
      </c>
      <c r="FO52" s="3">
        <v>0</v>
      </c>
      <c r="FP52" s="3">
        <v>0</v>
      </c>
      <c r="FQ52" s="3">
        <v>0</v>
      </c>
      <c r="FR52" s="3">
        <v>0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67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76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0.5110314598616329</v>
      </c>
      <c r="HO52">
        <f>HO51*(1+Assumptions!$C$10)</f>
        <v>1.7783657513460591</v>
      </c>
      <c r="HQ52">
        <f>HQ51/(1.01+Assumptions!$C$9)</f>
        <v>0.43002817629264889</v>
      </c>
      <c r="HR52">
        <f>HR51/(0.99+Assumptions!$C$9)</f>
        <v>0.60830857165337937</v>
      </c>
    </row>
    <row r="53" spans="2:226" x14ac:dyDescent="0.25">
      <c r="B53">
        <f t="shared" si="27"/>
        <v>2056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30428.460182965719</v>
      </c>
      <c r="F53" s="3">
        <f t="shared" si="19"/>
        <v>4103.3100000000004</v>
      </c>
      <c r="H53">
        <f t="shared" si="23"/>
        <v>101</v>
      </c>
      <c r="I53" s="5">
        <v>19053.120115223537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28151.51</v>
      </c>
      <c r="BD53" s="5">
        <v>16178.69</v>
      </c>
      <c r="BE53" s="5">
        <v>8180.77</v>
      </c>
      <c r="BF53" s="5">
        <v>3579.42</v>
      </c>
      <c r="BG53" s="5">
        <v>1341.3</v>
      </c>
      <c r="BH53" s="5">
        <v>409.8</v>
      </c>
      <c r="BI53" s="5">
        <v>93.96</v>
      </c>
      <c r="BJ53" s="5">
        <v>13.65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5">
        <v>0</v>
      </c>
      <c r="BS53" s="5">
        <v>0</v>
      </c>
      <c r="BT53" s="5">
        <v>0</v>
      </c>
      <c r="BU53" s="5">
        <v>0</v>
      </c>
      <c r="BV53" s="5">
        <v>0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0.60284000000000004</v>
      </c>
      <c r="EZ53" s="3">
        <v>0.32839106160000003</v>
      </c>
      <c r="FA53" s="3">
        <v>0.15739455191426402</v>
      </c>
      <c r="FB53" s="3">
        <v>6.5276242515402719E-2</v>
      </c>
      <c r="FC53" s="3">
        <v>2.3185468579045892E-2</v>
      </c>
      <c r="FD53" s="3">
        <v>6.7145117004916892E-3</v>
      </c>
      <c r="FE53" s="3">
        <v>1.4592648278678589E-3</v>
      </c>
      <c r="FF53" s="3">
        <v>2.0096995209396146E-4</v>
      </c>
      <c r="FG53" s="3">
        <v>0</v>
      </c>
      <c r="FH53" s="3">
        <v>0</v>
      </c>
      <c r="FI53" s="3">
        <v>0</v>
      </c>
      <c r="FJ53" s="3">
        <v>0</v>
      </c>
      <c r="FK53" s="3">
        <v>0</v>
      </c>
      <c r="FL53" s="3">
        <v>0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68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77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0.49232317905744977</v>
      </c>
      <c r="HO53">
        <f>HO52*(1+Assumptions!$C$10)</f>
        <v>1.836162638264806</v>
      </c>
      <c r="HQ53">
        <f>HQ52/(1.01+Assumptions!$C$9)</f>
        <v>0.41033222928687868</v>
      </c>
      <c r="HR53">
        <f>HR52/(0.99+Assumptions!$C$9)</f>
        <v>0.59173985569394882</v>
      </c>
    </row>
    <row r="54" spans="2:226" x14ac:dyDescent="0.25">
      <c r="B54">
        <f t="shared" si="27"/>
        <v>2057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32102.025493028828</v>
      </c>
      <c r="F54" s="3">
        <f t="shared" si="19"/>
        <v>3357.39</v>
      </c>
      <c r="H54">
        <f t="shared" si="23"/>
        <v>102</v>
      </c>
      <c r="I54" s="5">
        <v>17377.023302962047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26837.46</v>
      </c>
      <c r="BE54" s="5">
        <v>13570.39</v>
      </c>
      <c r="BF54" s="5">
        <v>5937.59</v>
      </c>
      <c r="BG54" s="5">
        <v>2224.9699999999998</v>
      </c>
      <c r="BH54" s="5">
        <v>679.79</v>
      </c>
      <c r="BI54" s="5">
        <v>155.86000000000001</v>
      </c>
      <c r="BJ54" s="5">
        <v>22.65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5">
        <v>0</v>
      </c>
      <c r="BR54" s="5">
        <v>0</v>
      </c>
      <c r="BS54" s="5">
        <v>0</v>
      </c>
      <c r="BT54" s="5">
        <v>0</v>
      </c>
      <c r="BU54" s="5">
        <v>0</v>
      </c>
      <c r="BV54" s="5">
        <v>0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0.54474</v>
      </c>
      <c r="FA54" s="3">
        <v>0.26108843459999997</v>
      </c>
      <c r="FB54" s="3">
        <v>0.108281206481658</v>
      </c>
      <c r="FC54" s="3">
        <v>3.8460401730220105E-2</v>
      </c>
      <c r="FD54" s="3">
        <v>1.1138132341071741E-2</v>
      </c>
      <c r="FE54" s="3">
        <v>2.4206503016851216E-3</v>
      </c>
      <c r="FF54" s="3">
        <v>3.3337195954807484E-4</v>
      </c>
      <c r="FG54" s="3">
        <v>0</v>
      </c>
      <c r="FH54" s="3">
        <v>0</v>
      </c>
      <c r="FI54" s="3">
        <v>0</v>
      </c>
      <c r="FJ54" s="3">
        <v>0</v>
      </c>
      <c r="FK54" s="3">
        <v>0</v>
      </c>
      <c r="FL54" s="3">
        <v>0</v>
      </c>
      <c r="FM54" s="3">
        <v>0</v>
      </c>
      <c r="FN54" s="3">
        <v>0</v>
      </c>
      <c r="FO54" s="3">
        <v>0</v>
      </c>
      <c r="FP54" s="3">
        <v>0</v>
      </c>
      <c r="FQ54" s="3">
        <v>0</v>
      </c>
      <c r="FR54" s="3">
        <v>0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69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78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0.47429978714590537</v>
      </c>
      <c r="HO54">
        <f>HO53*(1+Assumptions!$C$10)</f>
        <v>1.8958379240084122</v>
      </c>
      <c r="HQ54">
        <f>HQ53/(1.01+Assumptions!$C$9)</f>
        <v>0.39153838672412083</v>
      </c>
      <c r="HR54">
        <f>HR53/(0.99+Assumptions!$C$9)</f>
        <v>0.57562242771784899</v>
      </c>
    </row>
    <row r="55" spans="2:226" x14ac:dyDescent="0.25">
      <c r="B55">
        <f t="shared" si="27"/>
        <v>2058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33867.636895145413</v>
      </c>
      <c r="F55" s="3">
        <f t="shared" si="19"/>
        <v>2670.46</v>
      </c>
      <c r="H55">
        <f t="shared" si="23"/>
        <v>103</v>
      </c>
      <c r="I55" s="5">
        <v>15895.627880543223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24911.68</v>
      </c>
      <c r="BF55" s="5">
        <v>10899.86</v>
      </c>
      <c r="BG55" s="5">
        <v>4084.45</v>
      </c>
      <c r="BH55" s="5">
        <v>1247.92</v>
      </c>
      <c r="BI55" s="5">
        <v>286.13</v>
      </c>
      <c r="BJ55" s="5">
        <v>41.57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5">
        <v>0</v>
      </c>
      <c r="BR55" s="5">
        <v>0</v>
      </c>
      <c r="BS55" s="5">
        <v>0</v>
      </c>
      <c r="BT55" s="5">
        <v>0</v>
      </c>
      <c r="BU55" s="5">
        <v>0</v>
      </c>
      <c r="BV55" s="5">
        <v>0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0.47928999999999999</v>
      </c>
      <c r="FB55" s="3">
        <v>0.19877594170000001</v>
      </c>
      <c r="FC55" s="3">
        <v>7.0603226732423002E-2</v>
      </c>
      <c r="FD55" s="3">
        <v>2.04466944617097E-2</v>
      </c>
      <c r="FE55" s="3">
        <v>4.4436801073633693E-3</v>
      </c>
      <c r="FF55" s="3">
        <v>6.1198362438608296E-4</v>
      </c>
      <c r="FG55" s="3">
        <v>0</v>
      </c>
      <c r="FH55" s="3">
        <v>0</v>
      </c>
      <c r="FI55" s="3">
        <v>0</v>
      </c>
      <c r="FJ55" s="3">
        <v>0</v>
      </c>
      <c r="FK55" s="3">
        <v>0</v>
      </c>
      <c r="FL55" s="3">
        <v>0</v>
      </c>
      <c r="FM55" s="3">
        <v>0</v>
      </c>
      <c r="FN55" s="3">
        <v>0</v>
      </c>
      <c r="FO55" s="3">
        <v>0</v>
      </c>
      <c r="FP55" s="3">
        <v>0</v>
      </c>
      <c r="FQ55" s="3">
        <v>0</v>
      </c>
      <c r="FR55" s="3">
        <v>0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70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79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0.45693621112322291</v>
      </c>
      <c r="HO55">
        <f>HO54*(1+Assumptions!$C$10)</f>
        <v>1.9574526565386856</v>
      </c>
      <c r="HQ55">
        <f>HQ54/(1.01+Assumptions!$C$9)</f>
        <v>0.37360533084362674</v>
      </c>
      <c r="HR55">
        <f>HR54/(0.99+Assumptions!$C$9)</f>
        <v>0.5599439958344834</v>
      </c>
    </row>
    <row r="56" spans="2:226" x14ac:dyDescent="0.25">
      <c r="B56">
        <f t="shared" si="27"/>
        <v>2059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35730.356924378415</v>
      </c>
      <c r="F56" s="3">
        <f t="shared" si="19"/>
        <v>2060.54</v>
      </c>
      <c r="H56">
        <f t="shared" si="23"/>
        <v>104</v>
      </c>
      <c r="I56" s="5">
        <v>14677.560448900393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22741.68</v>
      </c>
      <c r="BG56" s="5">
        <v>8521.89</v>
      </c>
      <c r="BH56" s="5">
        <v>2603.67</v>
      </c>
      <c r="BI56" s="5">
        <v>596.98</v>
      </c>
      <c r="BJ56" s="5">
        <v>86.74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5">
        <v>0</v>
      </c>
      <c r="BR56" s="5">
        <v>0</v>
      </c>
      <c r="BS56" s="5">
        <v>0</v>
      </c>
      <c r="BT56" s="5">
        <v>0</v>
      </c>
      <c r="BU56" s="5">
        <v>0</v>
      </c>
      <c r="BV56" s="5">
        <v>0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0.41473000000000004</v>
      </c>
      <c r="FC56" s="3">
        <v>0.14730794870000002</v>
      </c>
      <c r="FD56" s="3">
        <v>4.2660381943520002E-2</v>
      </c>
      <c r="FE56" s="3">
        <v>9.2713808077852025E-3</v>
      </c>
      <c r="FF56" s="3">
        <v>1.2768545648481776E-3</v>
      </c>
      <c r="FG56" s="3">
        <v>0</v>
      </c>
      <c r="FH56" s="3">
        <v>0</v>
      </c>
      <c r="FI56" s="3">
        <v>0</v>
      </c>
      <c r="FJ56" s="3">
        <v>0</v>
      </c>
      <c r="FK56" s="3">
        <v>0</v>
      </c>
      <c r="FL56" s="3">
        <v>0</v>
      </c>
      <c r="FM56" s="3">
        <v>0</v>
      </c>
      <c r="FN56" s="3">
        <v>0</v>
      </c>
      <c r="FO56" s="3">
        <v>0</v>
      </c>
      <c r="FP56" s="3">
        <v>0</v>
      </c>
      <c r="FQ56" s="3">
        <v>0</v>
      </c>
      <c r="FR56" s="3">
        <v>0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71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80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0.44020829587979082</v>
      </c>
      <c r="HO56">
        <f>HO55*(1+Assumptions!$C$10)</f>
        <v>2.0210698678761929</v>
      </c>
      <c r="HQ56">
        <f>HQ55/(1.01+Assumptions!$C$9)</f>
        <v>0.35649363630117054</v>
      </c>
      <c r="HR56">
        <f>HR55/(0.99+Assumptions!$C$9)</f>
        <v>0.54469260295183208</v>
      </c>
    </row>
    <row r="57" spans="2:226" x14ac:dyDescent="0.25">
      <c r="B57">
        <f t="shared" si="27"/>
        <v>2060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37695.526555219221</v>
      </c>
      <c r="F57" s="3">
        <f t="shared" si="19"/>
        <v>1551.47</v>
      </c>
      <c r="H57">
        <f t="shared" si="23"/>
        <v>105</v>
      </c>
      <c r="I57" s="5">
        <v>13675.45276206314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20548.03</v>
      </c>
      <c r="BH57" s="5">
        <v>6278</v>
      </c>
      <c r="BI57" s="5">
        <v>1439.44</v>
      </c>
      <c r="BJ57" s="5">
        <v>209.14</v>
      </c>
      <c r="BK57" s="5">
        <v>0</v>
      </c>
      <c r="BL57" s="5">
        <v>0</v>
      </c>
      <c r="BM57" s="5">
        <v>0</v>
      </c>
      <c r="BN57" s="5">
        <v>0</v>
      </c>
      <c r="BO57" s="5">
        <v>0</v>
      </c>
      <c r="BP57" s="5">
        <v>0</v>
      </c>
      <c r="BQ57" s="5">
        <v>0</v>
      </c>
      <c r="BR57" s="5">
        <v>0</v>
      </c>
      <c r="BS57" s="5">
        <v>0</v>
      </c>
      <c r="BT57" s="5">
        <v>0</v>
      </c>
      <c r="BU57" s="5">
        <v>0</v>
      </c>
      <c r="BV57" s="5">
        <v>0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0.35519000000000001</v>
      </c>
      <c r="FD57" s="3">
        <v>0.102863024</v>
      </c>
      <c r="FE57" s="3">
        <v>2.2355221005920002E-2</v>
      </c>
      <c r="FF57" s="3">
        <v>3.0787610369353018E-3</v>
      </c>
      <c r="FG57" s="3">
        <v>0</v>
      </c>
      <c r="FH57" s="3">
        <v>0</v>
      </c>
      <c r="FI57" s="3">
        <v>0</v>
      </c>
      <c r="FJ57" s="3">
        <v>0</v>
      </c>
      <c r="FK57" s="3">
        <v>0</v>
      </c>
      <c r="FL57" s="3">
        <v>0</v>
      </c>
      <c r="FM57" s="3">
        <v>0</v>
      </c>
      <c r="FN57" s="3">
        <v>0</v>
      </c>
      <c r="FO57" s="3">
        <v>0</v>
      </c>
      <c r="FP57" s="3">
        <v>0</v>
      </c>
      <c r="FQ57" s="3">
        <v>0</v>
      </c>
      <c r="FR57" s="3">
        <v>0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72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81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0.42409277059710099</v>
      </c>
      <c r="HO57">
        <f>HO56*(1+Assumptions!$C$10)</f>
        <v>2.0867546385821689</v>
      </c>
      <c r="HQ57">
        <f>HQ56/(1.01+Assumptions!$C$9)</f>
        <v>0.34016568349348331</v>
      </c>
      <c r="HR57">
        <f>HR56/(0.99+Assumptions!$C$9)</f>
        <v>0.5298566176574242</v>
      </c>
    </row>
    <row r="58" spans="2:226" x14ac:dyDescent="0.25">
      <c r="B58">
        <f t="shared" ref="B58:C73" si="29">B57+1</f>
        <v>2061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39768.780515756276</v>
      </c>
      <c r="F58" s="3">
        <f t="shared" si="19"/>
        <v>1129.2</v>
      </c>
      <c r="H58">
        <f t="shared" si="23"/>
        <v>106</v>
      </c>
      <c r="I58" s="5">
        <v>12731.266267342045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17675.04</v>
      </c>
      <c r="BI58" s="5">
        <v>4052.59</v>
      </c>
      <c r="BJ58" s="5">
        <v>588.82000000000005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5">
        <v>0</v>
      </c>
      <c r="BR58" s="5">
        <v>0</v>
      </c>
      <c r="BS58" s="5">
        <v>0</v>
      </c>
      <c r="BT58" s="5">
        <v>0</v>
      </c>
      <c r="BU58" s="5">
        <v>0</v>
      </c>
      <c r="BV58" s="5">
        <v>0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0.28959999999999997</v>
      </c>
      <c r="FE58" s="3">
        <v>6.2938768000000006E-2</v>
      </c>
      <c r="FF58" s="3">
        <v>8.6679271289599978E-3</v>
      </c>
      <c r="FG58" s="3">
        <v>0</v>
      </c>
      <c r="FH58" s="3">
        <v>0</v>
      </c>
      <c r="FI58" s="3">
        <v>0</v>
      </c>
      <c r="FJ58" s="3">
        <v>0</v>
      </c>
      <c r="FK58" s="3">
        <v>0</v>
      </c>
      <c r="FL58" s="3">
        <v>0</v>
      </c>
      <c r="FM58" s="3">
        <v>0</v>
      </c>
      <c r="FN58" s="3">
        <v>0</v>
      </c>
      <c r="FO58" s="3">
        <v>0</v>
      </c>
      <c r="FP58" s="3">
        <v>0</v>
      </c>
      <c r="FQ58" s="3">
        <v>0</v>
      </c>
      <c r="FR58" s="3">
        <v>0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73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82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0.40856721637485643</v>
      </c>
      <c r="HO58">
        <f>HO57*(1+Assumptions!$C$10)</f>
        <v>2.1545741643360894</v>
      </c>
      <c r="HQ58">
        <f>HQ57/(1.01+Assumptions!$C$9)</f>
        <v>0.32458557585256037</v>
      </c>
      <c r="HR58">
        <f>HR57/(0.99+Assumptions!$C$9)</f>
        <v>0.51542472534768891</v>
      </c>
    </row>
    <row r="59" spans="2:226" x14ac:dyDescent="0.25">
      <c r="B59">
        <f t="shared" si="29"/>
        <v>2062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41956.063444122869</v>
      </c>
      <c r="F59" s="3">
        <f t="shared" si="19"/>
        <v>803.7</v>
      </c>
      <c r="H59">
        <f t="shared" si="23"/>
        <v>107</v>
      </c>
      <c r="I59" s="5">
        <v>11836.741795564325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13993.75</v>
      </c>
      <c r="BJ59" s="5">
        <v>2033.22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5">
        <v>0</v>
      </c>
      <c r="BS59" s="5">
        <v>0</v>
      </c>
      <c r="BT59" s="5">
        <v>0</v>
      </c>
      <c r="BU59" s="5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0.21733000000000002</v>
      </c>
      <c r="FF59" s="3">
        <v>2.9930687599999992E-2</v>
      </c>
      <c r="FG59" s="3">
        <v>0</v>
      </c>
      <c r="FH59" s="3">
        <v>0</v>
      </c>
      <c r="FI59" s="3">
        <v>0</v>
      </c>
      <c r="FJ59" s="3">
        <v>0</v>
      </c>
      <c r="FK59" s="3">
        <v>0</v>
      </c>
      <c r="FL59" s="3">
        <v>0</v>
      </c>
      <c r="FM59" s="3">
        <v>0</v>
      </c>
      <c r="FN59" s="3">
        <v>0</v>
      </c>
      <c r="FO59" s="3">
        <v>0</v>
      </c>
      <c r="FP59" s="3">
        <v>0</v>
      </c>
      <c r="FQ59" s="3">
        <v>0</v>
      </c>
      <c r="FR59" s="3">
        <v>0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74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83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0.39361003504321429</v>
      </c>
      <c r="HO59">
        <f>HO58*(1+Assumptions!$C$10)</f>
        <v>2.2245978246770122</v>
      </c>
      <c r="HQ59">
        <f>HQ58/(1.01+Assumptions!$C$9)</f>
        <v>0.3097190609280156</v>
      </c>
      <c r="HR59">
        <f>HR58/(0.99+Assumptions!$C$9)</f>
        <v>0.50138591959891921</v>
      </c>
    </row>
    <row r="60" spans="2:226" x14ac:dyDescent="0.25">
      <c r="B60">
        <f t="shared" si="29"/>
        <v>2063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44263.646933549629</v>
      </c>
      <c r="F60" s="3">
        <f t="shared" si="19"/>
        <v>542.28</v>
      </c>
      <c r="H60">
        <f t="shared" si="23"/>
        <v>108</v>
      </c>
      <c r="I60" s="5">
        <v>10955.819439127876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9355.43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5">
        <v>0</v>
      </c>
      <c r="BS60" s="5">
        <v>0</v>
      </c>
      <c r="BT60" s="5">
        <v>0</v>
      </c>
      <c r="BU60" s="5">
        <v>0</v>
      </c>
      <c r="BV60" s="5">
        <v>0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0.13771999999999995</v>
      </c>
      <c r="FG60" s="3">
        <v>0</v>
      </c>
      <c r="FH60" s="3">
        <v>0</v>
      </c>
      <c r="FI60" s="3">
        <v>0</v>
      </c>
      <c r="FJ60" s="3">
        <v>0</v>
      </c>
      <c r="FK60" s="3">
        <v>0</v>
      </c>
      <c r="FL60" s="3">
        <v>0</v>
      </c>
      <c r="FM60" s="3">
        <v>0</v>
      </c>
      <c r="FN60" s="3">
        <v>0</v>
      </c>
      <c r="FO60" s="3">
        <v>0</v>
      </c>
      <c r="FP60" s="3">
        <v>0</v>
      </c>
      <c r="FQ60" s="3">
        <v>0</v>
      </c>
      <c r="FR60" s="3">
        <v>0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75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84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0.37920041911677677</v>
      </c>
      <c r="HO60">
        <f>HO59*(1+Assumptions!$C$10)</f>
        <v>2.2968972539790151</v>
      </c>
      <c r="HQ60">
        <f>HQ59/(1.01+Assumptions!$C$9)</f>
        <v>0.29553345508398432</v>
      </c>
      <c r="HR60">
        <f>HR59/(0.99+Assumptions!$C$9)</f>
        <v>0.48772949377326769</v>
      </c>
    </row>
    <row r="61" spans="2:226" x14ac:dyDescent="0.25">
      <c r="B61">
        <f t="shared" si="29"/>
        <v>2064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46698.147514894852</v>
      </c>
      <c r="F61" s="3">
        <f t="shared" si="19"/>
        <v>344.89</v>
      </c>
    </row>
    <row r="62" spans="2:226" x14ac:dyDescent="0.25">
      <c r="B62">
        <f t="shared" si="29"/>
        <v>2065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49266.545628214073</v>
      </c>
      <c r="F62" s="3">
        <f t="shared" si="19"/>
        <v>198.21</v>
      </c>
    </row>
    <row r="63" spans="2:226" x14ac:dyDescent="0.25">
      <c r="B63">
        <f t="shared" si="29"/>
        <v>2066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51976.205637765845</v>
      </c>
      <c r="F63" s="3">
        <f t="shared" si="19"/>
        <v>100.22</v>
      </c>
    </row>
    <row r="64" spans="2:226" x14ac:dyDescent="0.25">
      <c r="B64">
        <f t="shared" si="29"/>
        <v>2067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54834.896947842957</v>
      </c>
      <c r="F64" s="3">
        <f t="shared" si="19"/>
        <v>43.85</v>
      </c>
    </row>
    <row r="65" spans="2:6" x14ac:dyDescent="0.25">
      <c r="B65">
        <f t="shared" si="29"/>
        <v>2068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57850.816279974322</v>
      </c>
      <c r="F65" s="3">
        <f t="shared" si="19"/>
        <v>16.43</v>
      </c>
    </row>
    <row r="66" spans="2:6" x14ac:dyDescent="0.25">
      <c r="B66">
        <f t="shared" si="29"/>
        <v>2069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61032.611175372906</v>
      </c>
      <c r="F66" s="3">
        <f t="shared" si="19"/>
        <v>5.0199999999999996</v>
      </c>
    </row>
    <row r="67" spans="2:6" x14ac:dyDescent="0.25">
      <c r="B67">
        <f t="shared" si="29"/>
        <v>2070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64389.404790018416</v>
      </c>
      <c r="F67" s="3">
        <f t="shared" si="19"/>
        <v>1.1499999999999999</v>
      </c>
    </row>
    <row r="68" spans="2:6" x14ac:dyDescent="0.25">
      <c r="B68">
        <f t="shared" si="29"/>
        <v>2071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67930.822053469426</v>
      </c>
      <c r="F68" s="3">
        <f t="shared" si="19"/>
        <v>0.17</v>
      </c>
    </row>
    <row r="69" spans="2:6" x14ac:dyDescent="0.25">
      <c r="B69">
        <f t="shared" si="29"/>
        <v>2072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71667.017266410243</v>
      </c>
      <c r="F69" s="3">
        <f t="shared" si="19"/>
        <v>0</v>
      </c>
    </row>
    <row r="70" spans="2:6" x14ac:dyDescent="0.25">
      <c r="B70">
        <f t="shared" si="29"/>
        <v>2073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75608.7032160628</v>
      </c>
      <c r="F70" s="3">
        <f t="shared" si="19"/>
        <v>0</v>
      </c>
    </row>
    <row r="71" spans="2:6" x14ac:dyDescent="0.25">
      <c r="B71">
        <f t="shared" si="29"/>
        <v>2074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79767.181892946246</v>
      </c>
      <c r="F71" s="3">
        <f t="shared" si="19"/>
        <v>0</v>
      </c>
    </row>
    <row r="72" spans="2:6" x14ac:dyDescent="0.25">
      <c r="B72">
        <f t="shared" si="29"/>
        <v>2075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84154.37689705829</v>
      </c>
      <c r="F72" s="3">
        <f t="shared" si="19"/>
        <v>0</v>
      </c>
    </row>
    <row r="73" spans="2:6" x14ac:dyDescent="0.25">
      <c r="B73">
        <f t="shared" si="29"/>
        <v>2076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88782.867626396503</v>
      </c>
      <c r="F73" s="3">
        <f t="shared" si="19"/>
        <v>0</v>
      </c>
    </row>
    <row r="74" spans="2:6" x14ac:dyDescent="0.25">
      <c r="B74">
        <f t="shared" ref="B74:C89" si="31">B73+1</f>
        <v>2077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93665.925345848314</v>
      </c>
      <c r="F74" s="3">
        <f t="shared" ref="F74:F108" si="32">ROUND(D74*E74, 2)</f>
        <v>0</v>
      </c>
    </row>
    <row r="75" spans="2:6" x14ac:dyDescent="0.25">
      <c r="B75">
        <f t="shared" si="31"/>
        <v>2078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98817.55123986995</v>
      </c>
      <c r="F75" s="3">
        <f t="shared" si="32"/>
        <v>0</v>
      </c>
    </row>
    <row r="76" spans="2:6" x14ac:dyDescent="0.25">
      <c r="B76">
        <f t="shared" si="31"/>
        <v>2079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104252.51655806279</v>
      </c>
      <c r="F76" s="3">
        <f t="shared" si="32"/>
        <v>0</v>
      </c>
    </row>
    <row r="77" spans="2:6" x14ac:dyDescent="0.25">
      <c r="B77">
        <f t="shared" si="31"/>
        <v>2080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109986.40496875624</v>
      </c>
      <c r="F77" s="3">
        <f t="shared" si="32"/>
        <v>0</v>
      </c>
    </row>
    <row r="78" spans="2:6" x14ac:dyDescent="0.25">
      <c r="B78">
        <f t="shared" si="31"/>
        <v>2081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116035.65724203784</v>
      </c>
      <c r="F78" s="3">
        <f t="shared" si="32"/>
        <v>0</v>
      </c>
    </row>
    <row r="79" spans="2:6" x14ac:dyDescent="0.25">
      <c r="B79">
        <f t="shared" si="31"/>
        <v>2082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122417.61839034989</v>
      </c>
      <c r="F79" s="3">
        <f t="shared" si="32"/>
        <v>0</v>
      </c>
    </row>
    <row r="80" spans="2:6" x14ac:dyDescent="0.25">
      <c r="B80">
        <f t="shared" si="31"/>
        <v>2083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129150.58740181915</v>
      </c>
      <c r="F80" s="3">
        <f t="shared" si="32"/>
        <v>0</v>
      </c>
    </row>
    <row r="81" spans="2:6" x14ac:dyDescent="0.25">
      <c r="B81">
        <f t="shared" si="31"/>
        <v>2084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136253.8697089192</v>
      </c>
      <c r="F81" s="3">
        <f t="shared" si="32"/>
        <v>0</v>
      </c>
    </row>
    <row r="82" spans="2:6" x14ac:dyDescent="0.25">
      <c r="B82">
        <f t="shared" si="31"/>
        <v>2085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143747.83254290977</v>
      </c>
      <c r="F82" s="3">
        <f t="shared" si="32"/>
        <v>0</v>
      </c>
    </row>
    <row r="83" spans="2:6" x14ac:dyDescent="0.25">
      <c r="B83">
        <f t="shared" si="31"/>
        <v>2086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151653.96333276975</v>
      </c>
      <c r="F83" s="3">
        <f t="shared" si="32"/>
        <v>0</v>
      </c>
    </row>
    <row r="84" spans="2:6" x14ac:dyDescent="0.25">
      <c r="B84">
        <f t="shared" si="31"/>
        <v>2087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159994.93131607212</v>
      </c>
      <c r="F84" s="3">
        <f t="shared" si="32"/>
        <v>0</v>
      </c>
    </row>
    <row r="85" spans="2:6" x14ac:dyDescent="0.25">
      <c r="B85">
        <f t="shared" si="31"/>
        <v>2088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168794.65253845608</v>
      </c>
      <c r="F85" s="3">
        <f t="shared" si="32"/>
        <v>0</v>
      </c>
    </row>
    <row r="86" spans="2:6" x14ac:dyDescent="0.25">
      <c r="B86">
        <f t="shared" si="31"/>
        <v>2089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178078.35842807117</v>
      </c>
      <c r="F86" s="3">
        <f t="shared" si="32"/>
        <v>0</v>
      </c>
    </row>
    <row r="87" spans="2:6" x14ac:dyDescent="0.25">
      <c r="B87">
        <f t="shared" si="31"/>
        <v>2090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187872.66814161502</v>
      </c>
      <c r="F87" s="3">
        <f t="shared" si="32"/>
        <v>0</v>
      </c>
    </row>
    <row r="88" spans="2:6" x14ac:dyDescent="0.25">
      <c r="B88">
        <f t="shared" si="31"/>
        <v>2091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198205.66488940388</v>
      </c>
      <c r="F88" s="3">
        <f t="shared" si="32"/>
        <v>0</v>
      </c>
    </row>
    <row r="89" spans="2:6" x14ac:dyDescent="0.25">
      <c r="B89">
        <f t="shared" si="31"/>
        <v>2092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209106.97645832106</v>
      </c>
      <c r="F89" s="3">
        <f t="shared" si="32"/>
        <v>0</v>
      </c>
    </row>
    <row r="90" spans="2:6" x14ac:dyDescent="0.25">
      <c r="B90">
        <f t="shared" ref="B90:C105" si="33">B89+1</f>
        <v>2093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220607.86016352873</v>
      </c>
      <c r="F90" s="3">
        <f t="shared" si="32"/>
        <v>0</v>
      </c>
    </row>
    <row r="91" spans="2:6" x14ac:dyDescent="0.25">
      <c r="B91">
        <f t="shared" si="33"/>
        <v>2094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232741.29247252279</v>
      </c>
      <c r="F91" s="3">
        <f t="shared" si="32"/>
        <v>0</v>
      </c>
    </row>
    <row r="92" spans="2:6" x14ac:dyDescent="0.25">
      <c r="B92">
        <f t="shared" si="33"/>
        <v>2095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245542.06355851155</v>
      </c>
      <c r="F92" s="3">
        <f t="shared" si="32"/>
        <v>0</v>
      </c>
    </row>
    <row r="93" spans="2:6" x14ac:dyDescent="0.25">
      <c r="B93">
        <f t="shared" si="33"/>
        <v>2096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259046.87705422964</v>
      </c>
      <c r="F93" s="3">
        <f t="shared" si="32"/>
        <v>0</v>
      </c>
    </row>
    <row r="94" spans="2:6" x14ac:dyDescent="0.25">
      <c r="B94">
        <f t="shared" si="33"/>
        <v>2097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273294.45529221225</v>
      </c>
      <c r="F94" s="3">
        <f t="shared" si="32"/>
        <v>0</v>
      </c>
    </row>
    <row r="95" spans="2:6" x14ac:dyDescent="0.25">
      <c r="B95">
        <f t="shared" si="33"/>
        <v>2098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288325.65033328393</v>
      </c>
      <c r="F95" s="3">
        <f t="shared" si="32"/>
        <v>0</v>
      </c>
    </row>
    <row r="96" spans="2:6" x14ac:dyDescent="0.25">
      <c r="B96">
        <f t="shared" si="33"/>
        <v>2099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304183.56110161456</v>
      </c>
      <c r="F96" s="3">
        <f t="shared" si="32"/>
        <v>0</v>
      </c>
    </row>
    <row r="97" spans="2:6" x14ac:dyDescent="0.25">
      <c r="B97">
        <f t="shared" si="33"/>
        <v>2100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320913.65696220333</v>
      </c>
      <c r="F97" s="3">
        <f t="shared" si="32"/>
        <v>0</v>
      </c>
    </row>
    <row r="98" spans="2:6" x14ac:dyDescent="0.25">
      <c r="B98">
        <f t="shared" si="33"/>
        <v>2101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338563.90809512453</v>
      </c>
      <c r="F98" s="3">
        <f t="shared" si="32"/>
        <v>0</v>
      </c>
    </row>
    <row r="99" spans="2:6" x14ac:dyDescent="0.25">
      <c r="B99">
        <f t="shared" si="33"/>
        <v>2102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357184.92304035631</v>
      </c>
      <c r="F99" s="3">
        <f t="shared" si="32"/>
        <v>0</v>
      </c>
    </row>
    <row r="100" spans="2:6" x14ac:dyDescent="0.25">
      <c r="B100">
        <f t="shared" si="33"/>
        <v>2103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376830.09380757593</v>
      </c>
      <c r="F100" s="3">
        <f t="shared" si="32"/>
        <v>0</v>
      </c>
    </row>
    <row r="101" spans="2:6" x14ac:dyDescent="0.25">
      <c r="B101">
        <f t="shared" si="33"/>
        <v>2104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397555.7489669926</v>
      </c>
      <c r="F101" s="3">
        <f t="shared" si="32"/>
        <v>0</v>
      </c>
    </row>
    <row r="102" spans="2:6" x14ac:dyDescent="0.25">
      <c r="B102">
        <f t="shared" si="33"/>
        <v>2105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419421.31516017712</v>
      </c>
      <c r="F102" s="3">
        <f t="shared" si="32"/>
        <v>0</v>
      </c>
    </row>
    <row r="103" spans="2:6" x14ac:dyDescent="0.25">
      <c r="B103">
        <f t="shared" si="33"/>
        <v>2106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442489.4874939869</v>
      </c>
      <c r="F103" s="3">
        <f t="shared" si="32"/>
        <v>0</v>
      </c>
    </row>
    <row r="104" spans="2:6" x14ac:dyDescent="0.25">
      <c r="B104">
        <f t="shared" si="33"/>
        <v>2107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466826.40930615616</v>
      </c>
      <c r="F104" s="3">
        <f t="shared" si="32"/>
        <v>0</v>
      </c>
    </row>
    <row r="105" spans="2:6" x14ac:dyDescent="0.25">
      <c r="B105">
        <f t="shared" si="33"/>
        <v>2108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492501.86181799474</v>
      </c>
      <c r="F105" s="3">
        <f t="shared" si="32"/>
        <v>0</v>
      </c>
    </row>
    <row r="106" spans="2:6" x14ac:dyDescent="0.25">
      <c r="B106">
        <f t="shared" ref="B106:C108" si="34">B105+1</f>
        <v>2109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519589.46421798447</v>
      </c>
      <c r="F106" s="3">
        <f t="shared" si="32"/>
        <v>0</v>
      </c>
    </row>
    <row r="107" spans="2:6" x14ac:dyDescent="0.25">
      <c r="B107">
        <f t="shared" si="34"/>
        <v>2110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548166.88474997354</v>
      </c>
      <c r="F107" s="3">
        <f t="shared" si="32"/>
        <v>0</v>
      </c>
    </row>
    <row r="108" spans="2:6" x14ac:dyDescent="0.25">
      <c r="B108">
        <f t="shared" si="34"/>
        <v>2111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578316.06341122207</v>
      </c>
      <c r="F108" s="3">
        <f t="shared" si="3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764B-1D10-4BAC-AC64-079214DB87E4}">
  <sheetPr codeName="Sheet16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6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52</v>
      </c>
      <c r="E4" t="s">
        <v>34</v>
      </c>
      <c r="F4">
        <f>C4-C6</f>
        <v>40</v>
      </c>
      <c r="I4" s="6">
        <f t="shared" ref="I4:BT4" si="4">SUMPRODUCT(I10:I60,$HD10:$HD60)</f>
        <v>159432.13538165615</v>
      </c>
      <c r="J4" s="6">
        <f t="shared" si="4"/>
        <v>0</v>
      </c>
      <c r="K4" s="6">
        <f t="shared" si="4"/>
        <v>172.00720000000001</v>
      </c>
      <c r="L4" s="6">
        <f t="shared" si="4"/>
        <v>347.55129447000002</v>
      </c>
      <c r="M4" s="6">
        <f t="shared" si="4"/>
        <v>630.24956155116956</v>
      </c>
      <c r="N4" s="6">
        <f t="shared" si="4"/>
        <v>1076.7784054634781</v>
      </c>
      <c r="O4" s="6">
        <f t="shared" si="4"/>
        <v>1478.9735929883541</v>
      </c>
      <c r="P4" s="6">
        <f t="shared" si="4"/>
        <v>2056.1094317825532</v>
      </c>
      <c r="Q4" s="6">
        <f t="shared" si="4"/>
        <v>2739.8523057399138</v>
      </c>
      <c r="R4" s="6">
        <f t="shared" si="4"/>
        <v>3606.8120049835411</v>
      </c>
      <c r="S4" s="6">
        <f t="shared" si="4"/>
        <v>5074.1089780610464</v>
      </c>
      <c r="T4" s="6">
        <f t="shared" si="4"/>
        <v>6893.5274513085897</v>
      </c>
      <c r="U4" s="6">
        <f t="shared" si="4"/>
        <v>9706.7669812889981</v>
      </c>
      <c r="V4" s="6">
        <f t="shared" si="4"/>
        <v>12294.028409467033</v>
      </c>
      <c r="W4" s="6">
        <f t="shared" si="4"/>
        <v>5953.8289198257926</v>
      </c>
      <c r="X4" s="6">
        <f t="shared" si="4"/>
        <v>6930.9918505477935</v>
      </c>
      <c r="Y4" s="6">
        <f t="shared" si="4"/>
        <v>7631.9511465788055</v>
      </c>
      <c r="Z4" s="6">
        <f t="shared" si="4"/>
        <v>8358.0417745259838</v>
      </c>
      <c r="AA4" s="6">
        <f t="shared" si="4"/>
        <v>8931.2627119056469</v>
      </c>
      <c r="AB4" s="6">
        <f t="shared" si="4"/>
        <v>9494.8453332763584</v>
      </c>
      <c r="AC4" s="6">
        <f t="shared" si="4"/>
        <v>10040.812350018492</v>
      </c>
      <c r="AD4" s="6">
        <f t="shared" si="4"/>
        <v>10539.429156600625</v>
      </c>
      <c r="AE4" s="6">
        <f t="shared" si="4"/>
        <v>11028.272216668633</v>
      </c>
      <c r="AF4" s="6">
        <f t="shared" si="4"/>
        <v>11478.830188888209</v>
      </c>
      <c r="AG4" s="6">
        <f t="shared" si="4"/>
        <v>11919.157122070606</v>
      </c>
      <c r="AH4" s="6">
        <f t="shared" si="4"/>
        <v>12466.82021523905</v>
      </c>
      <c r="AI4" s="6">
        <f t="shared" si="4"/>
        <v>12831.70583008577</v>
      </c>
      <c r="AJ4" s="6">
        <f t="shared" si="4"/>
        <v>13168.41814461031</v>
      </c>
      <c r="AK4" s="6">
        <f t="shared" si="4"/>
        <v>13467.009943647872</v>
      </c>
      <c r="AL4" s="6">
        <f t="shared" si="4"/>
        <v>13716.250353337395</v>
      </c>
      <c r="AM4" s="6">
        <f t="shared" si="4"/>
        <v>13906.43454653204</v>
      </c>
      <c r="AN4" s="6">
        <f t="shared" si="4"/>
        <v>14025.604997567398</v>
      </c>
      <c r="AO4" s="6">
        <f t="shared" si="4"/>
        <v>14062.046314235033</v>
      </c>
      <c r="AP4" s="6">
        <f t="shared" si="4"/>
        <v>14006.750332408266</v>
      </c>
      <c r="AQ4" s="6">
        <f t="shared" si="4"/>
        <v>13854.14222857095</v>
      </c>
      <c r="AR4" s="6">
        <f t="shared" si="4"/>
        <v>13597.522952251782</v>
      </c>
      <c r="AS4" s="6">
        <f t="shared" si="4"/>
        <v>13231.035856565713</v>
      </c>
      <c r="AT4" s="6">
        <f t="shared" si="4"/>
        <v>12725.907136348504</v>
      </c>
      <c r="AU4" s="6">
        <f t="shared" si="4"/>
        <v>12076.401173694234</v>
      </c>
      <c r="AV4" s="6">
        <f t="shared" si="4"/>
        <v>11284.607423695908</v>
      </c>
      <c r="AW4" s="6">
        <f t="shared" si="4"/>
        <v>10360.67148235376</v>
      </c>
      <c r="AX4" s="6">
        <f t="shared" si="4"/>
        <v>9326.5657907896766</v>
      </c>
      <c r="AY4" s="6">
        <f t="shared" si="4"/>
        <v>8216.890726747597</v>
      </c>
      <c r="AZ4" s="6">
        <f t="shared" si="4"/>
        <v>7074.3635517014382</v>
      </c>
      <c r="BA4" s="6">
        <f t="shared" si="4"/>
        <v>5942.8495019633165</v>
      </c>
      <c r="BB4" s="6">
        <f t="shared" si="4"/>
        <v>4862.5329698814976</v>
      </c>
      <c r="BC4" s="6">
        <f t="shared" si="4"/>
        <v>3867.6415088431095</v>
      </c>
      <c r="BD4" s="6">
        <f t="shared" si="4"/>
        <v>2984.2942183170289</v>
      </c>
      <c r="BE4" s="6">
        <f t="shared" si="4"/>
        <v>2247.0033645523249</v>
      </c>
      <c r="BF4" s="6">
        <f t="shared" si="4"/>
        <v>1635.4216566882035</v>
      </c>
      <c r="BG4" s="6">
        <f t="shared" si="4"/>
        <v>1164.0043603347401</v>
      </c>
      <c r="BH4" s="6">
        <f t="shared" si="4"/>
        <v>785.3940692087923</v>
      </c>
      <c r="BI4" s="6">
        <f t="shared" si="4"/>
        <v>499.50708774676821</v>
      </c>
      <c r="BJ4" s="6">
        <f t="shared" si="4"/>
        <v>287.06612128591155</v>
      </c>
      <c r="BK4" s="6">
        <f t="shared" si="4"/>
        <v>145.15566993961832</v>
      </c>
      <c r="BL4" s="6">
        <f t="shared" si="4"/>
        <v>63.511596301834714</v>
      </c>
      <c r="BM4" s="6">
        <f t="shared" si="4"/>
        <v>23.799938943942106</v>
      </c>
      <c r="BN4" s="6">
        <f t="shared" si="4"/>
        <v>7.2712279246563458</v>
      </c>
      <c r="BO4" s="6">
        <f t="shared" si="4"/>
        <v>1.6671703416309236</v>
      </c>
      <c r="BP4" s="6">
        <f t="shared" si="4"/>
        <v>0.2424253678573712</v>
      </c>
      <c r="BQ4" s="6">
        <f t="shared" si="4"/>
        <v>0</v>
      </c>
      <c r="BR4" s="6">
        <f t="shared" si="4"/>
        <v>0</v>
      </c>
      <c r="BS4" s="6">
        <f t="shared" si="4"/>
        <v>0</v>
      </c>
      <c r="BT4" s="6">
        <f t="shared" si="4"/>
        <v>0</v>
      </c>
      <c r="BU4" s="6">
        <f t="shared" ref="BU4:EF4" si="5">SUMPRODUCT(BU10:BU60,$HD10:$HD60)</f>
        <v>0</v>
      </c>
      <c r="BV4" s="6">
        <f t="shared" si="5"/>
        <v>0</v>
      </c>
      <c r="BW4" s="6">
        <f t="shared" si="5"/>
        <v>0</v>
      </c>
      <c r="BX4" s="6">
        <f t="shared" si="5"/>
        <v>0</v>
      </c>
      <c r="BY4" s="6">
        <f t="shared" si="5"/>
        <v>0</v>
      </c>
      <c r="BZ4" s="6">
        <f t="shared" si="5"/>
        <v>0</v>
      </c>
      <c r="CA4" s="6">
        <f t="shared" si="5"/>
        <v>0</v>
      </c>
      <c r="CB4" s="6">
        <f t="shared" si="5"/>
        <v>0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1.6E-2</v>
      </c>
      <c r="DH4" s="7">
        <f t="shared" si="5"/>
        <v>3.0643609999999998E-2</v>
      </c>
      <c r="DI4" s="7">
        <f t="shared" si="5"/>
        <v>5.2672145178699996E-2</v>
      </c>
      <c r="DJ4" s="7">
        <f t="shared" si="5"/>
        <v>8.5298680311131761E-2</v>
      </c>
      <c r="DK4" s="7">
        <f t="shared" si="5"/>
        <v>0.11105137621318004</v>
      </c>
      <c r="DL4" s="7">
        <f t="shared" si="5"/>
        <v>0.14633807260123743</v>
      </c>
      <c r="DM4" s="7">
        <f t="shared" si="5"/>
        <v>0.18483564892635368</v>
      </c>
      <c r="DN4" s="7">
        <f t="shared" si="5"/>
        <v>0.23063733413831036</v>
      </c>
      <c r="DO4" s="7">
        <f t="shared" si="5"/>
        <v>0.30754839498503511</v>
      </c>
      <c r="DP4" s="7">
        <f t="shared" si="5"/>
        <v>0.39604337285011243</v>
      </c>
      <c r="DQ4" s="7">
        <f t="shared" si="5"/>
        <v>0.52859535851204009</v>
      </c>
      <c r="DR4" s="7">
        <f t="shared" si="5"/>
        <v>0.63458603426509674</v>
      </c>
      <c r="DS4" s="7">
        <f t="shared" si="5"/>
        <v>0.70725402807020843</v>
      </c>
      <c r="DT4" s="7">
        <f t="shared" si="5"/>
        <v>0.78040834171421514</v>
      </c>
      <c r="DU4" s="7">
        <f t="shared" si="5"/>
        <v>0.8145349963113242</v>
      </c>
      <c r="DV4" s="7">
        <f t="shared" si="5"/>
        <v>0.84552456618752003</v>
      </c>
      <c r="DW4" s="7">
        <f t="shared" si="5"/>
        <v>0.85641073016095448</v>
      </c>
      <c r="DX4" s="7">
        <f t="shared" si="5"/>
        <v>0.862987841118529</v>
      </c>
      <c r="DY4" s="7">
        <f t="shared" si="5"/>
        <v>0.86503398594522396</v>
      </c>
      <c r="DZ4" s="7">
        <f t="shared" si="5"/>
        <v>0.86065468123370714</v>
      </c>
      <c r="EA4" s="7">
        <f t="shared" si="5"/>
        <v>0.85362443175114933</v>
      </c>
      <c r="EB4" s="7">
        <f t="shared" si="5"/>
        <v>0.84217920188745332</v>
      </c>
      <c r="EC4" s="7">
        <f t="shared" si="5"/>
        <v>0.82889592172348125</v>
      </c>
      <c r="ED4" s="7">
        <f t="shared" si="5"/>
        <v>0.82178400950768726</v>
      </c>
      <c r="EE4" s="7">
        <f t="shared" si="5"/>
        <v>0.80174069751579469</v>
      </c>
      <c r="EF4" s="7">
        <f t="shared" si="5"/>
        <v>0.77988524610151433</v>
      </c>
      <c r="EG4" s="7">
        <f t="shared" ref="EG4:GR4" si="6">SUMPRODUCT(EG10:EG60,$HD10:$HD60)</f>
        <v>0.75598956216096358</v>
      </c>
      <c r="EH4" s="7">
        <f t="shared" si="6"/>
        <v>0.72983988320581616</v>
      </c>
      <c r="EI4" s="7">
        <f t="shared" si="6"/>
        <v>0.70138342615962124</v>
      </c>
      <c r="EJ4" s="7">
        <f t="shared" si="6"/>
        <v>0.67051554157433624</v>
      </c>
      <c r="EK4" s="7">
        <f t="shared" si="6"/>
        <v>0.63721103462433926</v>
      </c>
      <c r="EL4" s="7">
        <f t="shared" si="6"/>
        <v>0.60161642623022349</v>
      </c>
      <c r="EM4" s="7">
        <f t="shared" si="6"/>
        <v>0.56403946424788398</v>
      </c>
      <c r="EN4" s="7">
        <f t="shared" si="6"/>
        <v>0.52473155398444871</v>
      </c>
      <c r="EO4" s="7">
        <f t="shared" si="6"/>
        <v>0.48397040687093695</v>
      </c>
      <c r="EP4" s="7">
        <f t="shared" si="6"/>
        <v>0.44122614053609571</v>
      </c>
      <c r="EQ4" s="7">
        <f t="shared" si="6"/>
        <v>0.39687850115081269</v>
      </c>
      <c r="ER4" s="7">
        <f t="shared" si="6"/>
        <v>0.35152322603929792</v>
      </c>
      <c r="ES4" s="7">
        <f t="shared" si="6"/>
        <v>0.30591660269295939</v>
      </c>
      <c r="ET4" s="7">
        <f t="shared" si="6"/>
        <v>0.26102640041379455</v>
      </c>
      <c r="EU4" s="7">
        <f t="shared" si="6"/>
        <v>0.21798053672155565</v>
      </c>
      <c r="EV4" s="7">
        <f t="shared" si="6"/>
        <v>0.1778873766023599</v>
      </c>
      <c r="EW4" s="7">
        <f t="shared" si="6"/>
        <v>0.14164460249339511</v>
      </c>
      <c r="EX4" s="7">
        <f t="shared" si="6"/>
        <v>0.1098538879097775</v>
      </c>
      <c r="EY4" s="7">
        <f t="shared" si="6"/>
        <v>8.2822141711818578E-2</v>
      </c>
      <c r="EZ4" s="7">
        <f t="shared" si="6"/>
        <v>6.0574458005189853E-2</v>
      </c>
      <c r="FA4" s="7">
        <f t="shared" si="6"/>
        <v>4.323138493372395E-2</v>
      </c>
      <c r="FB4" s="7">
        <f t="shared" si="6"/>
        <v>2.9824467838077462E-2</v>
      </c>
      <c r="FC4" s="7">
        <f t="shared" si="6"/>
        <v>2.0120778982280593E-2</v>
      </c>
      <c r="FD4" s="7">
        <f t="shared" si="6"/>
        <v>1.2868445405907369E-2</v>
      </c>
      <c r="FE4" s="7">
        <f t="shared" si="6"/>
        <v>7.7576136284972005E-3</v>
      </c>
      <c r="FF4" s="7">
        <f t="shared" si="6"/>
        <v>4.2258824479875648E-3</v>
      </c>
      <c r="FG4" s="7">
        <f t="shared" si="6"/>
        <v>2.0254231984959603E-3</v>
      </c>
      <c r="FH4" s="7">
        <f t="shared" si="6"/>
        <v>8.4000376311222952E-4</v>
      </c>
      <c r="FI4" s="7">
        <f t="shared" si="6"/>
        <v>2.9836093661983286E-4</v>
      </c>
      <c r="FJ4" s="7">
        <f t="shared" si="6"/>
        <v>8.6405327245103571E-5</v>
      </c>
      <c r="FK4" s="7">
        <f t="shared" si="6"/>
        <v>1.877846977017836E-5</v>
      </c>
      <c r="FL4" s="7">
        <f t="shared" si="6"/>
        <v>2.5861708567489631E-6</v>
      </c>
      <c r="FM4" s="7">
        <f t="shared" si="6"/>
        <v>0</v>
      </c>
      <c r="FN4" s="7">
        <f t="shared" si="6"/>
        <v>0</v>
      </c>
      <c r="FO4" s="7">
        <f t="shared" si="6"/>
        <v>0</v>
      </c>
      <c r="FP4" s="7">
        <f t="shared" si="6"/>
        <v>0</v>
      </c>
      <c r="FQ4" s="7">
        <f t="shared" si="6"/>
        <v>0</v>
      </c>
      <c r="FR4" s="7">
        <f t="shared" si="6"/>
        <v>0</v>
      </c>
      <c r="FS4" s="7">
        <f t="shared" si="6"/>
        <v>0</v>
      </c>
      <c r="FT4" s="7">
        <f t="shared" si="6"/>
        <v>0</v>
      </c>
      <c r="FU4" s="7">
        <f t="shared" si="6"/>
        <v>0</v>
      </c>
      <c r="FV4" s="7">
        <f t="shared" si="6"/>
        <v>0</v>
      </c>
      <c r="FW4" s="7">
        <f t="shared" si="6"/>
        <v>0</v>
      </c>
      <c r="FX4" s="7">
        <f t="shared" si="6"/>
        <v>0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0</v>
      </c>
      <c r="HC4" s="6">
        <f>IF(C4&gt;=F3,I4,HB4*C6)</f>
        <v>159432.13538165615</v>
      </c>
      <c r="HD4" s="6">
        <f>I4*HH4/HJ4</f>
        <v>8815.7208910833178</v>
      </c>
      <c r="HE4" s="6">
        <f>I4-HD4*HI4</f>
        <v>66245.698154842874</v>
      </c>
      <c r="HF4" s="7">
        <f>SUMPRODUCT(HB10:HB60,HD10:HD60)/SUM(HD10:HD60)-HB10</f>
        <v>9.9914650558351426</v>
      </c>
      <c r="HH4">
        <f>VLOOKUP(C4,HH9:HO59,3)*HN9</f>
        <v>0.66724854481032481</v>
      </c>
      <c r="HI4">
        <f>SUMPRODUCT(HC10:HC60,HN10:HN60,HO10:HO60)/HN10/HO10</f>
        <v>10.570484067963962</v>
      </c>
      <c r="HJ4">
        <f>SUMPRODUCT(HJ9:HJ59,HN9:HN59,HO9:HO59)</f>
        <v>12.067176541059954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275615.30947112263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172.00720000000001</v>
      </c>
      <c r="L5" s="6">
        <f t="shared" si="8"/>
        <v>347.55129447000002</v>
      </c>
      <c r="M5" s="6">
        <f t="shared" si="8"/>
        <v>630.24956155116956</v>
      </c>
      <c r="N5" s="6">
        <f t="shared" si="8"/>
        <v>1076.7784054634781</v>
      </c>
      <c r="O5" s="6">
        <f t="shared" si="8"/>
        <v>1478.9735929883541</v>
      </c>
      <c r="P5" s="6">
        <f t="shared" si="8"/>
        <v>2056.1094317825532</v>
      </c>
      <c r="Q5" s="6">
        <f t="shared" si="8"/>
        <v>2739.8523057399138</v>
      </c>
      <c r="R5" s="6">
        <f t="shared" si="8"/>
        <v>3606.8120049835411</v>
      </c>
      <c r="S5" s="6">
        <f t="shared" si="8"/>
        <v>5074.1089780610464</v>
      </c>
      <c r="T5" s="6">
        <f t="shared" si="8"/>
        <v>6893.5274513085897</v>
      </c>
      <c r="U5" s="6">
        <f t="shared" si="8"/>
        <v>9706.7669812889981</v>
      </c>
      <c r="V5" s="6">
        <f t="shared" si="8"/>
        <v>12294.028409467033</v>
      </c>
      <c r="W5" s="6">
        <f t="shared" si="8"/>
        <v>5953.8289198257926</v>
      </c>
      <c r="X5" s="6">
        <f t="shared" si="8"/>
        <v>6930.9918505477935</v>
      </c>
      <c r="Y5" s="6">
        <f t="shared" si="8"/>
        <v>7631.9511465788055</v>
      </c>
      <c r="Z5" s="6">
        <f t="shared" si="8"/>
        <v>8358.0417745259838</v>
      </c>
      <c r="AA5" s="6">
        <f t="shared" si="8"/>
        <v>8931.2627119056469</v>
      </c>
      <c r="AB5" s="6">
        <f t="shared" si="8"/>
        <v>9494.8453332763584</v>
      </c>
      <c r="AC5" s="6">
        <f t="shared" si="8"/>
        <v>10040.812350018492</v>
      </c>
      <c r="AD5" s="6">
        <f t="shared" si="8"/>
        <v>10539.429156600625</v>
      </c>
      <c r="AE5" s="6">
        <f t="shared" si="8"/>
        <v>11028.272216668633</v>
      </c>
      <c r="AF5" s="6">
        <f t="shared" si="8"/>
        <v>11478.830188888209</v>
      </c>
      <c r="AG5" s="6">
        <f t="shared" si="8"/>
        <v>11919.157122070606</v>
      </c>
      <c r="AH5" s="6">
        <f t="shared" si="8"/>
        <v>12466.82021523905</v>
      </c>
      <c r="AI5" s="6">
        <f t="shared" si="8"/>
        <v>12831.70583008577</v>
      </c>
      <c r="AJ5" s="6">
        <f t="shared" si="8"/>
        <v>13168.41814461031</v>
      </c>
      <c r="AK5" s="6">
        <f t="shared" si="8"/>
        <v>13467.009943647872</v>
      </c>
      <c r="AL5" s="6">
        <f t="shared" si="8"/>
        <v>13716.250353337395</v>
      </c>
      <c r="AM5" s="6">
        <f t="shared" si="8"/>
        <v>13906.43454653204</v>
      </c>
      <c r="AN5" s="6">
        <f t="shared" si="8"/>
        <v>14025.604997567398</v>
      </c>
      <c r="AO5" s="6">
        <f t="shared" si="8"/>
        <v>14062.046314235033</v>
      </c>
      <c r="AP5" s="6">
        <f t="shared" si="8"/>
        <v>14006.750332408266</v>
      </c>
      <c r="AQ5" s="6">
        <f t="shared" si="8"/>
        <v>13854.14222857095</v>
      </c>
      <c r="AR5" s="6">
        <f t="shared" si="8"/>
        <v>13597.522952251782</v>
      </c>
      <c r="AS5" s="6">
        <f t="shared" si="8"/>
        <v>13231.035856565713</v>
      </c>
      <c r="AT5" s="6">
        <f t="shared" si="8"/>
        <v>12725.907136348504</v>
      </c>
      <c r="AU5" s="6">
        <f t="shared" si="8"/>
        <v>12076.401173694234</v>
      </c>
      <c r="AV5" s="6">
        <f t="shared" si="8"/>
        <v>11284.607423695908</v>
      </c>
      <c r="AW5" s="6">
        <f t="shared" si="8"/>
        <v>10360.67148235376</v>
      </c>
      <c r="AX5" s="6">
        <f t="shared" si="8"/>
        <v>9326.5657907896766</v>
      </c>
      <c r="AY5" s="6">
        <f t="shared" si="8"/>
        <v>8216.890726747597</v>
      </c>
      <c r="AZ5" s="6">
        <f t="shared" si="8"/>
        <v>7074.3635517014382</v>
      </c>
      <c r="BA5" s="6">
        <f t="shared" si="8"/>
        <v>5942.8495019633165</v>
      </c>
      <c r="BB5" s="6">
        <f t="shared" si="8"/>
        <v>4862.5329698814976</v>
      </c>
      <c r="BC5" s="6">
        <f t="shared" si="8"/>
        <v>3867.6415088431095</v>
      </c>
      <c r="BD5" s="6">
        <f t="shared" si="8"/>
        <v>2984.2942183170289</v>
      </c>
      <c r="BE5" s="6">
        <f t="shared" si="8"/>
        <v>2247.0033645523249</v>
      </c>
      <c r="BF5" s="6">
        <f t="shared" si="8"/>
        <v>1635.4216566882035</v>
      </c>
      <c r="BG5" s="6">
        <f t="shared" si="8"/>
        <v>1164.0043603347401</v>
      </c>
      <c r="BH5" s="6">
        <f t="shared" si="8"/>
        <v>785.3940692087923</v>
      </c>
      <c r="BI5" s="6">
        <f t="shared" si="8"/>
        <v>499.50708774676821</v>
      </c>
      <c r="BJ5" s="6">
        <f t="shared" si="8"/>
        <v>287.06612128591155</v>
      </c>
      <c r="BK5" s="6">
        <f t="shared" si="8"/>
        <v>145.15566993961832</v>
      </c>
      <c r="BL5" s="6">
        <f t="shared" si="8"/>
        <v>63.511596301834714</v>
      </c>
      <c r="BM5" s="6">
        <f t="shared" si="8"/>
        <v>23.799938943942106</v>
      </c>
      <c r="BN5" s="6">
        <f t="shared" si="8"/>
        <v>7.2712279246563458</v>
      </c>
      <c r="BO5" s="6">
        <f t="shared" si="8"/>
        <v>1.6671703416309236</v>
      </c>
      <c r="BP5" s="6">
        <f t="shared" si="8"/>
        <v>0.2424253678573712</v>
      </c>
      <c r="BQ5" s="6">
        <f t="shared" si="8"/>
        <v>0</v>
      </c>
      <c r="BR5" s="6">
        <f t="shared" si="8"/>
        <v>0</v>
      </c>
      <c r="BS5" s="6">
        <f t="shared" si="8"/>
        <v>0</v>
      </c>
      <c r="BT5" s="6">
        <f t="shared" si="8"/>
        <v>0</v>
      </c>
      <c r="BU5" s="6">
        <f t="shared" si="8"/>
        <v>0</v>
      </c>
      <c r="BV5" s="6">
        <f t="shared" si="8"/>
        <v>0</v>
      </c>
      <c r="BW5" s="6">
        <f t="shared" ref="BW5:DE5" si="9">IF($C$6&gt;0,IF($C$4&gt;=$F$3,BW4,BW4*$C$6/($F$3-$F$4)))</f>
        <v>0</v>
      </c>
      <c r="BX5" s="6">
        <f t="shared" si="9"/>
        <v>0</v>
      </c>
      <c r="BY5" s="6">
        <f t="shared" si="9"/>
        <v>0</v>
      </c>
      <c r="BZ5" s="6">
        <f t="shared" si="9"/>
        <v>0</v>
      </c>
      <c r="CA5" s="6">
        <f t="shared" si="9"/>
        <v>0</v>
      </c>
      <c r="CB5" s="6">
        <f t="shared" si="9"/>
        <v>0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7754.795070724932</v>
      </c>
      <c r="HE5" s="6">
        <f>NPV(Assumptions!$C$9+0.01, J4:DE4)*(1.01+Assumptions!$C$9)-HD5*HI5</f>
        <v>50755.435543751621</v>
      </c>
      <c r="HG5" t="s">
        <v>75</v>
      </c>
      <c r="HH5">
        <f>HH4*HQ9/HN9</f>
        <v>0.74860855340089094</v>
      </c>
      <c r="HI5">
        <f>SUMPRODUCT(HC10:HC60,HQ10:HQ60,HO10:HO60)/HQ10/HO10</f>
        <v>10.012918101333625</v>
      </c>
      <c r="HJ5">
        <f>SUMPRODUCT(HJ9:HJ59,HQ9:HQ59,HO9:HO59)</f>
        <v>12.395428251975279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12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10081.491045419505</v>
      </c>
      <c r="HE6" s="6">
        <f>NPV(Assumptions!$C$9-0.01, J4:DE4)*(0.99+Assumptions!$C$9)-HD6*HI6</f>
        <v>87584.28276827588</v>
      </c>
      <c r="HG6" t="s">
        <v>76</v>
      </c>
      <c r="HH6">
        <f>HH4*HR9/HN9</f>
        <v>0.59406883404373401</v>
      </c>
      <c r="HI6">
        <f>SUMPRODUCT(HC10:HC60,HR10:HR60,HO10:HO60)/HR10/HO10</f>
        <v>11.184544652976722</v>
      </c>
      <c r="HJ6">
        <f>SUMPRODUCT(HJ9:HJ59,HR9:HR59,HO9:HO59)</f>
        <v>11.805440728959161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2018</v>
      </c>
      <c r="C9">
        <f>I6+1</f>
        <v>51</v>
      </c>
      <c r="D9">
        <v>1</v>
      </c>
      <c r="E9" s="3">
        <f>IF(C9&lt;65,Assumptions!$C$6,Assumptions!$C$7)*(1+Assumptions!$C$8)^(B9-$J$3)</f>
        <v>9658.7677725118483</v>
      </c>
      <c r="F9" s="3">
        <f>ROUND(D9*E9, 2)</f>
        <v>9658.77</v>
      </c>
      <c r="I9" s="5">
        <f>F5</f>
        <v>275615.30947112263</v>
      </c>
      <c r="J9" s="5">
        <f>IF(J8&lt;$B9,0,VLOOKUP(J8,$B9:$F108,5))</f>
        <v>10137.32</v>
      </c>
      <c r="K9" s="5">
        <f t="shared" ref="K9:BV9" si="14">IF(K8&lt;$B9,0,VLOOKUP(K8,$B9:$F108,5))</f>
        <v>10637.76</v>
      </c>
      <c r="L9" s="5">
        <f t="shared" si="14"/>
        <v>11160.66</v>
      </c>
      <c r="M9" s="5">
        <f t="shared" si="14"/>
        <v>11706.44</v>
      </c>
      <c r="N9" s="5">
        <f t="shared" si="14"/>
        <v>12276.32</v>
      </c>
      <c r="O9" s="5">
        <f t="shared" si="14"/>
        <v>12871.86</v>
      </c>
      <c r="P9" s="5">
        <f t="shared" si="14"/>
        <v>13494.94</v>
      </c>
      <c r="Q9" s="5">
        <f t="shared" si="14"/>
        <v>14144.91</v>
      </c>
      <c r="R9" s="5">
        <f t="shared" si="14"/>
        <v>14822</v>
      </c>
      <c r="S9" s="5">
        <f t="shared" si="14"/>
        <v>15526.18</v>
      </c>
      <c r="T9" s="5">
        <f t="shared" si="14"/>
        <v>16260.39</v>
      </c>
      <c r="U9" s="5">
        <f t="shared" si="14"/>
        <v>17025.53</v>
      </c>
      <c r="V9" s="5">
        <f t="shared" si="14"/>
        <v>17823.45</v>
      </c>
      <c r="W9" s="5">
        <f t="shared" si="14"/>
        <v>7683.36</v>
      </c>
      <c r="X9" s="5">
        <f t="shared" si="14"/>
        <v>8038.75</v>
      </c>
      <c r="Y9" s="5">
        <f t="shared" si="14"/>
        <v>8405.74</v>
      </c>
      <c r="Z9" s="5">
        <f t="shared" si="14"/>
        <v>8782.83</v>
      </c>
      <c r="AA9" s="5">
        <f t="shared" si="14"/>
        <v>9168.9699999999993</v>
      </c>
      <c r="AB9" s="5">
        <f t="shared" si="14"/>
        <v>9560.57</v>
      </c>
      <c r="AC9" s="5">
        <f t="shared" si="14"/>
        <v>9954.77</v>
      </c>
      <c r="AD9" s="5">
        <f t="shared" si="14"/>
        <v>10348.64</v>
      </c>
      <c r="AE9" s="5">
        <f t="shared" si="14"/>
        <v>10739.52</v>
      </c>
      <c r="AF9" s="5">
        <f t="shared" si="14"/>
        <v>11126.03</v>
      </c>
      <c r="AG9" s="5">
        <f t="shared" si="14"/>
        <v>11503.79</v>
      </c>
      <c r="AH9" s="5">
        <f t="shared" si="14"/>
        <v>11868.88</v>
      </c>
      <c r="AI9" s="5">
        <f t="shared" si="14"/>
        <v>12216.27</v>
      </c>
      <c r="AJ9" s="5">
        <f t="shared" si="14"/>
        <v>12536.83</v>
      </c>
      <c r="AK9" s="5">
        <f t="shared" si="14"/>
        <v>12821.1</v>
      </c>
      <c r="AL9" s="5">
        <f t="shared" si="14"/>
        <v>13058.39</v>
      </c>
      <c r="AM9" s="5">
        <f t="shared" si="14"/>
        <v>13239.45</v>
      </c>
      <c r="AN9" s="5">
        <f t="shared" si="14"/>
        <v>13352.91</v>
      </c>
      <c r="AO9" s="5">
        <f t="shared" si="14"/>
        <v>13387.6</v>
      </c>
      <c r="AP9" s="5">
        <f t="shared" si="14"/>
        <v>13334.95</v>
      </c>
      <c r="AQ9" s="5">
        <f t="shared" si="14"/>
        <v>13189.67</v>
      </c>
      <c r="AR9" s="5">
        <f t="shared" si="14"/>
        <v>12945.36</v>
      </c>
      <c r="AS9" s="5">
        <f t="shared" si="14"/>
        <v>12596.45</v>
      </c>
      <c r="AT9" s="5">
        <f t="shared" si="14"/>
        <v>12115.54</v>
      </c>
      <c r="AU9" s="5">
        <f t="shared" si="14"/>
        <v>11497.19</v>
      </c>
      <c r="AV9" s="5">
        <f t="shared" si="14"/>
        <v>10743.37</v>
      </c>
      <c r="AW9" s="5">
        <f t="shared" si="14"/>
        <v>9863.75</v>
      </c>
      <c r="AX9" s="5">
        <f t="shared" si="14"/>
        <v>8879.24</v>
      </c>
      <c r="AY9" s="5">
        <f t="shared" si="14"/>
        <v>7822.79</v>
      </c>
      <c r="AZ9" s="5">
        <f t="shared" si="14"/>
        <v>6735.06</v>
      </c>
      <c r="BA9" s="5">
        <f t="shared" si="14"/>
        <v>5657.82</v>
      </c>
      <c r="BB9" s="5">
        <f t="shared" si="14"/>
        <v>4629.32</v>
      </c>
      <c r="BC9" s="5">
        <f t="shared" si="14"/>
        <v>3682.14</v>
      </c>
      <c r="BD9" s="5">
        <f t="shared" si="14"/>
        <v>2841.16</v>
      </c>
      <c r="BE9" s="5">
        <f t="shared" si="14"/>
        <v>2139.23</v>
      </c>
      <c r="BF9" s="5">
        <f t="shared" si="14"/>
        <v>1556.98</v>
      </c>
      <c r="BG9" s="5">
        <f t="shared" si="14"/>
        <v>1108.18</v>
      </c>
      <c r="BH9" s="5">
        <f t="shared" si="14"/>
        <v>747.73</v>
      </c>
      <c r="BI9" s="5">
        <f t="shared" si="14"/>
        <v>475.55</v>
      </c>
      <c r="BJ9" s="5">
        <f t="shared" si="14"/>
        <v>273.3</v>
      </c>
      <c r="BK9" s="5">
        <f t="shared" si="14"/>
        <v>138.19</v>
      </c>
      <c r="BL9" s="5">
        <f t="shared" si="14"/>
        <v>60.47</v>
      </c>
      <c r="BM9" s="5">
        <f t="shared" si="14"/>
        <v>22.66</v>
      </c>
      <c r="BN9" s="5">
        <f t="shared" si="14"/>
        <v>6.92</v>
      </c>
      <c r="BO9" s="5">
        <f t="shared" si="14"/>
        <v>1.59</v>
      </c>
      <c r="BP9" s="5">
        <f t="shared" si="14"/>
        <v>0.23</v>
      </c>
      <c r="BQ9" s="5">
        <f t="shared" si="14"/>
        <v>0</v>
      </c>
      <c r="BR9" s="5">
        <f t="shared" si="14"/>
        <v>0</v>
      </c>
      <c r="BS9" s="5">
        <f t="shared" si="14"/>
        <v>0</v>
      </c>
      <c r="BT9" s="5">
        <f t="shared" si="14"/>
        <v>0</v>
      </c>
      <c r="BU9" s="5">
        <f t="shared" si="14"/>
        <v>0</v>
      </c>
      <c r="BV9" s="5">
        <f t="shared" si="14"/>
        <v>0</v>
      </c>
      <c r="BW9" s="5">
        <f t="shared" ref="BW9:DE9" si="15">IF(BW8&lt;$B9,0,VLOOKUP(BW8,$B9:$F108,5))</f>
        <v>0</v>
      </c>
      <c r="BX9" s="5">
        <f t="shared" si="15"/>
        <v>0</v>
      </c>
      <c r="BY9" s="5">
        <f t="shared" si="15"/>
        <v>0</v>
      </c>
      <c r="BZ9" s="5">
        <f t="shared" si="15"/>
        <v>0</v>
      </c>
      <c r="CA9" s="5">
        <f t="shared" si="15"/>
        <v>0</v>
      </c>
      <c r="CB9" s="5">
        <f t="shared" si="15"/>
        <v>0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0.99482999999999999</v>
      </c>
      <c r="DG9" s="3">
        <f t="shared" ref="DG9:FR9" si="16">IF(DG8&lt;$B9,0,VLOOKUP(DG8,$B9:$F108,3))</f>
        <v>0.98951760779999998</v>
      </c>
      <c r="DH9" s="3">
        <f t="shared" si="16"/>
        <v>0.98403568025278798</v>
      </c>
      <c r="DI9" s="3">
        <f t="shared" si="16"/>
        <v>0.97834795402092689</v>
      </c>
      <c r="DJ9" s="3">
        <f t="shared" si="16"/>
        <v>0.9724876497763415</v>
      </c>
      <c r="DK9" s="3">
        <f t="shared" si="16"/>
        <v>0.96650685073021703</v>
      </c>
      <c r="DL9" s="3">
        <f t="shared" si="16"/>
        <v>0.96046618291315322</v>
      </c>
      <c r="DM9" s="3">
        <f t="shared" si="16"/>
        <v>0.95424236204787594</v>
      </c>
      <c r="DN9" s="3">
        <f t="shared" si="16"/>
        <v>0.94779168368043232</v>
      </c>
      <c r="DO9" s="3">
        <f t="shared" si="16"/>
        <v>0.94106236272630128</v>
      </c>
      <c r="DP9" s="3">
        <f t="shared" si="16"/>
        <v>0.93418319685477202</v>
      </c>
      <c r="DQ9" s="3">
        <f t="shared" si="16"/>
        <v>0.92714879738245559</v>
      </c>
      <c r="DR9" s="3">
        <f t="shared" si="16"/>
        <v>0.92000048015463687</v>
      </c>
      <c r="DS9" s="3">
        <f t="shared" si="16"/>
        <v>0.91270487634701059</v>
      </c>
      <c r="DT9" s="3">
        <f t="shared" si="16"/>
        <v>0.90513855292209389</v>
      </c>
      <c r="DU9" s="3">
        <f t="shared" si="16"/>
        <v>0.8971190253432042</v>
      </c>
      <c r="DV9" s="3">
        <f t="shared" si="16"/>
        <v>0.88849771150965595</v>
      </c>
      <c r="DW9" s="3">
        <f t="shared" si="16"/>
        <v>0.87920402544726495</v>
      </c>
      <c r="DX9" s="3">
        <f t="shared" si="16"/>
        <v>0.86896129855080428</v>
      </c>
      <c r="DY9" s="3">
        <f t="shared" si="16"/>
        <v>0.85762135360471625</v>
      </c>
      <c r="DZ9" s="3">
        <f t="shared" si="16"/>
        <v>0.84507435320147928</v>
      </c>
      <c r="EA9" s="3">
        <f t="shared" si="16"/>
        <v>0.83127428901369915</v>
      </c>
      <c r="EB9" s="3">
        <f t="shared" si="16"/>
        <v>0.81629472632567224</v>
      </c>
      <c r="EC9" s="3">
        <f t="shared" si="16"/>
        <v>0.80000964653547502</v>
      </c>
      <c r="ED9" s="3">
        <f t="shared" si="16"/>
        <v>0.78236943382936774</v>
      </c>
      <c r="EE9" s="3">
        <f t="shared" si="16"/>
        <v>0.76328744333826948</v>
      </c>
      <c r="EF9" s="3">
        <f t="shared" si="16"/>
        <v>0.74248022763286825</v>
      </c>
      <c r="EG9" s="3">
        <f t="shared" si="16"/>
        <v>0.71973063345819721</v>
      </c>
      <c r="EH9" s="3">
        <f t="shared" si="16"/>
        <v>0.69483515084687819</v>
      </c>
      <c r="EI9" s="3">
        <f t="shared" si="16"/>
        <v>0.66774352831535844</v>
      </c>
      <c r="EJ9" s="3">
        <f t="shared" si="16"/>
        <v>0.63835613563419946</v>
      </c>
      <c r="EK9" s="3">
        <f t="shared" si="16"/>
        <v>0.60664898637724873</v>
      </c>
      <c r="EL9" s="3">
        <f t="shared" si="16"/>
        <v>0.57276157399821559</v>
      </c>
      <c r="EM9" s="3">
        <f t="shared" si="16"/>
        <v>0.53698688608628709</v>
      </c>
      <c r="EN9" s="3">
        <f t="shared" si="16"/>
        <v>0.4995642699949337</v>
      </c>
      <c r="EO9" s="3">
        <f t="shared" si="16"/>
        <v>0.46075811750172724</v>
      </c>
      <c r="EP9" s="3">
        <f t="shared" si="16"/>
        <v>0.42006396056397471</v>
      </c>
      <c r="EQ9" s="3">
        <f t="shared" si="16"/>
        <v>0.37784333188768959</v>
      </c>
      <c r="ER9" s="3">
        <f t="shared" si="16"/>
        <v>0.3346633959195644</v>
      </c>
      <c r="ES9" s="3">
        <f t="shared" si="16"/>
        <v>0.29124416693296012</v>
      </c>
      <c r="ET9" s="3">
        <f t="shared" si="16"/>
        <v>0.24850699787721756</v>
      </c>
      <c r="EU9" s="3">
        <f t="shared" si="16"/>
        <v>0.20752570885728561</v>
      </c>
      <c r="EV9" s="3">
        <f t="shared" si="16"/>
        <v>0.16935550522716505</v>
      </c>
      <c r="EW9" s="3">
        <f t="shared" si="16"/>
        <v>0.13485101459218243</v>
      </c>
      <c r="EX9" s="3">
        <f t="shared" si="16"/>
        <v>0.10458505287711301</v>
      </c>
      <c r="EY9" s="3">
        <f t="shared" si="16"/>
        <v>7.8849808915641806E-2</v>
      </c>
      <c r="EZ9" s="3">
        <f t="shared" si="16"/>
        <v>5.7669173244722101E-2</v>
      </c>
      <c r="FA9" s="3">
        <f t="shared" si="16"/>
        <v>4.1157912253025709E-2</v>
      </c>
      <c r="FB9" s="3">
        <f t="shared" si="16"/>
        <v>2.8394020505117377E-2</v>
      </c>
      <c r="FC9" s="3">
        <f t="shared" si="16"/>
        <v>1.9155741993572388E-2</v>
      </c>
      <c r="FD9" s="3">
        <f t="shared" si="16"/>
        <v>1.2251246349409156E-2</v>
      </c>
      <c r="FE9" s="3">
        <f t="shared" si="16"/>
        <v>7.3855413492778165E-3</v>
      </c>
      <c r="FF9" s="3">
        <f t="shared" si="16"/>
        <v>4.0231997946055982E-3</v>
      </c>
      <c r="FG9" s="3">
        <f t="shared" si="16"/>
        <v>1.9282794295565171E-3</v>
      </c>
      <c r="FH9" s="3">
        <f t="shared" si="16"/>
        <v>7.997153278199744E-4</v>
      </c>
      <c r="FI9" s="3">
        <f t="shared" si="16"/>
        <v>2.8405088728837672E-4</v>
      </c>
      <c r="FJ9" s="3">
        <f t="shared" si="16"/>
        <v>8.2261136958713892E-5</v>
      </c>
      <c r="FK9" s="3">
        <f t="shared" si="16"/>
        <v>1.787781289523729E-5</v>
      </c>
      <c r="FL9" s="3">
        <f t="shared" si="16"/>
        <v>2.4621323919320788E-6</v>
      </c>
      <c r="FM9" s="3">
        <f t="shared" si="16"/>
        <v>0</v>
      </c>
      <c r="FN9" s="3">
        <f t="shared" si="16"/>
        <v>0</v>
      </c>
      <c r="FO9" s="3">
        <f t="shared" si="16"/>
        <v>0</v>
      </c>
      <c r="FP9" s="3">
        <f t="shared" si="16"/>
        <v>0</v>
      </c>
      <c r="FQ9" s="3">
        <f t="shared" si="16"/>
        <v>0</v>
      </c>
      <c r="FR9" s="3">
        <f t="shared" si="16"/>
        <v>0</v>
      </c>
      <c r="FS9" s="3">
        <f t="shared" ref="FS9:HA9" si="17">IF(FS8&lt;$B9,0,VLOOKUP(FS8,$B9:$F108,3))</f>
        <v>0</v>
      </c>
      <c r="FT9" s="3">
        <f t="shared" si="17"/>
        <v>0</v>
      </c>
      <c r="FU9" s="3">
        <f t="shared" si="17"/>
        <v>0</v>
      </c>
      <c r="FV9" s="3">
        <f t="shared" si="17"/>
        <v>0</v>
      </c>
      <c r="FW9" s="3">
        <f t="shared" si="17"/>
        <v>0</v>
      </c>
      <c r="FX9" s="3">
        <f t="shared" si="17"/>
        <v>0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40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0.14680000000000001</v>
      </c>
      <c r="HM9">
        <f>IF(HJ9=HK9,0,HJ9*VLOOKUP(HH9,Mort!$A$2:$E$115,IF(C5="M",2,3)))</f>
        <v>7.5000000000000002E-4</v>
      </c>
      <c r="HN9" s="16">
        <f>(1+Assumptions!$C$9)^HB10</f>
        <v>1.5644736114843387</v>
      </c>
      <c r="HO9" s="16">
        <f>(1+Assumptions!$C$10)^-HB10</f>
        <v>0.68127001730483105</v>
      </c>
      <c r="HP9" s="3"/>
      <c r="HQ9" s="16">
        <f>(1.01+Assumptions!$C$9)^HB10</f>
        <v>1.7552354909370134</v>
      </c>
      <c r="HR9" s="16">
        <f>(0.99+Assumptions!$C$9)^HB10</f>
        <v>1.3928917814738553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2019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10190</v>
      </c>
      <c r="F10" s="3">
        <f t="shared" ref="F10:F73" si="19">ROUND(D10*E10, 2)</f>
        <v>10137.32</v>
      </c>
      <c r="H10">
        <f>C4</f>
        <v>52</v>
      </c>
      <c r="I10" s="5">
        <f t="dataTable" ref="I10:HA60" dt2D="0" dtr="0" r1="I6"/>
        <v>258158.30774440622</v>
      </c>
      <c r="J10" s="5">
        <v>0</v>
      </c>
      <c r="K10" s="5">
        <v>10750.45</v>
      </c>
      <c r="L10" s="5">
        <v>11278.89</v>
      </c>
      <c r="M10" s="5">
        <v>11830.45</v>
      </c>
      <c r="N10" s="5">
        <v>12406.37</v>
      </c>
      <c r="O10" s="5">
        <v>13008.22</v>
      </c>
      <c r="P10" s="5">
        <v>13637.9</v>
      </c>
      <c r="Q10" s="5">
        <v>14294.75</v>
      </c>
      <c r="R10" s="5">
        <v>14979.01</v>
      </c>
      <c r="S10" s="5">
        <v>15690.66</v>
      </c>
      <c r="T10" s="5">
        <v>16432.64</v>
      </c>
      <c r="U10" s="5">
        <v>17205.89</v>
      </c>
      <c r="V10" s="5">
        <v>18012.259999999998</v>
      </c>
      <c r="W10" s="5">
        <v>7764.76</v>
      </c>
      <c r="X10" s="5">
        <v>8123.91</v>
      </c>
      <c r="Y10" s="5">
        <v>8494.7900000000009</v>
      </c>
      <c r="Z10" s="5">
        <v>8875.8700000000008</v>
      </c>
      <c r="AA10" s="5">
        <v>9266.1</v>
      </c>
      <c r="AB10" s="5">
        <v>9661.85</v>
      </c>
      <c r="AC10" s="5">
        <v>10060.23</v>
      </c>
      <c r="AD10" s="5">
        <v>10458.26</v>
      </c>
      <c r="AE10" s="5">
        <v>10853.29</v>
      </c>
      <c r="AF10" s="5">
        <v>11243.89</v>
      </c>
      <c r="AG10" s="5">
        <v>11625.65</v>
      </c>
      <c r="AH10" s="5">
        <v>11994.62</v>
      </c>
      <c r="AI10" s="5">
        <v>12345.68</v>
      </c>
      <c r="AJ10" s="5">
        <v>12669.64</v>
      </c>
      <c r="AK10" s="5">
        <v>12956.92</v>
      </c>
      <c r="AL10" s="5">
        <v>13196.72</v>
      </c>
      <c r="AM10" s="5">
        <v>13379.7</v>
      </c>
      <c r="AN10" s="5">
        <v>13494.36</v>
      </c>
      <c r="AO10" s="5">
        <v>13529.42</v>
      </c>
      <c r="AP10" s="5">
        <v>13476.22</v>
      </c>
      <c r="AQ10" s="5">
        <v>13329.39</v>
      </c>
      <c r="AR10" s="5">
        <v>13082.49</v>
      </c>
      <c r="AS10" s="5">
        <v>12729.89</v>
      </c>
      <c r="AT10" s="5">
        <v>12243.89</v>
      </c>
      <c r="AU10" s="5">
        <v>11618.99</v>
      </c>
      <c r="AV10" s="5">
        <v>10857.18</v>
      </c>
      <c r="AW10" s="5">
        <v>9968.24</v>
      </c>
      <c r="AX10" s="5">
        <v>8973.31</v>
      </c>
      <c r="AY10" s="5">
        <v>7905.66</v>
      </c>
      <c r="AZ10" s="5">
        <v>6806.41</v>
      </c>
      <c r="BA10" s="5">
        <v>5717.75</v>
      </c>
      <c r="BB10" s="5">
        <v>4678.3599999999997</v>
      </c>
      <c r="BC10" s="5">
        <v>3721.15</v>
      </c>
      <c r="BD10" s="5">
        <v>2871.26</v>
      </c>
      <c r="BE10" s="5">
        <v>2161.89</v>
      </c>
      <c r="BF10" s="5">
        <v>1573.48</v>
      </c>
      <c r="BG10" s="5">
        <v>1119.9100000000001</v>
      </c>
      <c r="BH10" s="5">
        <v>755.65</v>
      </c>
      <c r="BI10" s="5">
        <v>480.59</v>
      </c>
      <c r="BJ10" s="5">
        <v>276.19</v>
      </c>
      <c r="BK10" s="5">
        <v>139.66</v>
      </c>
      <c r="BL10" s="5">
        <v>61.11</v>
      </c>
      <c r="BM10" s="5">
        <v>22.9</v>
      </c>
      <c r="BN10" s="5">
        <v>7</v>
      </c>
      <c r="BO10" s="5">
        <v>1.6</v>
      </c>
      <c r="BP10" s="5">
        <v>0.23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0.99446000000000001</v>
      </c>
      <c r="DI10" s="3">
        <v>0.98871202120000001</v>
      </c>
      <c r="DJ10" s="3">
        <v>0.98278963619301196</v>
      </c>
      <c r="DK10" s="3">
        <v>0.97674547993042493</v>
      </c>
      <c r="DL10" s="3">
        <v>0.97064082068085977</v>
      </c>
      <c r="DM10" s="3">
        <v>0.96435106816284777</v>
      </c>
      <c r="DN10" s="3">
        <v>0.95783205494206691</v>
      </c>
      <c r="DO10" s="3">
        <v>0.9510314473519782</v>
      </c>
      <c r="DP10" s="3">
        <v>0.94407940747183516</v>
      </c>
      <c r="DQ10" s="3">
        <v>0.9369704895335722</v>
      </c>
      <c r="DR10" s="3">
        <v>0.92974644705926834</v>
      </c>
      <c r="DS10" s="3">
        <v>0.92237355773408836</v>
      </c>
      <c r="DT10" s="3">
        <v>0.91472708094047273</v>
      </c>
      <c r="DU10" s="3">
        <v>0.90662259900334019</v>
      </c>
      <c r="DV10" s="3">
        <v>0.89790995582691813</v>
      </c>
      <c r="DW10" s="3">
        <v>0.88851781768896854</v>
      </c>
      <c r="DX10" s="3">
        <v>0.87816658511289203</v>
      </c>
      <c r="DY10" s="3">
        <v>0.86670651117716879</v>
      </c>
      <c r="DZ10" s="3">
        <v>0.85402659491864674</v>
      </c>
      <c r="EA10" s="3">
        <v>0.84008034062362524</v>
      </c>
      <c r="EB10" s="3">
        <v>0.82494209288558751</v>
      </c>
      <c r="EC10" s="3">
        <v>0.80848449813251999</v>
      </c>
      <c r="ED10" s="3">
        <v>0.7906574149486979</v>
      </c>
      <c r="EE10" s="3">
        <v>0.77137328059809918</v>
      </c>
      <c r="EF10" s="3">
        <v>0.75034564496899503</v>
      </c>
      <c r="EG10" s="3">
        <v>0.72735505440714499</v>
      </c>
      <c r="EH10" s="3">
        <v>0.70219584307520189</v>
      </c>
      <c r="EI10" s="3">
        <v>0.67481722715369974</v>
      </c>
      <c r="EJ10" s="3">
        <v>0.64511852098666544</v>
      </c>
      <c r="EK10" s="3">
        <v>0.61307548404925782</v>
      </c>
      <c r="EL10" s="3">
        <v>0.57882908751026629</v>
      </c>
      <c r="EM10" s="3">
        <v>0.54267542270437508</v>
      </c>
      <c r="EN10" s="3">
        <v>0.50485637249610715</v>
      </c>
      <c r="EO10" s="3">
        <v>0.46563912948060954</v>
      </c>
      <c r="EP10" s="3">
        <v>0.42451388156488212</v>
      </c>
      <c r="EQ10" s="3">
        <v>0.38184599132879582</v>
      </c>
      <c r="ER10" s="3">
        <v>0.338208631439741</v>
      </c>
      <c r="ES10" s="3">
        <v>0.29432944359674901</v>
      </c>
      <c r="ET10" s="3">
        <v>0.25113954104336206</v>
      </c>
      <c r="EU10" s="3">
        <v>0.20972411932990123</v>
      </c>
      <c r="EV10" s="3">
        <v>0.17114956206155249</v>
      </c>
      <c r="EW10" s="3">
        <v>0.13627955028713179</v>
      </c>
      <c r="EX10" s="3">
        <v>0.10569296802068794</v>
      </c>
      <c r="EY10" s="3">
        <v>7.9685099379837254E-2</v>
      </c>
      <c r="EZ10" s="3">
        <v>5.8280087984425362E-2</v>
      </c>
      <c r="FA10" s="3">
        <v>4.1593915993604534E-2</v>
      </c>
      <c r="FB10" s="3">
        <v>2.8694810765667898E-2</v>
      </c>
      <c r="FC10" s="3">
        <v>1.9358667134950193E-2</v>
      </c>
      <c r="FD10" s="3">
        <v>1.2381029152828746E-2</v>
      </c>
      <c r="FE10" s="3">
        <v>7.4637796144912819E-3</v>
      </c>
      <c r="FF10" s="3">
        <v>4.0658193071979806E-3</v>
      </c>
      <c r="FG10" s="3">
        <v>1.9487065357469201E-3</v>
      </c>
      <c r="FH10" s="3">
        <v>8.0818706157032027E-4</v>
      </c>
      <c r="FI10" s="3">
        <v>2.8705996239916204E-4</v>
      </c>
      <c r="FJ10" s="3">
        <v>8.3132565110797312E-5</v>
      </c>
      <c r="FK10" s="3">
        <v>1.8067200375529583E-5</v>
      </c>
      <c r="FL10" s="3">
        <v>2.4882148357179331E-6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12</v>
      </c>
      <c r="HC10">
        <v>1</v>
      </c>
      <c r="HD10">
        <f>IF(H10&gt;=$F$3,IF(HB10&lt;50,HC10*VLOOKUP(H10,Ret!$A$2:$AZ$27,HB10+2),HC10),0)</f>
        <v>1.6E-2</v>
      </c>
      <c r="HE10">
        <f>IF(H10&lt;$F$3,HC10*VLOOKUP(H10,Withd!$A$2:$AZ$57,HB10+2),0)</f>
        <v>0</v>
      </c>
      <c r="HF10">
        <f>IF(HC10=HD10,0,HC10*VLOOKUP(H10,Mort!$A$2:$E$115,IF(C5="M",2,3)))</f>
        <v>1.8500000000000001E-3</v>
      </c>
      <c r="HH10">
        <f t="shared" ref="HH10:HI25" si="20">HH9+1</f>
        <v>41</v>
      </c>
      <c r="HI10">
        <f t="shared" si="20"/>
        <v>1</v>
      </c>
      <c r="HJ10">
        <f t="shared" ref="HJ10:HJ60" si="21">HJ9-HK9-HL9-HM9</f>
        <v>0.85244999999999993</v>
      </c>
      <c r="HK10">
        <f>IF(HH10&gt;=$F$3,IF(HI10&lt;50,HJ10*VLOOKUP(HH10,Ret!$A$2:$AZ$27,HI10+2),HJ10),0)</f>
        <v>0</v>
      </c>
      <c r="HL10">
        <f>IF(HH10&lt;$F$3,HJ10*VLOOKUP(HH10,Withd!$A$2:$AZ$57,HI10+2),0)</f>
        <v>0.10834639499999998</v>
      </c>
      <c r="HM10">
        <f>IF(HJ10=HK10,0,HJ10*VLOOKUP(HH10,Mort!$A$2:$E$115,IF(HM9/HJ9=VLOOKUP(HH9,Mort!$A$2:$E$115,2),2,3)))</f>
        <v>6.9900899999999989E-4</v>
      </c>
      <c r="HN10">
        <f>HN9/(1+Assumptions!$C$9)</f>
        <v>1.5072000110639101</v>
      </c>
      <c r="HO10">
        <f>HO9*(1+Assumptions!$C$10)</f>
        <v>0.70341129286723802</v>
      </c>
      <c r="HQ10">
        <f>HQ9/(1.01+Assumptions!$C$9)</f>
        <v>1.6748430257032569</v>
      </c>
      <c r="HR10">
        <f>HR9/(0.99+Assumptions!$C$9)</f>
        <v>1.3549530948189252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2020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10750.449999999999</v>
      </c>
      <c r="F11" s="3">
        <f t="shared" si="19"/>
        <v>10637.76</v>
      </c>
      <c r="H11">
        <f>H10+1</f>
        <v>53</v>
      </c>
      <c r="I11" s="5">
        <v>249181.85729537532</v>
      </c>
      <c r="J11" s="5">
        <v>0</v>
      </c>
      <c r="K11" s="5">
        <v>0</v>
      </c>
      <c r="L11" s="5">
        <v>11341.72</v>
      </c>
      <c r="M11" s="5">
        <v>11896.36</v>
      </c>
      <c r="N11" s="5">
        <v>12475.48</v>
      </c>
      <c r="O11" s="5">
        <v>13080.69</v>
      </c>
      <c r="P11" s="5">
        <v>13713.87</v>
      </c>
      <c r="Q11" s="5">
        <v>14374.38</v>
      </c>
      <c r="R11" s="5">
        <v>15062.46</v>
      </c>
      <c r="S11" s="5">
        <v>15778.07</v>
      </c>
      <c r="T11" s="5">
        <v>16524.18</v>
      </c>
      <c r="U11" s="5">
        <v>17301.740000000002</v>
      </c>
      <c r="V11" s="5">
        <v>18112.599999999999</v>
      </c>
      <c r="W11" s="5">
        <v>7808.01</v>
      </c>
      <c r="X11" s="5">
        <v>8169.16</v>
      </c>
      <c r="Y11" s="5">
        <v>8542.11</v>
      </c>
      <c r="Z11" s="5">
        <v>8925.32</v>
      </c>
      <c r="AA11" s="5">
        <v>9317.7199999999993</v>
      </c>
      <c r="AB11" s="5">
        <v>9715.67</v>
      </c>
      <c r="AC11" s="5">
        <v>10116.27</v>
      </c>
      <c r="AD11" s="5">
        <v>10516.52</v>
      </c>
      <c r="AE11" s="5">
        <v>10913.75</v>
      </c>
      <c r="AF11" s="5">
        <v>11306.53</v>
      </c>
      <c r="AG11" s="5">
        <v>11690.41</v>
      </c>
      <c r="AH11" s="5">
        <v>12061.44</v>
      </c>
      <c r="AI11" s="5">
        <v>12414.46</v>
      </c>
      <c r="AJ11" s="5">
        <v>12740.22</v>
      </c>
      <c r="AK11" s="5">
        <v>13029.1</v>
      </c>
      <c r="AL11" s="5">
        <v>13270.24</v>
      </c>
      <c r="AM11" s="5">
        <v>13454.24</v>
      </c>
      <c r="AN11" s="5">
        <v>13569.53</v>
      </c>
      <c r="AO11" s="5">
        <v>13604.79</v>
      </c>
      <c r="AP11" s="5">
        <v>13551.29</v>
      </c>
      <c r="AQ11" s="5">
        <v>13403.65</v>
      </c>
      <c r="AR11" s="5">
        <v>13155.37</v>
      </c>
      <c r="AS11" s="5">
        <v>12800.8</v>
      </c>
      <c r="AT11" s="5">
        <v>12312.1</v>
      </c>
      <c r="AU11" s="5">
        <v>11683.71</v>
      </c>
      <c r="AV11" s="5">
        <v>10917.67</v>
      </c>
      <c r="AW11" s="5">
        <v>10023.77</v>
      </c>
      <c r="AX11" s="5">
        <v>9023.2900000000009</v>
      </c>
      <c r="AY11" s="5">
        <v>7949.7</v>
      </c>
      <c r="AZ11" s="5">
        <v>6844.33</v>
      </c>
      <c r="BA11" s="5">
        <v>5749.61</v>
      </c>
      <c r="BB11" s="5">
        <v>4704.42</v>
      </c>
      <c r="BC11" s="5">
        <v>3741.88</v>
      </c>
      <c r="BD11" s="5">
        <v>2887.25</v>
      </c>
      <c r="BE11" s="5">
        <v>2173.94</v>
      </c>
      <c r="BF11" s="5">
        <v>1582.24</v>
      </c>
      <c r="BG11" s="5">
        <v>1126.1500000000001</v>
      </c>
      <c r="BH11" s="5">
        <v>759.86</v>
      </c>
      <c r="BI11" s="5">
        <v>483.27</v>
      </c>
      <c r="BJ11" s="5">
        <v>277.73</v>
      </c>
      <c r="BK11" s="5">
        <v>140.44</v>
      </c>
      <c r="BL11" s="5">
        <v>61.45</v>
      </c>
      <c r="BM11" s="5">
        <v>23.03</v>
      </c>
      <c r="BN11" s="5">
        <v>7.03</v>
      </c>
      <c r="BO11" s="5">
        <v>1.61</v>
      </c>
      <c r="BP11" s="5">
        <v>0.23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0.99421999999999999</v>
      </c>
      <c r="DJ11" s="3">
        <v>0.98826462219999989</v>
      </c>
      <c r="DK11" s="3">
        <v>0.98218679477346993</v>
      </c>
      <c r="DL11" s="3">
        <v>0.97604812730613577</v>
      </c>
      <c r="DM11" s="3">
        <v>0.96972333544119194</v>
      </c>
      <c r="DN11" s="3">
        <v>0.9631680056936095</v>
      </c>
      <c r="DO11" s="3">
        <v>0.9563295128531849</v>
      </c>
      <c r="DP11" s="3">
        <v>0.94933874411422814</v>
      </c>
      <c r="DQ11" s="3">
        <v>0.94219022337104796</v>
      </c>
      <c r="DR11" s="3">
        <v>0.93492593674885716</v>
      </c>
      <c r="DS11" s="3">
        <v>0.92751197407043873</v>
      </c>
      <c r="DT11" s="3">
        <v>0.91982289980539478</v>
      </c>
      <c r="DU11" s="3">
        <v>0.91167326891311895</v>
      </c>
      <c r="DV11" s="3">
        <v>0.90291208879886387</v>
      </c>
      <c r="DW11" s="3">
        <v>0.89346762835002769</v>
      </c>
      <c r="DX11" s="3">
        <v>0.88305873047974981</v>
      </c>
      <c r="DY11" s="3">
        <v>0.87153481404698907</v>
      </c>
      <c r="DZ11" s="3">
        <v>0.85878425971748162</v>
      </c>
      <c r="EA11" s="3">
        <v>0.84476031275629515</v>
      </c>
      <c r="EB11" s="3">
        <v>0.82953773192042668</v>
      </c>
      <c r="EC11" s="3">
        <v>0.81298845416861409</v>
      </c>
      <c r="ED11" s="3">
        <v>0.79506205875419611</v>
      </c>
      <c r="EE11" s="3">
        <v>0.77567049514118125</v>
      </c>
      <c r="EF11" s="3">
        <v>0.75452571744363273</v>
      </c>
      <c r="EG11" s="3">
        <v>0.73140704946115986</v>
      </c>
      <c r="EH11" s="3">
        <v>0.7061076796202983</v>
      </c>
      <c r="EI11" s="3">
        <v>0.67857654119190292</v>
      </c>
      <c r="EJ11" s="3">
        <v>0.64871238761404726</v>
      </c>
      <c r="EK11" s="3">
        <v>0.61649084332125759</v>
      </c>
      <c r="EL11" s="3">
        <v>0.58205366481333209</v>
      </c>
      <c r="EM11" s="3">
        <v>0.5456985929090914</v>
      </c>
      <c r="EN11" s="3">
        <v>0.50766885796925676</v>
      </c>
      <c r="EO11" s="3">
        <v>0.46823314108220493</v>
      </c>
      <c r="EP11" s="3">
        <v>0.42687879006182461</v>
      </c>
      <c r="EQ11" s="3">
        <v>0.38397320287271064</v>
      </c>
      <c r="ER11" s="3">
        <v>0.34009274524841726</v>
      </c>
      <c r="ES11" s="3">
        <v>0.29596911247988761</v>
      </c>
      <c r="ET11" s="3">
        <v>0.2525386049145889</v>
      </c>
      <c r="EU11" s="3">
        <v>0.21089246357812405</v>
      </c>
      <c r="EV11" s="3">
        <v>0.17210301275219969</v>
      </c>
      <c r="EW11" s="3">
        <v>0.13703874493406651</v>
      </c>
      <c r="EX11" s="3">
        <v>0.10628176902106462</v>
      </c>
      <c r="EY11" s="3">
        <v>8.0129014118051248E-2</v>
      </c>
      <c r="EZ11" s="3">
        <v>5.8604758345660313E-2</v>
      </c>
      <c r="FA11" s="3">
        <v>4.1825629983714308E-2</v>
      </c>
      <c r="FB11" s="3">
        <v>2.885466561316483E-2</v>
      </c>
      <c r="FC11" s="3">
        <v>1.9466511609265522E-2</v>
      </c>
      <c r="FD11" s="3">
        <v>1.2450002164821857E-2</v>
      </c>
      <c r="FE11" s="3">
        <v>7.5053593050412089E-3</v>
      </c>
      <c r="FF11" s="3">
        <v>4.0884694278281479E-3</v>
      </c>
      <c r="FG11" s="3">
        <v>1.9595625120637531E-3</v>
      </c>
      <c r="FH11" s="3">
        <v>8.1268936062820038E-4</v>
      </c>
      <c r="FI11" s="3">
        <v>2.886591340015305E-4</v>
      </c>
      <c r="FJ11" s="3">
        <v>8.3595685206843225E-5</v>
      </c>
      <c r="FK11" s="3">
        <v>1.8167850266003239E-5</v>
      </c>
      <c r="FL11" s="3">
        <v>2.5020763386339653E-6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13</v>
      </c>
      <c r="HC11">
        <f>HC10-HD10-HE10-HF10</f>
        <v>0.98214999999999997</v>
      </c>
      <c r="HD11">
        <f>IF(H11&gt;=$F$3,IF(HB11&lt;50,HC11*VLOOKUP(H11,Ret!$A$2:$AZ$27,HB11+2),HC11),0)</f>
        <v>1.4732249999999999E-2</v>
      </c>
      <c r="HE11">
        <f>IF(H11&lt;$F$3,HC11*VLOOKUP(H11,Withd!$A$2:$AZ$57,HB11+2),0)</f>
        <v>0</v>
      </c>
      <c r="HF11">
        <f>IF(HC11=HD11,0,HC11*VLOOKUP(H11,Mort!$A$2:$E$115,IF(HF10/HC10=VLOOKUP(H10,Mort!$A$2:$E$115,2),2,3)))</f>
        <v>1.9544785000000001E-3</v>
      </c>
      <c r="HH11">
        <f t="shared" si="20"/>
        <v>42</v>
      </c>
      <c r="HI11">
        <f t="shared" si="20"/>
        <v>2</v>
      </c>
      <c r="HJ11">
        <f t="shared" si="21"/>
        <v>0.74340459599999997</v>
      </c>
      <c r="HK11">
        <f>IF(HH11&gt;=$F$3,IF(HI11&lt;50,HJ11*VLOOKUP(HH11,Ret!$A$2:$AZ$27,HI11+2),HJ11),0)</f>
        <v>0</v>
      </c>
      <c r="HL11">
        <f>IF(HH11&lt;$F$3,HJ11*VLOOKUP(HH11,Withd!$A$2:$AZ$57,HI11+2),0)</f>
        <v>7.9841653610399993E-2</v>
      </c>
      <c r="HM11">
        <f>IF(HJ11=HK11,0,HJ11*VLOOKUP(HH11,Mort!$A$2:$E$115,IF(HM10/HJ10=VLOOKUP(HH10,Mort!$A$2:$E$115,2),2,3)))</f>
        <v>6.6163009043999996E-4</v>
      </c>
      <c r="HN11">
        <f>HN10/(1+Assumptions!$C$9)</f>
        <v>1.4520231320461561</v>
      </c>
      <c r="HO11">
        <f>HO10*(1+Assumptions!$C$10)</f>
        <v>0.72627215988542326</v>
      </c>
      <c r="HQ11">
        <f>HQ10/(1.01+Assumptions!$C$9)</f>
        <v>1.5981326581137947</v>
      </c>
      <c r="HR11">
        <f>HR10/(0.99+Assumptions!$C$9)</f>
        <v>1.3180477576059584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2021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11341.724749999999</v>
      </c>
      <c r="F12" s="3">
        <f t="shared" si="19"/>
        <v>11160.66</v>
      </c>
      <c r="H12">
        <f t="shared" ref="H12:H60" si="23">H11+1</f>
        <v>54</v>
      </c>
      <c r="I12" s="5">
        <v>240042.82176800093</v>
      </c>
      <c r="J12" s="5">
        <v>0</v>
      </c>
      <c r="K12" s="5">
        <v>0</v>
      </c>
      <c r="L12" s="5">
        <v>0</v>
      </c>
      <c r="M12" s="5">
        <v>11965.52</v>
      </c>
      <c r="N12" s="5">
        <v>12548.01</v>
      </c>
      <c r="O12" s="5">
        <v>13156.73</v>
      </c>
      <c r="P12" s="5">
        <v>13793.6</v>
      </c>
      <c r="Q12" s="5">
        <v>14457.95</v>
      </c>
      <c r="R12" s="5">
        <v>15150.03</v>
      </c>
      <c r="S12" s="5">
        <v>15869.8</v>
      </c>
      <c r="T12" s="5">
        <v>16620.25</v>
      </c>
      <c r="U12" s="5">
        <v>17402.330000000002</v>
      </c>
      <c r="V12" s="5">
        <v>18217.900000000001</v>
      </c>
      <c r="W12" s="5">
        <v>7853.4</v>
      </c>
      <c r="X12" s="5">
        <v>8216.66</v>
      </c>
      <c r="Y12" s="5">
        <v>8591.77</v>
      </c>
      <c r="Z12" s="5">
        <v>8977.2099999999991</v>
      </c>
      <c r="AA12" s="5">
        <v>9371.89</v>
      </c>
      <c r="AB12" s="5">
        <v>9772.15</v>
      </c>
      <c r="AC12" s="5">
        <v>10175.08</v>
      </c>
      <c r="AD12" s="5">
        <v>10577.66</v>
      </c>
      <c r="AE12" s="5">
        <v>10977.2</v>
      </c>
      <c r="AF12" s="5">
        <v>11372.26</v>
      </c>
      <c r="AG12" s="5">
        <v>11758.38</v>
      </c>
      <c r="AH12" s="5">
        <v>12131.56</v>
      </c>
      <c r="AI12" s="5">
        <v>12486.63</v>
      </c>
      <c r="AJ12" s="5">
        <v>12814.29</v>
      </c>
      <c r="AK12" s="5">
        <v>13104.85</v>
      </c>
      <c r="AL12" s="5">
        <v>13347.39</v>
      </c>
      <c r="AM12" s="5">
        <v>13532.46</v>
      </c>
      <c r="AN12" s="5">
        <v>13648.42</v>
      </c>
      <c r="AO12" s="5">
        <v>13683.88</v>
      </c>
      <c r="AP12" s="5">
        <v>13630.07</v>
      </c>
      <c r="AQ12" s="5">
        <v>13481.57</v>
      </c>
      <c r="AR12" s="5">
        <v>13231.85</v>
      </c>
      <c r="AS12" s="5">
        <v>12875.22</v>
      </c>
      <c r="AT12" s="5">
        <v>12383.68</v>
      </c>
      <c r="AU12" s="5">
        <v>11751.64</v>
      </c>
      <c r="AV12" s="5">
        <v>10981.14</v>
      </c>
      <c r="AW12" s="5">
        <v>10082.049999999999</v>
      </c>
      <c r="AX12" s="5">
        <v>9075.75</v>
      </c>
      <c r="AY12" s="5">
        <v>7995.92</v>
      </c>
      <c r="AZ12" s="5">
        <v>6884.12</v>
      </c>
      <c r="BA12" s="5">
        <v>5783.03</v>
      </c>
      <c r="BB12" s="5">
        <v>4731.7700000000004</v>
      </c>
      <c r="BC12" s="5">
        <v>3763.63</v>
      </c>
      <c r="BD12" s="5">
        <v>2904.04</v>
      </c>
      <c r="BE12" s="5">
        <v>2186.58</v>
      </c>
      <c r="BF12" s="5">
        <v>1591.44</v>
      </c>
      <c r="BG12" s="5">
        <v>1132.7</v>
      </c>
      <c r="BH12" s="5">
        <v>764.27</v>
      </c>
      <c r="BI12" s="5">
        <v>486.08</v>
      </c>
      <c r="BJ12" s="5">
        <v>279.35000000000002</v>
      </c>
      <c r="BK12" s="5">
        <v>141.25</v>
      </c>
      <c r="BL12" s="5">
        <v>61.8</v>
      </c>
      <c r="BM12" s="5">
        <v>23.16</v>
      </c>
      <c r="BN12" s="5">
        <v>7.08</v>
      </c>
      <c r="BO12" s="5">
        <v>1.62</v>
      </c>
      <c r="BP12" s="5">
        <v>0.24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0.99400999999999995</v>
      </c>
      <c r="DK12" s="3">
        <v>0.98789683849999999</v>
      </c>
      <c r="DL12" s="3">
        <v>0.98172248325937506</v>
      </c>
      <c r="DM12" s="3">
        <v>0.97536092156785426</v>
      </c>
      <c r="DN12" s="3">
        <v>0.9687674817380556</v>
      </c>
      <c r="DO12" s="3">
        <v>0.96188923261771542</v>
      </c>
      <c r="DP12" s="3">
        <v>0.95485782232727989</v>
      </c>
      <c r="DQ12" s="3">
        <v>0.94766774292515543</v>
      </c>
      <c r="DR12" s="3">
        <v>0.94036122462720251</v>
      </c>
      <c r="DS12" s="3">
        <v>0.93290416011590882</v>
      </c>
      <c r="DT12" s="3">
        <v>0.92517038462854795</v>
      </c>
      <c r="DU12" s="3">
        <v>0.91697337502073906</v>
      </c>
      <c r="DV12" s="3">
        <v>0.90816126088678972</v>
      </c>
      <c r="DW12" s="3">
        <v>0.89866189409791386</v>
      </c>
      <c r="DX12" s="3">
        <v>0.88819248303167309</v>
      </c>
      <c r="DY12" s="3">
        <v>0.87660157112810977</v>
      </c>
      <c r="DZ12" s="3">
        <v>0.86377689014250547</v>
      </c>
      <c r="EA12" s="3">
        <v>0.84967141352647835</v>
      </c>
      <c r="EB12" s="3">
        <v>0.83436033465473114</v>
      </c>
      <c r="EC12" s="3">
        <v>0.81771484597836919</v>
      </c>
      <c r="ED12" s="3">
        <v>0.7996842336245461</v>
      </c>
      <c r="EE12" s="3">
        <v>0.78017993516644346</v>
      </c>
      <c r="EF12" s="3">
        <v>0.75891223013380626</v>
      </c>
      <c r="EG12" s="3">
        <v>0.73565915940250648</v>
      </c>
      <c r="EH12" s="3">
        <v>0.71021270907877376</v>
      </c>
      <c r="EI12" s="3">
        <v>0.68252151555179241</v>
      </c>
      <c r="EJ12" s="3">
        <v>0.65248374365235806</v>
      </c>
      <c r="EK12" s="3">
        <v>0.62007487610514544</v>
      </c>
      <c r="EL12" s="3">
        <v>0.58543749352591201</v>
      </c>
      <c r="EM12" s="3">
        <v>0.5488710676802836</v>
      </c>
      <c r="EN12" s="3">
        <v>0.51062024297364461</v>
      </c>
      <c r="EO12" s="3">
        <v>0.47095526249945191</v>
      </c>
      <c r="EP12" s="3">
        <v>0.42936049371550034</v>
      </c>
      <c r="EQ12" s="3">
        <v>0.38620547049215542</v>
      </c>
      <c r="ER12" s="3">
        <v>0.34206990932431186</v>
      </c>
      <c r="ES12" s="3">
        <v>0.29768975928857566</v>
      </c>
      <c r="ET12" s="3">
        <v>0.2540067640105701</v>
      </c>
      <c r="EU12" s="3">
        <v>0.21211850855758699</v>
      </c>
      <c r="EV12" s="3">
        <v>0.17310355127859001</v>
      </c>
      <c r="EW12" s="3">
        <v>0.13783543374109009</v>
      </c>
      <c r="EX12" s="3">
        <v>0.10689964899223983</v>
      </c>
      <c r="EY12" s="3">
        <v>8.0594852364719374E-2</v>
      </c>
      <c r="EZ12" s="3">
        <v>5.8945463122508451E-2</v>
      </c>
      <c r="FA12" s="3">
        <v>4.2068787575903051E-2</v>
      </c>
      <c r="FB12" s="3">
        <v>2.9022415172864E-2</v>
      </c>
      <c r="FC12" s="3">
        <v>1.9579682172220971E-2</v>
      </c>
      <c r="FD12" s="3">
        <v>1.2522381530065645E-2</v>
      </c>
      <c r="FE12" s="3">
        <v>7.5489924815847738E-3</v>
      </c>
      <c r="FF12" s="3">
        <v>4.1122381644184899E-3</v>
      </c>
      <c r="FG12" s="3">
        <v>1.9709546298241382E-3</v>
      </c>
      <c r="FH12" s="3">
        <v>8.1741401362696493E-4</v>
      </c>
      <c r="FI12" s="3">
        <v>2.9033728350016166E-4</v>
      </c>
      <c r="FJ12" s="3">
        <v>8.4081677301646812E-5</v>
      </c>
      <c r="FK12" s="3">
        <v>1.8273470927966903E-5</v>
      </c>
      <c r="FL12" s="3">
        <v>2.516622416199601E-6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14</v>
      </c>
      <c r="HC12">
        <f t="shared" ref="HC12:HC60" si="24">HC11-HD11-HE11-HF11</f>
        <v>0.9654632715</v>
      </c>
      <c r="HD12">
        <f>IF(H12&gt;=$F$3,IF(HB12&lt;50,HC12*VLOOKUP(H12,Ret!$A$2:$AZ$27,HB12+2),HC12),0)</f>
        <v>2.2205655244499998E-2</v>
      </c>
      <c r="HE12">
        <f>IF(H12&lt;$F$3,HC12*VLOOKUP(H12,Withd!$A$2:$AZ$57,HB12+2),0)</f>
        <v>0</v>
      </c>
      <c r="HF12">
        <f>IF(HC12=HD12,0,HC12*VLOOKUP(H12,Mort!$A$2:$E$115,IF(HF11/HC11=VLOOKUP(H11,Mort!$A$2:$E$115,2),2,3)))</f>
        <v>2.0564367682950001E-3</v>
      </c>
      <c r="HH12">
        <f t="shared" si="20"/>
        <v>43</v>
      </c>
      <c r="HI12">
        <f t="shared" si="20"/>
        <v>3</v>
      </c>
      <c r="HJ12">
        <f t="shared" si="21"/>
        <v>0.66290131229916005</v>
      </c>
      <c r="HK12">
        <f>IF(HH12&gt;=$F$3,IF(HI12&lt;50,HJ12*VLOOKUP(HH12,Ret!$A$2:$AZ$27,HI12+2),HJ12),0)</f>
        <v>0</v>
      </c>
      <c r="HL12">
        <f>IF(HH12&lt;$F$3,HJ12*VLOOKUP(HH12,Withd!$A$2:$AZ$57,HI12+2),0)</f>
        <v>5.8136445088636336E-2</v>
      </c>
      <c r="HM12">
        <f>IF(HJ12=HK12,0,HJ12*VLOOKUP(HH12,Mort!$A$2:$E$115,IF(HM11/HJ11=VLOOKUP(HH11,Mort!$A$2:$E$115,2),2,3)))</f>
        <v>6.2312723356121042E-4</v>
      </c>
      <c r="HN12">
        <f>HN11/(1+Assumptions!$C$9)</f>
        <v>1.398866215844081</v>
      </c>
      <c r="HO12">
        <f>HO11*(1+Assumptions!$C$10)</f>
        <v>0.74987600508169949</v>
      </c>
      <c r="HQ12">
        <f>HQ11/(1.01+Assumptions!$C$9)</f>
        <v>1.524935742474995</v>
      </c>
      <c r="HR12">
        <f>HR11/(0.99+Assumptions!$C$9)</f>
        <v>1.2821476241303096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2022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11965.519611249998</v>
      </c>
      <c r="F13" s="3">
        <f t="shared" si="19"/>
        <v>11706.44</v>
      </c>
      <c r="H13">
        <f t="shared" si="23"/>
        <v>55</v>
      </c>
      <c r="I13" s="5">
        <v>230725.95325314355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13236.02</v>
      </c>
      <c r="P13" s="5">
        <v>13876.72</v>
      </c>
      <c r="Q13" s="5">
        <v>14545.08</v>
      </c>
      <c r="R13" s="5">
        <v>15241.32</v>
      </c>
      <c r="S13" s="5">
        <v>15965.43</v>
      </c>
      <c r="T13" s="5">
        <v>16720.400000000001</v>
      </c>
      <c r="U13" s="5">
        <v>17507.2</v>
      </c>
      <c r="V13" s="5">
        <v>18327.689999999999</v>
      </c>
      <c r="W13" s="5">
        <v>7900.73</v>
      </c>
      <c r="X13" s="5">
        <v>8266.17</v>
      </c>
      <c r="Y13" s="5">
        <v>8643.5400000000009</v>
      </c>
      <c r="Z13" s="5">
        <v>9031.31</v>
      </c>
      <c r="AA13" s="5">
        <v>9428.36</v>
      </c>
      <c r="AB13" s="5">
        <v>9831.0400000000009</v>
      </c>
      <c r="AC13" s="5">
        <v>10236.4</v>
      </c>
      <c r="AD13" s="5">
        <v>10641.41</v>
      </c>
      <c r="AE13" s="5">
        <v>11043.35</v>
      </c>
      <c r="AF13" s="5">
        <v>11440.79</v>
      </c>
      <c r="AG13" s="5">
        <v>11829.24</v>
      </c>
      <c r="AH13" s="5">
        <v>12204.66</v>
      </c>
      <c r="AI13" s="5">
        <v>12561.88</v>
      </c>
      <c r="AJ13" s="5">
        <v>12891.51</v>
      </c>
      <c r="AK13" s="5">
        <v>13183.82</v>
      </c>
      <c r="AL13" s="5">
        <v>13427.82</v>
      </c>
      <c r="AM13" s="5">
        <v>13614</v>
      </c>
      <c r="AN13" s="5">
        <v>13730.67</v>
      </c>
      <c r="AO13" s="5">
        <v>13766.34</v>
      </c>
      <c r="AP13" s="5">
        <v>13712.21</v>
      </c>
      <c r="AQ13" s="5">
        <v>13562.81</v>
      </c>
      <c r="AR13" s="5">
        <v>13311.59</v>
      </c>
      <c r="AS13" s="5">
        <v>12952.81</v>
      </c>
      <c r="AT13" s="5">
        <v>12458.3</v>
      </c>
      <c r="AU13" s="5">
        <v>11822.45</v>
      </c>
      <c r="AV13" s="5">
        <v>11047.31</v>
      </c>
      <c r="AW13" s="5">
        <v>10142.799999999999</v>
      </c>
      <c r="AX13" s="5">
        <v>9130.44</v>
      </c>
      <c r="AY13" s="5">
        <v>8044.1</v>
      </c>
      <c r="AZ13" s="5">
        <v>6925.6</v>
      </c>
      <c r="BA13" s="5">
        <v>5817.88</v>
      </c>
      <c r="BB13" s="5">
        <v>4760.28</v>
      </c>
      <c r="BC13" s="5">
        <v>3786.31</v>
      </c>
      <c r="BD13" s="5">
        <v>2921.54</v>
      </c>
      <c r="BE13" s="5">
        <v>2199.75</v>
      </c>
      <c r="BF13" s="5">
        <v>1601.03</v>
      </c>
      <c r="BG13" s="5">
        <v>1139.53</v>
      </c>
      <c r="BH13" s="5">
        <v>768.88</v>
      </c>
      <c r="BI13" s="5">
        <v>489</v>
      </c>
      <c r="BJ13" s="5">
        <v>281.02999999999997</v>
      </c>
      <c r="BK13" s="5">
        <v>142.1</v>
      </c>
      <c r="BL13" s="5">
        <v>62.18</v>
      </c>
      <c r="BM13" s="5">
        <v>23.3</v>
      </c>
      <c r="BN13" s="5">
        <v>7.12</v>
      </c>
      <c r="BO13" s="5">
        <v>1.63</v>
      </c>
      <c r="BP13" s="5">
        <v>0.24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0.99385000000000001</v>
      </c>
      <c r="DL13" s="3">
        <v>0.98763843750000002</v>
      </c>
      <c r="DM13" s="3">
        <v>0.98123854042500003</v>
      </c>
      <c r="DN13" s="3">
        <v>0.97460536789172703</v>
      </c>
      <c r="DO13" s="3">
        <v>0.96768566977969572</v>
      </c>
      <c r="DP13" s="3">
        <v>0.96061188753360616</v>
      </c>
      <c r="DQ13" s="3">
        <v>0.95337848002047809</v>
      </c>
      <c r="DR13" s="3">
        <v>0.94602793193952017</v>
      </c>
      <c r="DS13" s="3">
        <v>0.93852593043923982</v>
      </c>
      <c r="DT13" s="3">
        <v>0.93074555047589846</v>
      </c>
      <c r="DU13" s="3">
        <v>0.92249914489868201</v>
      </c>
      <c r="DV13" s="3">
        <v>0.9136339281162057</v>
      </c>
      <c r="DW13" s="3">
        <v>0.90407731722811013</v>
      </c>
      <c r="DX13" s="3">
        <v>0.89354481648240258</v>
      </c>
      <c r="DY13" s="3">
        <v>0.88188405662730718</v>
      </c>
      <c r="DZ13" s="3">
        <v>0.86898209287884964</v>
      </c>
      <c r="EA13" s="3">
        <v>0.8547916153021381</v>
      </c>
      <c r="EB13" s="3">
        <v>0.83938827039439357</v>
      </c>
      <c r="EC13" s="3">
        <v>0.82264247440002536</v>
      </c>
      <c r="ED13" s="3">
        <v>0.8045032078395048</v>
      </c>
      <c r="EE13" s="3">
        <v>0.78488137460029928</v>
      </c>
      <c r="EF13" s="3">
        <v>0.76348550832869511</v>
      </c>
      <c r="EG13" s="3">
        <v>0.74009231235350392</v>
      </c>
      <c r="EH13" s="3">
        <v>0.71449251926919621</v>
      </c>
      <c r="EI13" s="3">
        <v>0.6866344559428903</v>
      </c>
      <c r="EJ13" s="3">
        <v>0.65641567353684371</v>
      </c>
      <c r="EK13" s="3">
        <v>0.62381150703226873</v>
      </c>
      <c r="EL13" s="3">
        <v>0.58896539624944622</v>
      </c>
      <c r="EM13" s="3">
        <v>0.55217861759970588</v>
      </c>
      <c r="EN13" s="3">
        <v>0.51369728973918238</v>
      </c>
      <c r="EO13" s="3">
        <v>0.47379328427224271</v>
      </c>
      <c r="EP13" s="3">
        <v>0.43194786140531827</v>
      </c>
      <c r="EQ13" s="3">
        <v>0.38853278185546974</v>
      </c>
      <c r="ER13" s="3">
        <v>0.34413125554502666</v>
      </c>
      <c r="ES13" s="3">
        <v>0.29948366645061492</v>
      </c>
      <c r="ET13" s="3">
        <v>0.2555374332356517</v>
      </c>
      <c r="EU13" s="3">
        <v>0.21339675512076037</v>
      </c>
      <c r="EV13" s="3">
        <v>0.1741466899513989</v>
      </c>
      <c r="EW13" s="3">
        <v>0.13866604334070087</v>
      </c>
      <c r="EX13" s="3">
        <v>0.10754383657331397</v>
      </c>
      <c r="EY13" s="3">
        <v>8.1080524707718593E-2</v>
      </c>
      <c r="EZ13" s="3">
        <v>5.9300674160731218E-2</v>
      </c>
      <c r="FA13" s="3">
        <v>4.2322298141772262E-2</v>
      </c>
      <c r="FB13" s="3">
        <v>2.9197307042045852E-2</v>
      </c>
      <c r="FC13" s="3">
        <v>1.9697671222845815E-2</v>
      </c>
      <c r="FD13" s="3">
        <v>1.259784260728327E-2</v>
      </c>
      <c r="FE13" s="3">
        <v>7.5944834373746469E-3</v>
      </c>
      <c r="FF13" s="3">
        <v>4.1370189076754653E-3</v>
      </c>
      <c r="FG13" s="3">
        <v>1.9828317922597738E-3</v>
      </c>
      <c r="FH13" s="3">
        <v>8.2233982920389614E-4</v>
      </c>
      <c r="FI13" s="3">
        <v>2.9208688393493186E-4</v>
      </c>
      <c r="FJ13" s="3">
        <v>8.4588361587556254E-5</v>
      </c>
      <c r="FK13" s="3">
        <v>1.8383588623823603E-5</v>
      </c>
      <c r="FL13" s="3">
        <v>2.5317878252729858E-6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15</v>
      </c>
      <c r="HC13">
        <f t="shared" si="24"/>
        <v>0.94120117948720494</v>
      </c>
      <c r="HD13">
        <f>IF(H13&gt;=$F$3,IF(HB13&lt;50,HC13*VLOOKUP(H13,Ret!$A$2:$AZ$27,HB13+2),HC13),0)</f>
        <v>3.2942041282052179E-2</v>
      </c>
      <c r="HE13">
        <f>IF(H13&lt;$F$3,HC13*VLOOKUP(H13,Withd!$A$2:$AZ$57,HB13+2),0)</f>
        <v>0</v>
      </c>
      <c r="HF13">
        <f>IF(HC13=HD13,0,HC13*VLOOKUP(H13,Mort!$A$2:$E$115,IF(HF12/HC12=VLOOKUP(H12,Mort!$A$2:$E$115,2),2,3)))</f>
        <v>2.1459386892308274E-3</v>
      </c>
      <c r="HH13">
        <f t="shared" si="20"/>
        <v>44</v>
      </c>
      <c r="HI13">
        <f t="shared" si="20"/>
        <v>4</v>
      </c>
      <c r="HJ13">
        <f t="shared" si="21"/>
        <v>0.60414173997696252</v>
      </c>
      <c r="HK13">
        <f>IF(HH13&gt;=$F$3,IF(HI13&lt;50,HJ13*VLOOKUP(HH13,Ret!$A$2:$AZ$27,HI13+2),HJ13),0)</f>
        <v>0</v>
      </c>
      <c r="HL13">
        <f>IF(HH13&lt;$F$3,HJ13*VLOOKUP(HH13,Withd!$A$2:$AZ$57,HI13+2),0)</f>
        <v>4.1081638318433457E-2</v>
      </c>
      <c r="HM13">
        <f>IF(HJ13=HK13,0,HJ13*VLOOKUP(HH13,Mort!$A$2:$E$115,IF(HM12/HJ12=VLOOKUP(HH12,Mort!$A$2:$E$115,2),2,3)))</f>
        <v>6.1018315737673212E-4</v>
      </c>
      <c r="HN13">
        <f>HN12/(1+Assumptions!$C$9)</f>
        <v>1.3476553139152996</v>
      </c>
      <c r="HO13">
        <f>HO12*(1+Assumptions!$C$10)</f>
        <v>0.77424697524685471</v>
      </c>
      <c r="HQ13">
        <f>HQ12/(1.01+Assumptions!$C$9)</f>
        <v>1.4550913573234685</v>
      </c>
      <c r="HR13">
        <f>HR12/(0.99+Assumptions!$C$9)</f>
        <v>1.2472253153018575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2023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12623.623189868747</v>
      </c>
      <c r="F14" s="3">
        <f t="shared" si="19"/>
        <v>12276.32</v>
      </c>
      <c r="H14">
        <f t="shared" si="23"/>
        <v>56</v>
      </c>
      <c r="I14" s="5">
        <v>221212.28378446004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13962.59</v>
      </c>
      <c r="Q14" s="5">
        <v>14635.08</v>
      </c>
      <c r="R14" s="5">
        <v>15335.64</v>
      </c>
      <c r="S14" s="5">
        <v>16064.23</v>
      </c>
      <c r="T14" s="5">
        <v>16823.87</v>
      </c>
      <c r="U14" s="5">
        <v>17615.53</v>
      </c>
      <c r="V14" s="5">
        <v>18441.099999999999</v>
      </c>
      <c r="W14" s="5">
        <v>7949.62</v>
      </c>
      <c r="X14" s="5">
        <v>8317.32</v>
      </c>
      <c r="Y14" s="5">
        <v>8697.0300000000007</v>
      </c>
      <c r="Z14" s="5">
        <v>9087.19</v>
      </c>
      <c r="AA14" s="5">
        <v>9486.7099999999991</v>
      </c>
      <c r="AB14" s="5">
        <v>9891.8799999999992</v>
      </c>
      <c r="AC14" s="5">
        <v>10299.74</v>
      </c>
      <c r="AD14" s="5">
        <v>10707.26</v>
      </c>
      <c r="AE14" s="5">
        <v>11111.69</v>
      </c>
      <c r="AF14" s="5">
        <v>11511.59</v>
      </c>
      <c r="AG14" s="5">
        <v>11902.44</v>
      </c>
      <c r="AH14" s="5">
        <v>12280.19</v>
      </c>
      <c r="AI14" s="5">
        <v>12639.61</v>
      </c>
      <c r="AJ14" s="5">
        <v>12971.28</v>
      </c>
      <c r="AK14" s="5">
        <v>13265.4</v>
      </c>
      <c r="AL14" s="5">
        <v>13510.91</v>
      </c>
      <c r="AM14" s="5">
        <v>13698.25</v>
      </c>
      <c r="AN14" s="5">
        <v>13815.64</v>
      </c>
      <c r="AO14" s="5">
        <v>13851.53</v>
      </c>
      <c r="AP14" s="5">
        <v>13797.06</v>
      </c>
      <c r="AQ14" s="5">
        <v>13646.74</v>
      </c>
      <c r="AR14" s="5">
        <v>13393.96</v>
      </c>
      <c r="AS14" s="5">
        <v>13032.96</v>
      </c>
      <c r="AT14" s="5">
        <v>12535.39</v>
      </c>
      <c r="AU14" s="5">
        <v>11895.61</v>
      </c>
      <c r="AV14" s="5">
        <v>11115.67</v>
      </c>
      <c r="AW14" s="5">
        <v>10205.57</v>
      </c>
      <c r="AX14" s="5">
        <v>9186.94</v>
      </c>
      <c r="AY14" s="5">
        <v>8093.88</v>
      </c>
      <c r="AZ14" s="5">
        <v>6968.46</v>
      </c>
      <c r="BA14" s="5">
        <v>5853.88</v>
      </c>
      <c r="BB14" s="5">
        <v>4789.74</v>
      </c>
      <c r="BC14" s="5">
        <v>3809.74</v>
      </c>
      <c r="BD14" s="5">
        <v>2939.62</v>
      </c>
      <c r="BE14" s="5">
        <v>2213.36</v>
      </c>
      <c r="BF14" s="5">
        <v>1610.94</v>
      </c>
      <c r="BG14" s="5">
        <v>1146.58</v>
      </c>
      <c r="BH14" s="5">
        <v>773.64</v>
      </c>
      <c r="BI14" s="5">
        <v>492.03</v>
      </c>
      <c r="BJ14" s="5">
        <v>282.77</v>
      </c>
      <c r="BK14" s="5">
        <v>142.97999999999999</v>
      </c>
      <c r="BL14" s="5">
        <v>62.56</v>
      </c>
      <c r="BM14" s="5">
        <v>23.44</v>
      </c>
      <c r="BN14" s="5">
        <v>7.16</v>
      </c>
      <c r="BO14" s="5">
        <v>1.64</v>
      </c>
      <c r="BP14" s="5">
        <v>0.24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0.99375000000000002</v>
      </c>
      <c r="DM14" s="3">
        <v>0.98731049999999998</v>
      </c>
      <c r="DN14" s="3">
        <v>0.98063628102</v>
      </c>
      <c r="DO14" s="3">
        <v>0.97367376342475798</v>
      </c>
      <c r="DP14" s="3">
        <v>0.96655620821412291</v>
      </c>
      <c r="DQ14" s="3">
        <v>0.95927803996627048</v>
      </c>
      <c r="DR14" s="3">
        <v>0.95188200627813058</v>
      </c>
      <c r="DS14" s="3">
        <v>0.94433358196834505</v>
      </c>
      <c r="DT14" s="3">
        <v>0.93650505657382743</v>
      </c>
      <c r="DU14" s="3">
        <v>0.92820762177258331</v>
      </c>
      <c r="DV14" s="3">
        <v>0.91928754652734879</v>
      </c>
      <c r="DW14" s="3">
        <v>0.90967179879067273</v>
      </c>
      <c r="DX14" s="3">
        <v>0.89907412233476136</v>
      </c>
      <c r="DY14" s="3">
        <v>0.88734120503829272</v>
      </c>
      <c r="DZ14" s="3">
        <v>0.87435940320858252</v>
      </c>
      <c r="EA14" s="3">
        <v>0.86008111415418642</v>
      </c>
      <c r="EB14" s="3">
        <v>0.84458245247712793</v>
      </c>
      <c r="EC14" s="3">
        <v>0.82773303255020925</v>
      </c>
      <c r="ED14" s="3">
        <v>0.80948151918247713</v>
      </c>
      <c r="EE14" s="3">
        <v>0.78973826492961652</v>
      </c>
      <c r="EF14" s="3">
        <v>0.76820999982763516</v>
      </c>
      <c r="EG14" s="3">
        <v>0.74467204543291643</v>
      </c>
      <c r="EH14" s="3">
        <v>0.71891383938139186</v>
      </c>
      <c r="EI14" s="3">
        <v>0.69088338878391142</v>
      </c>
      <c r="EJ14" s="3">
        <v>0.66047761084353152</v>
      </c>
      <c r="EK14" s="3">
        <v>0.62767168791293326</v>
      </c>
      <c r="EL14" s="3">
        <v>0.59260994742611683</v>
      </c>
      <c r="EM14" s="3">
        <v>0.55559553010988161</v>
      </c>
      <c r="EN14" s="3">
        <v>0.51687607761652399</v>
      </c>
      <c r="EO14" s="3">
        <v>0.47672514390727244</v>
      </c>
      <c r="EP14" s="3">
        <v>0.43462077919738218</v>
      </c>
      <c r="EQ14" s="3">
        <v>0.39093704468025331</v>
      </c>
      <c r="ER14" s="3">
        <v>0.34626075921419397</v>
      </c>
      <c r="ES14" s="3">
        <v>0.30133688831374444</v>
      </c>
      <c r="ET14" s="3">
        <v>0.25711871332258557</v>
      </c>
      <c r="EU14" s="3">
        <v>0.21471726630855797</v>
      </c>
      <c r="EV14" s="3">
        <v>0.17522431951642489</v>
      </c>
      <c r="EW14" s="3">
        <v>0.13952411665814848</v>
      </c>
      <c r="EX14" s="3">
        <v>0.10820932391539365</v>
      </c>
      <c r="EY14" s="3">
        <v>8.1582255579532734E-2</v>
      </c>
      <c r="EZ14" s="3">
        <v>5.9667630085758643E-2</v>
      </c>
      <c r="FA14" s="3">
        <v>4.2584190915905082E-2</v>
      </c>
      <c r="FB14" s="3">
        <v>2.93779816290646E-2</v>
      </c>
      <c r="FC14" s="3">
        <v>1.9819561526232141E-2</v>
      </c>
      <c r="FD14" s="3">
        <v>1.2675798769717028E-2</v>
      </c>
      <c r="FE14" s="3">
        <v>7.6414785303362135E-3</v>
      </c>
      <c r="FF14" s="3">
        <v>4.1626190146153491E-3</v>
      </c>
      <c r="FG14" s="3">
        <v>1.9951016675149908E-3</v>
      </c>
      <c r="FH14" s="3">
        <v>8.2742851456849215E-4</v>
      </c>
      <c r="FI14" s="3">
        <v>2.9389433408958272E-4</v>
      </c>
      <c r="FJ14" s="3">
        <v>8.5111799152343142E-5</v>
      </c>
      <c r="FK14" s="3">
        <v>1.8497347309778738E-5</v>
      </c>
      <c r="FL14" s="3">
        <v>2.5474546715027269E-6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16</v>
      </c>
      <c r="HC14">
        <f t="shared" si="24"/>
        <v>0.90611319951592195</v>
      </c>
      <c r="HD14">
        <f>IF(H14&gt;=$F$3,IF(HB14&lt;50,HC14*VLOOKUP(H14,Ret!$A$2:$AZ$27,HB14+2),HC14),0)</f>
        <v>2.6277282785961739E-2</v>
      </c>
      <c r="HE14">
        <f>IF(H14&lt;$F$3,HC14*VLOOKUP(H14,Withd!$A$2:$AZ$57,HB14+2),0)</f>
        <v>0</v>
      </c>
      <c r="HF14">
        <f>IF(HC14=HD14,0,HC14*VLOOKUP(H14,Mort!$A$2:$E$115,IF(HF13/HC13=VLOOKUP(H13,Mort!$A$2:$E$115,2),2,3)))</f>
        <v>2.2562218667946457E-3</v>
      </c>
      <c r="HH14">
        <f t="shared" si="20"/>
        <v>45</v>
      </c>
      <c r="HI14">
        <f t="shared" si="20"/>
        <v>5</v>
      </c>
      <c r="HJ14">
        <f t="shared" si="21"/>
        <v>0.56244991850115234</v>
      </c>
      <c r="HK14">
        <f>IF(HH14&gt;=$F$3,IF(HI14&lt;50,HJ14*VLOOKUP(HH14,Ret!$A$2:$AZ$27,HI14+2),HJ14),0)</f>
        <v>0</v>
      </c>
      <c r="HL14">
        <f>IF(HH14&lt;$F$3,HJ14*VLOOKUP(HH14,Withd!$A$2:$AZ$57,HI14+2),0)</f>
        <v>3.1159725484963839E-2</v>
      </c>
      <c r="HM14">
        <f>IF(HJ14=HK14,0,HJ14*VLOOKUP(HH14,Mort!$A$2:$E$115,IF(HM13/HJ13=VLOOKUP(HH13,Mort!$A$2:$E$115,2),2,3)))</f>
        <v>5.9619691361122141E-4</v>
      </c>
      <c r="HN14">
        <f>HN13/(1+Assumptions!$C$9)</f>
        <v>1.2983191848894986</v>
      </c>
      <c r="HO14">
        <f>HO13*(1+Assumptions!$C$10)</f>
        <v>0.79941000194237744</v>
      </c>
      <c r="HQ14">
        <f>HQ13/(1.01+Assumptions!$C$9)</f>
        <v>1.3884459516445309</v>
      </c>
      <c r="HR14">
        <f>HR13/(0.99+Assumptions!$C$9)</f>
        <v>1.2132541977644529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2024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13317.922465311529</v>
      </c>
      <c r="F15" s="3">
        <f t="shared" si="19"/>
        <v>12871.86</v>
      </c>
      <c r="H15">
        <f t="shared" si="23"/>
        <v>57</v>
      </c>
      <c r="I15" s="5">
        <v>211481.82021572025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14727.13</v>
      </c>
      <c r="R15" s="5">
        <v>15432.09</v>
      </c>
      <c r="S15" s="5">
        <v>16165.26</v>
      </c>
      <c r="T15" s="5">
        <v>16929.68</v>
      </c>
      <c r="U15" s="5">
        <v>17726.32</v>
      </c>
      <c r="V15" s="5">
        <v>18557.080000000002</v>
      </c>
      <c r="W15" s="5">
        <v>7999.62</v>
      </c>
      <c r="X15" s="5">
        <v>8369.6299999999992</v>
      </c>
      <c r="Y15" s="5">
        <v>8751.73</v>
      </c>
      <c r="Z15" s="5">
        <v>9144.34</v>
      </c>
      <c r="AA15" s="5">
        <v>9546.3700000000008</v>
      </c>
      <c r="AB15" s="5">
        <v>9954.09</v>
      </c>
      <c r="AC15" s="5">
        <v>10364.52</v>
      </c>
      <c r="AD15" s="5">
        <v>10774.6</v>
      </c>
      <c r="AE15" s="5">
        <v>11181.57</v>
      </c>
      <c r="AF15" s="5">
        <v>11583.99</v>
      </c>
      <c r="AG15" s="5">
        <v>11977.29</v>
      </c>
      <c r="AH15" s="5">
        <v>12357.42</v>
      </c>
      <c r="AI15" s="5">
        <v>12719.1</v>
      </c>
      <c r="AJ15" s="5">
        <v>13052.86</v>
      </c>
      <c r="AK15" s="5">
        <v>13348.83</v>
      </c>
      <c r="AL15" s="5">
        <v>13595.89</v>
      </c>
      <c r="AM15" s="5">
        <v>13784.4</v>
      </c>
      <c r="AN15" s="5">
        <v>13902.53</v>
      </c>
      <c r="AO15" s="5">
        <v>13938.65</v>
      </c>
      <c r="AP15" s="5">
        <v>13883.84</v>
      </c>
      <c r="AQ15" s="5">
        <v>13732.57</v>
      </c>
      <c r="AR15" s="5">
        <v>13478.2</v>
      </c>
      <c r="AS15" s="5">
        <v>13114.93</v>
      </c>
      <c r="AT15" s="5">
        <v>12614.23</v>
      </c>
      <c r="AU15" s="5">
        <v>11970.43</v>
      </c>
      <c r="AV15" s="5">
        <v>11185.58</v>
      </c>
      <c r="AW15" s="5">
        <v>10269.75</v>
      </c>
      <c r="AX15" s="5">
        <v>9244.7199999999993</v>
      </c>
      <c r="AY15" s="5">
        <v>8144.79</v>
      </c>
      <c r="AZ15" s="5">
        <v>7012.28</v>
      </c>
      <c r="BA15" s="5">
        <v>5890.7</v>
      </c>
      <c r="BB15" s="5">
        <v>4819.8599999999997</v>
      </c>
      <c r="BC15" s="5">
        <v>3833.7</v>
      </c>
      <c r="BD15" s="5">
        <v>2958.11</v>
      </c>
      <c r="BE15" s="5">
        <v>2227.29</v>
      </c>
      <c r="BF15" s="5">
        <v>1621.07</v>
      </c>
      <c r="BG15" s="5">
        <v>1153.79</v>
      </c>
      <c r="BH15" s="5">
        <v>778.5</v>
      </c>
      <c r="BI15" s="5">
        <v>495.12</v>
      </c>
      <c r="BJ15" s="5">
        <v>284.55</v>
      </c>
      <c r="BK15" s="5">
        <v>143.88</v>
      </c>
      <c r="BL15" s="5">
        <v>62.95</v>
      </c>
      <c r="BM15" s="5">
        <v>23.59</v>
      </c>
      <c r="BN15" s="5">
        <v>7.21</v>
      </c>
      <c r="BO15" s="5">
        <v>1.65</v>
      </c>
      <c r="BP15" s="5">
        <v>0.24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0.99351999999999996</v>
      </c>
      <c r="DN15" s="3">
        <v>0.98680380479999996</v>
      </c>
      <c r="DO15" s="3">
        <v>0.97979749778591996</v>
      </c>
      <c r="DP15" s="3">
        <v>0.97263517807710487</v>
      </c>
      <c r="DQ15" s="3">
        <v>0.96531123518618422</v>
      </c>
      <c r="DR15" s="3">
        <v>0.95786868556289873</v>
      </c>
      <c r="DS15" s="3">
        <v>0.95027278688638495</v>
      </c>
      <c r="DT15" s="3">
        <v>0.94239502548309684</v>
      </c>
      <c r="DU15" s="3">
        <v>0.93404540555731663</v>
      </c>
      <c r="DV15" s="3">
        <v>0.92506922920991086</v>
      </c>
      <c r="DW15" s="3">
        <v>0.9153930050723752</v>
      </c>
      <c r="DX15" s="3">
        <v>0.90472867656328193</v>
      </c>
      <c r="DY15" s="3">
        <v>0.89292196733413109</v>
      </c>
      <c r="DZ15" s="3">
        <v>0.87985851895203271</v>
      </c>
      <c r="EA15" s="3">
        <v>0.86549042933754605</v>
      </c>
      <c r="EB15" s="3">
        <v>0.84989429180088349</v>
      </c>
      <c r="EC15" s="3">
        <v>0.83293890067945586</v>
      </c>
      <c r="ED15" s="3">
        <v>0.8145725979194739</v>
      </c>
      <c r="EE15" s="3">
        <v>0.79470517225621795</v>
      </c>
      <c r="EF15" s="3">
        <v>0.77304150926051352</v>
      </c>
      <c r="EG15" s="3">
        <v>0.74935551741677142</v>
      </c>
      <c r="EH15" s="3">
        <v>0.72343531006932527</v>
      </c>
      <c r="EI15" s="3">
        <v>0.69522856732972227</v>
      </c>
      <c r="EJ15" s="3">
        <v>0.66463155808154117</v>
      </c>
      <c r="EK15" s="3">
        <v>0.63161930859163107</v>
      </c>
      <c r="EL15" s="3">
        <v>0.59633705401370252</v>
      </c>
      <c r="EM15" s="3">
        <v>0.55908984162000663</v>
      </c>
      <c r="EN15" s="3">
        <v>0.52012687055750839</v>
      </c>
      <c r="EO15" s="3">
        <v>0.47972341525260115</v>
      </c>
      <c r="EP15" s="3">
        <v>0.43735424321749145</v>
      </c>
      <c r="EQ15" s="3">
        <v>0.39339576823170136</v>
      </c>
      <c r="ER15" s="3">
        <v>0.34843849983818254</v>
      </c>
      <c r="ES15" s="3">
        <v>0.30323208886917674</v>
      </c>
      <c r="ET15" s="3">
        <v>0.25873581214851377</v>
      </c>
      <c r="EU15" s="3">
        <v>0.21606768936710236</v>
      </c>
      <c r="EV15" s="3">
        <v>0.1763263592618112</v>
      </c>
      <c r="EW15" s="3">
        <v>0.14040162682580978</v>
      </c>
      <c r="EX15" s="3">
        <v>0.10888988570102504</v>
      </c>
      <c r="EY15" s="3">
        <v>8.2095351526573809E-2</v>
      </c>
      <c r="EZ15" s="3">
        <v>6.0042898199505548E-2</v>
      </c>
      <c r="FA15" s="3">
        <v>4.2852016016005114E-2</v>
      </c>
      <c r="FB15" s="3">
        <v>2.956274880912161E-2</v>
      </c>
      <c r="FC15" s="3">
        <v>1.9944212856585802E-2</v>
      </c>
      <c r="FD15" s="3">
        <v>1.2755520774558016E-2</v>
      </c>
      <c r="FE15" s="3">
        <v>7.6895381437345547E-3</v>
      </c>
      <c r="FF15" s="3">
        <v>4.1887990084179616E-3</v>
      </c>
      <c r="FG15" s="3">
        <v>2.0076494767446449E-3</v>
      </c>
      <c r="FH15" s="3">
        <v>8.326324674903067E-4</v>
      </c>
      <c r="FI15" s="3">
        <v>2.9574272612788204E-4</v>
      </c>
      <c r="FJ15" s="3">
        <v>8.5647093486634627E-5</v>
      </c>
      <c r="FK15" s="3">
        <v>1.8613682827450306E-5</v>
      </c>
      <c r="FL15" s="3">
        <v>2.5634763989964553E-6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17</v>
      </c>
      <c r="HC15">
        <f t="shared" si="24"/>
        <v>0.87757969486316556</v>
      </c>
      <c r="HD15">
        <f>IF(H15&gt;=$F$3,IF(HB15&lt;50,HC15*VLOOKUP(H15,Ret!$A$2:$AZ$27,HB15+2),HC15),0)</f>
        <v>3.5980767489389789E-2</v>
      </c>
      <c r="HE15">
        <f>IF(H15&lt;$F$3,HC15*VLOOKUP(H15,Withd!$A$2:$AZ$57,HB15+2),0)</f>
        <v>0</v>
      </c>
      <c r="HF15">
        <f>IF(HC15=HD15,0,HC15*VLOOKUP(H15,Mort!$A$2:$E$115,IF(HF14/HC14=VLOOKUP(H14,Mort!$A$2:$E$115,2),2,3)))</f>
        <v>2.3255861913873887E-3</v>
      </c>
      <c r="HH15">
        <f t="shared" si="20"/>
        <v>46</v>
      </c>
      <c r="HI15">
        <f t="shared" si="20"/>
        <v>6</v>
      </c>
      <c r="HJ15">
        <f t="shared" si="21"/>
        <v>0.53069399610257728</v>
      </c>
      <c r="HK15">
        <f>IF(HH15&gt;=$F$3,IF(HI15&lt;50,HJ15*VLOOKUP(HH15,Ret!$A$2:$AZ$27,HI15+2),HJ15),0)</f>
        <v>0</v>
      </c>
      <c r="HL15">
        <f>IF(HH15&lt;$F$3,HJ15*VLOOKUP(HH15,Withd!$A$2:$AZ$57,HI15+2),0)</f>
        <v>2.7277671399672472E-2</v>
      </c>
      <c r="HM15">
        <f>IF(HJ15=HK15,0,HJ15*VLOOKUP(HH15,Mort!$A$2:$E$115,IF(HM14/HJ14=VLOOKUP(HH14,Mort!$A$2:$E$115,2),2,3)))</f>
        <v>6.1560503547898962E-4</v>
      </c>
      <c r="HN15">
        <f>HN14/(1+Assumptions!$C$9)</f>
        <v>1.2507891954619446</v>
      </c>
      <c r="HO15">
        <f>HO14*(1+Assumptions!$C$10)</f>
        <v>0.8253908270055047</v>
      </c>
      <c r="HQ15">
        <f>HQ14/(1.01+Assumptions!$C$9)</f>
        <v>1.3248530072943996</v>
      </c>
      <c r="HR15">
        <f>HR14/(0.99+Assumptions!$C$9)</f>
        <v>1.1802083635840981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2025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14050.408200903663</v>
      </c>
      <c r="F16" s="3">
        <f t="shared" si="19"/>
        <v>13494.94</v>
      </c>
      <c r="H16">
        <f t="shared" si="23"/>
        <v>58</v>
      </c>
      <c r="I16" s="5">
        <v>201554.65824690982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15532.74</v>
      </c>
      <c r="S16" s="5">
        <v>16270.69</v>
      </c>
      <c r="T16" s="5">
        <v>17040.099999999999</v>
      </c>
      <c r="U16" s="5">
        <v>17841.939999999999</v>
      </c>
      <c r="V16" s="5">
        <v>18678.12</v>
      </c>
      <c r="W16" s="5">
        <v>8051.79</v>
      </c>
      <c r="X16" s="5">
        <v>8424.2199999999993</v>
      </c>
      <c r="Y16" s="5">
        <v>8808.81</v>
      </c>
      <c r="Z16" s="5">
        <v>9203.99</v>
      </c>
      <c r="AA16" s="5">
        <v>9608.64</v>
      </c>
      <c r="AB16" s="5">
        <v>10019.01</v>
      </c>
      <c r="AC16" s="5">
        <v>10432.120000000001</v>
      </c>
      <c r="AD16" s="5">
        <v>10844.87</v>
      </c>
      <c r="AE16" s="5">
        <v>11254.5</v>
      </c>
      <c r="AF16" s="5">
        <v>11659.54</v>
      </c>
      <c r="AG16" s="5">
        <v>12055.41</v>
      </c>
      <c r="AH16" s="5">
        <v>12438.02</v>
      </c>
      <c r="AI16" s="5">
        <v>12802.06</v>
      </c>
      <c r="AJ16" s="5">
        <v>13138</v>
      </c>
      <c r="AK16" s="5">
        <v>13435.9</v>
      </c>
      <c r="AL16" s="5">
        <v>13684.56</v>
      </c>
      <c r="AM16" s="5">
        <v>13874.31</v>
      </c>
      <c r="AN16" s="5">
        <v>13993.2</v>
      </c>
      <c r="AO16" s="5">
        <v>14029.56</v>
      </c>
      <c r="AP16" s="5">
        <v>13974.39</v>
      </c>
      <c r="AQ16" s="5">
        <v>13822.13</v>
      </c>
      <c r="AR16" s="5">
        <v>13566.11</v>
      </c>
      <c r="AS16" s="5">
        <v>13200.47</v>
      </c>
      <c r="AT16" s="5">
        <v>12696.51</v>
      </c>
      <c r="AU16" s="5">
        <v>12048.5</v>
      </c>
      <c r="AV16" s="5">
        <v>11258.54</v>
      </c>
      <c r="AW16" s="5">
        <v>10336.74</v>
      </c>
      <c r="AX16" s="5">
        <v>9305.02</v>
      </c>
      <c r="AY16" s="5">
        <v>8197.91</v>
      </c>
      <c r="AZ16" s="5">
        <v>7058.02</v>
      </c>
      <c r="BA16" s="5">
        <v>5929.12</v>
      </c>
      <c r="BB16" s="5">
        <v>4851.3</v>
      </c>
      <c r="BC16" s="5">
        <v>3858.71</v>
      </c>
      <c r="BD16" s="5">
        <v>2977.4</v>
      </c>
      <c r="BE16" s="5">
        <v>2241.81</v>
      </c>
      <c r="BF16" s="5">
        <v>1631.64</v>
      </c>
      <c r="BG16" s="5">
        <v>1161.31</v>
      </c>
      <c r="BH16" s="5">
        <v>783.58</v>
      </c>
      <c r="BI16" s="5">
        <v>498.35</v>
      </c>
      <c r="BJ16" s="5">
        <v>286.39999999999998</v>
      </c>
      <c r="BK16" s="5">
        <v>144.82</v>
      </c>
      <c r="BL16" s="5">
        <v>63.36</v>
      </c>
      <c r="BM16" s="5">
        <v>23.74</v>
      </c>
      <c r="BN16" s="5">
        <v>7.25</v>
      </c>
      <c r="BO16" s="5">
        <v>1.66</v>
      </c>
      <c r="BP16" s="5">
        <v>0.24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0.99324000000000001</v>
      </c>
      <c r="DO16" s="3">
        <v>0.98618799600000007</v>
      </c>
      <c r="DP16" s="3">
        <v>0.97897896174924004</v>
      </c>
      <c r="DQ16" s="3">
        <v>0.97160725016726823</v>
      </c>
      <c r="DR16" s="3">
        <v>0.96411615826847863</v>
      </c>
      <c r="DS16" s="3">
        <v>0.95647071713340959</v>
      </c>
      <c r="DT16" s="3">
        <v>0.94854157488837365</v>
      </c>
      <c r="DU16" s="3">
        <v>0.94013749653486267</v>
      </c>
      <c r="DV16" s="3">
        <v>0.93110277519316265</v>
      </c>
      <c r="DW16" s="3">
        <v>0.92136344016464211</v>
      </c>
      <c r="DX16" s="3">
        <v>0.91062955608672402</v>
      </c>
      <c r="DY16" s="3">
        <v>0.89874584037979222</v>
      </c>
      <c r="DZ16" s="3">
        <v>0.88559718873503579</v>
      </c>
      <c r="EA16" s="3">
        <v>0.87113538664299273</v>
      </c>
      <c r="EB16" s="3">
        <v>0.85543752697568598</v>
      </c>
      <c r="EC16" s="3">
        <v>0.83837154831252103</v>
      </c>
      <c r="ED16" s="3">
        <v>0.81988545567222992</v>
      </c>
      <c r="EE16" s="3">
        <v>0.79988844940838422</v>
      </c>
      <c r="EF16" s="3">
        <v>0.77808349027751167</v>
      </c>
      <c r="EG16" s="3">
        <v>0.75424301213540867</v>
      </c>
      <c r="EH16" s="3">
        <v>0.72815374634564489</v>
      </c>
      <c r="EI16" s="3">
        <v>0.69976303177562826</v>
      </c>
      <c r="EJ16" s="3">
        <v>0.66896646074718291</v>
      </c>
      <c r="EK16" s="3">
        <v>0.63573889664187033</v>
      </c>
      <c r="EL16" s="3">
        <v>0.60022652187545544</v>
      </c>
      <c r="EM16" s="3">
        <v>0.56273637331911452</v>
      </c>
      <c r="EN16" s="3">
        <v>0.52351927546250543</v>
      </c>
      <c r="EO16" s="3">
        <v>0.48285229814457803</v>
      </c>
      <c r="EP16" s="3">
        <v>0.44020678317244893</v>
      </c>
      <c r="EQ16" s="3">
        <v>0.39596159939578612</v>
      </c>
      <c r="ER16" s="3">
        <v>0.35071110781683568</v>
      </c>
      <c r="ES16" s="3">
        <v>0.30520984868867945</v>
      </c>
      <c r="ET16" s="3">
        <v>0.26042335549210266</v>
      </c>
      <c r="EU16" s="3">
        <v>0.21747693993790002</v>
      </c>
      <c r="EV16" s="3">
        <v>0.17747640637512205</v>
      </c>
      <c r="EW16" s="3">
        <v>0.14131736334025469</v>
      </c>
      <c r="EX16" s="3">
        <v>0.10960009431216793</v>
      </c>
      <c r="EY16" s="3">
        <v>8.2630799104772765E-2</v>
      </c>
      <c r="EZ16" s="3">
        <v>6.0434513849248701E-2</v>
      </c>
      <c r="FA16" s="3">
        <v>4.31315081890703E-2</v>
      </c>
      <c r="FB16" s="3">
        <v>2.9755564869475819E-2</v>
      </c>
      <c r="FC16" s="3">
        <v>2.0074294283543168E-2</v>
      </c>
      <c r="FD16" s="3">
        <v>1.2838715651982869E-2</v>
      </c>
      <c r="FE16" s="3">
        <v>7.7396913436413532E-3</v>
      </c>
      <c r="FF16" s="3">
        <v>4.2161194625351906E-3</v>
      </c>
      <c r="FG16" s="3">
        <v>2.0207438971984915E-3</v>
      </c>
      <c r="FH16" s="3">
        <v>8.3806311648513046E-4</v>
      </c>
      <c r="FI16" s="3">
        <v>2.9767163834435351E-4</v>
      </c>
      <c r="FJ16" s="3">
        <v>8.6205706464524771E-5</v>
      </c>
      <c r="FK16" s="3">
        <v>1.8735086185935172E-5</v>
      </c>
      <c r="FL16" s="3">
        <v>2.5801960695269908E-6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18</v>
      </c>
      <c r="HC16">
        <f t="shared" si="24"/>
        <v>0.83927334118238839</v>
      </c>
      <c r="HD16">
        <f>IF(H16&gt;=$F$3,IF(HB16&lt;50,HC16*VLOOKUP(H16,Ret!$A$2:$AZ$27,HB16+2),HC16),0)</f>
        <v>3.9445847035572253E-2</v>
      </c>
      <c r="HE16">
        <f>IF(H16&lt;$F$3,HC16*VLOOKUP(H16,Withd!$A$2:$AZ$57,HB16+2),0)</f>
        <v>0</v>
      </c>
      <c r="HF16">
        <f>IF(HC16=HD16,0,HC16*VLOOKUP(H16,Mort!$A$2:$E$115,IF(HF15/HC15=VLOOKUP(H15,Mort!$A$2:$E$115,2),2,3)))</f>
        <v>2.3499653553106874E-3</v>
      </c>
      <c r="HH16">
        <f t="shared" si="20"/>
        <v>47</v>
      </c>
      <c r="HI16">
        <f t="shared" si="20"/>
        <v>7</v>
      </c>
      <c r="HJ16">
        <f t="shared" si="21"/>
        <v>0.50280071966742579</v>
      </c>
      <c r="HK16">
        <f>IF(HH16&gt;=$F$3,IF(HI16&lt;50,HJ16*VLOOKUP(HH16,Ret!$A$2:$AZ$27,HI16+2),HJ16),0)</f>
        <v>0</v>
      </c>
      <c r="HL16">
        <f>IF(HH16&lt;$F$3,HJ16*VLOOKUP(HH16,Withd!$A$2:$AZ$57,HI16+2),0)</f>
        <v>2.3681913896335754E-2</v>
      </c>
      <c r="HM16">
        <f>IF(HJ16=HK16,0,HJ16*VLOOKUP(HH16,Mort!$A$2:$E$115,IF(HM15/HJ15=VLOOKUP(HH15,Mort!$A$2:$E$115,2),2,3)))</f>
        <v>6.3352890678095648E-4</v>
      </c>
      <c r="HN16">
        <f>HN15/(1+Assumptions!$C$9)</f>
        <v>1.2049992249151682</v>
      </c>
      <c r="HO16">
        <f>HO15*(1+Assumptions!$C$10)</f>
        <v>0.8522160288831836</v>
      </c>
      <c r="HQ16">
        <f>HQ15/(1.01+Assumptions!$C$9)</f>
        <v>1.2641727168839689</v>
      </c>
      <c r="HR16">
        <f>HR15/(0.99+Assumptions!$C$9)</f>
        <v>1.1480626104903677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2026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14823.180651953362</v>
      </c>
      <c r="F17" s="3">
        <f t="shared" si="19"/>
        <v>14144.91</v>
      </c>
      <c r="H17">
        <f t="shared" si="23"/>
        <v>59</v>
      </c>
      <c r="I17" s="5">
        <v>191431.52158105365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16381.43</v>
      </c>
      <c r="T17" s="5">
        <v>17156.080000000002</v>
      </c>
      <c r="U17" s="5">
        <v>17963.37</v>
      </c>
      <c r="V17" s="5">
        <v>18805.240000000002</v>
      </c>
      <c r="W17" s="5">
        <v>8106.59</v>
      </c>
      <c r="X17" s="5">
        <v>8481.56</v>
      </c>
      <c r="Y17" s="5">
        <v>8868.76</v>
      </c>
      <c r="Z17" s="5">
        <v>9266.6299999999992</v>
      </c>
      <c r="AA17" s="5">
        <v>9674.0300000000007</v>
      </c>
      <c r="AB17" s="5">
        <v>10087.200000000001</v>
      </c>
      <c r="AC17" s="5">
        <v>10503.12</v>
      </c>
      <c r="AD17" s="5">
        <v>10918.68</v>
      </c>
      <c r="AE17" s="5">
        <v>11331.1</v>
      </c>
      <c r="AF17" s="5">
        <v>11738.89</v>
      </c>
      <c r="AG17" s="5">
        <v>12137.46</v>
      </c>
      <c r="AH17" s="5">
        <v>12522.67</v>
      </c>
      <c r="AI17" s="5">
        <v>12889.19</v>
      </c>
      <c r="AJ17" s="5">
        <v>13227.41</v>
      </c>
      <c r="AK17" s="5">
        <v>13527.34</v>
      </c>
      <c r="AL17" s="5">
        <v>13777.7</v>
      </c>
      <c r="AM17" s="5">
        <v>13968.74</v>
      </c>
      <c r="AN17" s="5">
        <v>14088.44</v>
      </c>
      <c r="AO17" s="5">
        <v>14125.04</v>
      </c>
      <c r="AP17" s="5">
        <v>14069.5</v>
      </c>
      <c r="AQ17" s="5">
        <v>13916.21</v>
      </c>
      <c r="AR17" s="5">
        <v>13658.44</v>
      </c>
      <c r="AS17" s="5">
        <v>13290.31</v>
      </c>
      <c r="AT17" s="5">
        <v>12782.92</v>
      </c>
      <c r="AU17" s="5">
        <v>12130.5</v>
      </c>
      <c r="AV17" s="5">
        <v>11335.16</v>
      </c>
      <c r="AW17" s="5">
        <v>10407.09</v>
      </c>
      <c r="AX17" s="5">
        <v>9368.35</v>
      </c>
      <c r="AY17" s="5">
        <v>8253.7000000000007</v>
      </c>
      <c r="AZ17" s="5">
        <v>7106.06</v>
      </c>
      <c r="BA17" s="5">
        <v>5969.47</v>
      </c>
      <c r="BB17" s="5">
        <v>4884.32</v>
      </c>
      <c r="BC17" s="5">
        <v>3884.97</v>
      </c>
      <c r="BD17" s="5">
        <v>2997.66</v>
      </c>
      <c r="BE17" s="5">
        <v>2257.0700000000002</v>
      </c>
      <c r="BF17" s="5">
        <v>1642.75</v>
      </c>
      <c r="BG17" s="5">
        <v>1169.22</v>
      </c>
      <c r="BH17" s="5">
        <v>788.91</v>
      </c>
      <c r="BI17" s="5">
        <v>501.75</v>
      </c>
      <c r="BJ17" s="5">
        <v>288.35000000000002</v>
      </c>
      <c r="BK17" s="5">
        <v>145.81</v>
      </c>
      <c r="BL17" s="5">
        <v>63.8</v>
      </c>
      <c r="BM17" s="5">
        <v>23.91</v>
      </c>
      <c r="BN17" s="5">
        <v>7.3</v>
      </c>
      <c r="BO17" s="5">
        <v>1.67</v>
      </c>
      <c r="BP17" s="5">
        <v>0.24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0.9929</v>
      </c>
      <c r="DP17" s="3">
        <v>0.98564190099999993</v>
      </c>
      <c r="DQ17" s="3">
        <v>0.97822001748546994</v>
      </c>
      <c r="DR17" s="3">
        <v>0.97067794115065698</v>
      </c>
      <c r="DS17" s="3">
        <v>0.96298046507733226</v>
      </c>
      <c r="DT17" s="3">
        <v>0.95499735702184119</v>
      </c>
      <c r="DU17" s="3">
        <v>0.94653608043862769</v>
      </c>
      <c r="DV17" s="3">
        <v>0.93743986870561247</v>
      </c>
      <c r="DW17" s="3">
        <v>0.92763424767895175</v>
      </c>
      <c r="DX17" s="3">
        <v>0.91682730869349194</v>
      </c>
      <c r="DY17" s="3">
        <v>0.90486271231504189</v>
      </c>
      <c r="DZ17" s="3">
        <v>0.89162457083387281</v>
      </c>
      <c r="EA17" s="3">
        <v>0.87706434159215574</v>
      </c>
      <c r="EB17" s="3">
        <v>0.86125964215666506</v>
      </c>
      <c r="EC17" s="3">
        <v>0.84407751229563954</v>
      </c>
      <c r="ED17" s="3">
        <v>0.82546560314952067</v>
      </c>
      <c r="EE17" s="3">
        <v>0.8053324970887038</v>
      </c>
      <c r="EF17" s="3">
        <v>0.78337913321806574</v>
      </c>
      <c r="EG17" s="3">
        <v>0.75937639657626421</v>
      </c>
      <c r="EH17" s="3">
        <v>0.73310956701869123</v>
      </c>
      <c r="EI17" s="3">
        <v>0.70452562500063254</v>
      </c>
      <c r="EJ17" s="3">
        <v>0.67351945224435472</v>
      </c>
      <c r="EK17" s="3">
        <v>0.64006574105137759</v>
      </c>
      <c r="EL17" s="3">
        <v>0.60431166875624764</v>
      </c>
      <c r="EM17" s="3">
        <v>0.5665663619257324</v>
      </c>
      <c r="EN17" s="3">
        <v>0.52708235216312804</v>
      </c>
      <c r="EO17" s="3">
        <v>0.48613859504709628</v>
      </c>
      <c r="EP17" s="3">
        <v>0.44320283433253677</v>
      </c>
      <c r="EQ17" s="3">
        <v>0.39865651745377351</v>
      </c>
      <c r="ER17" s="3">
        <v>0.35309805063915622</v>
      </c>
      <c r="ES17" s="3">
        <v>0.30728710954923211</v>
      </c>
      <c r="ET17" s="3">
        <v>0.26219579909397778</v>
      </c>
      <c r="EU17" s="3">
        <v>0.21895708986538989</v>
      </c>
      <c r="EV17" s="3">
        <v>0.17868431232644871</v>
      </c>
      <c r="EW17" s="3">
        <v>0.14227917053305805</v>
      </c>
      <c r="EX17" s="3">
        <v>0.1103460334986185</v>
      </c>
      <c r="EY17" s="3">
        <v>8.3193185035613446E-2</v>
      </c>
      <c r="EZ17" s="3">
        <v>6.0845831671346953E-2</v>
      </c>
      <c r="FA17" s="3">
        <v>4.3425061605523604E-2</v>
      </c>
      <c r="FB17" s="3">
        <v>2.9958081500418628E-2</v>
      </c>
      <c r="FC17" s="3">
        <v>2.0210920103442425E-2</v>
      </c>
      <c r="FD17" s="3">
        <v>1.2926096061357637E-2</v>
      </c>
      <c r="FE17" s="3">
        <v>7.7923677496288387E-3</v>
      </c>
      <c r="FF17" s="3">
        <v>4.2448144079328138E-3</v>
      </c>
      <c r="FG17" s="3">
        <v>2.0344970975781185E-3</v>
      </c>
      <c r="FH17" s="3">
        <v>8.4376698127857318E-4</v>
      </c>
      <c r="FI17" s="3">
        <v>2.9969759408033644E-4</v>
      </c>
      <c r="FJ17" s="3">
        <v>8.6792423245665422E-5</v>
      </c>
      <c r="FK17" s="3">
        <v>1.8862597343980469E-5</v>
      </c>
      <c r="FL17" s="3">
        <v>2.5977569062129895E-6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19</v>
      </c>
      <c r="HC17">
        <f t="shared" si="24"/>
        <v>0.79747752879150535</v>
      </c>
      <c r="HD17">
        <f>IF(H17&gt;=$F$3,IF(HB17&lt;50,HC17*VLOOKUP(H17,Ret!$A$2:$AZ$27,HB17+2),HC17),0)</f>
        <v>4.7051174198698816E-2</v>
      </c>
      <c r="HE17">
        <f>IF(H17&lt;$F$3,HC17*VLOOKUP(H17,Withd!$A$2:$AZ$57,HB17+2),0)</f>
        <v>0</v>
      </c>
      <c r="HF17">
        <f>IF(HC17=HD17,0,HC17*VLOOKUP(H17,Mort!$A$2:$E$115,IF(HF16/HC16=VLOOKUP(H16,Mort!$A$2:$E$115,2),2,3)))</f>
        <v>2.3445839346470255E-3</v>
      </c>
      <c r="HH17">
        <f t="shared" si="20"/>
        <v>48</v>
      </c>
      <c r="HI17">
        <f t="shared" si="20"/>
        <v>8</v>
      </c>
      <c r="HJ17">
        <f t="shared" si="21"/>
        <v>0.47848527686430903</v>
      </c>
      <c r="HK17">
        <f>IF(HH17&gt;=$F$3,IF(HI17&lt;50,HJ17*VLOOKUP(HH17,Ret!$A$2:$AZ$27,HI17+2),HJ17),0)</f>
        <v>0</v>
      </c>
      <c r="HL17">
        <f>IF(HH17&lt;$F$3,HJ17*VLOOKUP(HH17,Withd!$A$2:$AZ$57,HI17+2),0)</f>
        <v>2.0574866905165287E-2</v>
      </c>
      <c r="HM17">
        <f>IF(HJ17=HK17,0,HJ17*VLOOKUP(HH17,Mort!$A$2:$E$115,IF(HM16/HJ16=VLOOKUP(HH16,Mort!$A$2:$E$115,2),2,3)))</f>
        <v>6.5073997653546036E-4</v>
      </c>
      <c r="HN17">
        <f>HN16/(1+Assumptions!$C$9)</f>
        <v>1.1608855731360002</v>
      </c>
      <c r="HO17">
        <f>HO16*(1+Assumptions!$C$10)</f>
        <v>0.87991304982188701</v>
      </c>
      <c r="HQ17">
        <f>HQ16/(1.01+Assumptions!$C$9)</f>
        <v>1.2062716764160009</v>
      </c>
      <c r="HR17">
        <f>HR16/(0.99+Assumptions!$C$9)</f>
        <v>1.1167924226559998</v>
      </c>
    </row>
    <row r="18" spans="2:226" x14ac:dyDescent="0.25">
      <c r="B18">
        <f t="shared" si="18"/>
        <v>2027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15638.455587810797</v>
      </c>
      <c r="F18" s="3">
        <f t="shared" si="19"/>
        <v>14822</v>
      </c>
      <c r="H18">
        <f t="shared" si="23"/>
        <v>60</v>
      </c>
      <c r="I18" s="5">
        <v>181113.23492782429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17278.75</v>
      </c>
      <c r="U18" s="5">
        <v>18091.82</v>
      </c>
      <c r="V18" s="5">
        <v>18939.71</v>
      </c>
      <c r="W18" s="5">
        <v>8164.56</v>
      </c>
      <c r="X18" s="5">
        <v>8542.2099999999991</v>
      </c>
      <c r="Y18" s="5">
        <v>8932.18</v>
      </c>
      <c r="Z18" s="5">
        <v>9332.89</v>
      </c>
      <c r="AA18" s="5">
        <v>9743.2099999999991</v>
      </c>
      <c r="AB18" s="5">
        <v>10159.33</v>
      </c>
      <c r="AC18" s="5">
        <v>10578.23</v>
      </c>
      <c r="AD18" s="5">
        <v>10996.76</v>
      </c>
      <c r="AE18" s="5">
        <v>11412.13</v>
      </c>
      <c r="AF18" s="5">
        <v>11822.84</v>
      </c>
      <c r="AG18" s="5">
        <v>12224.25</v>
      </c>
      <c r="AH18" s="5">
        <v>12612.22</v>
      </c>
      <c r="AI18" s="5">
        <v>12981.36</v>
      </c>
      <c r="AJ18" s="5">
        <v>13322</v>
      </c>
      <c r="AK18" s="5">
        <v>13624.07</v>
      </c>
      <c r="AL18" s="5">
        <v>13876.22</v>
      </c>
      <c r="AM18" s="5">
        <v>14068.62</v>
      </c>
      <c r="AN18" s="5">
        <v>14189.18</v>
      </c>
      <c r="AO18" s="5">
        <v>14226.05</v>
      </c>
      <c r="AP18" s="5">
        <v>14170.11</v>
      </c>
      <c r="AQ18" s="5">
        <v>14015.72</v>
      </c>
      <c r="AR18" s="5">
        <v>13756.11</v>
      </c>
      <c r="AS18" s="5">
        <v>13385.35</v>
      </c>
      <c r="AT18" s="5">
        <v>12874.33</v>
      </c>
      <c r="AU18" s="5">
        <v>12217.25</v>
      </c>
      <c r="AV18" s="5">
        <v>11416.22</v>
      </c>
      <c r="AW18" s="5">
        <v>10481.51</v>
      </c>
      <c r="AX18" s="5">
        <v>9435.34</v>
      </c>
      <c r="AY18" s="5">
        <v>8312.7199999999993</v>
      </c>
      <c r="AZ18" s="5">
        <v>7156.87</v>
      </c>
      <c r="BA18" s="5">
        <v>6012.16</v>
      </c>
      <c r="BB18" s="5">
        <v>4919.24</v>
      </c>
      <c r="BC18" s="5">
        <v>3912.75</v>
      </c>
      <c r="BD18" s="5">
        <v>3019.1</v>
      </c>
      <c r="BE18" s="5">
        <v>2273.21</v>
      </c>
      <c r="BF18" s="5">
        <v>1654.5</v>
      </c>
      <c r="BG18" s="5">
        <v>1177.58</v>
      </c>
      <c r="BH18" s="5">
        <v>794.55</v>
      </c>
      <c r="BI18" s="5">
        <v>505.33</v>
      </c>
      <c r="BJ18" s="5">
        <v>290.42</v>
      </c>
      <c r="BK18" s="5">
        <v>146.85</v>
      </c>
      <c r="BL18" s="5">
        <v>64.25</v>
      </c>
      <c r="BM18" s="5">
        <v>24.08</v>
      </c>
      <c r="BN18" s="5">
        <v>7.36</v>
      </c>
      <c r="BO18" s="5">
        <v>1.69</v>
      </c>
      <c r="BP18" s="5">
        <v>0.25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0.99268999999999996</v>
      </c>
      <c r="DQ18" s="3">
        <v>0.98521504429999995</v>
      </c>
      <c r="DR18" s="3">
        <v>0.97761903630844693</v>
      </c>
      <c r="DS18" s="3">
        <v>0.96986651735052098</v>
      </c>
      <c r="DT18" s="3">
        <v>0.9618263239216851</v>
      </c>
      <c r="DU18" s="3">
        <v>0.95330454269173903</v>
      </c>
      <c r="DV18" s="3">
        <v>0.94414328603647146</v>
      </c>
      <c r="DW18" s="3">
        <v>0.93426754726452999</v>
      </c>
      <c r="DX18" s="3">
        <v>0.92338333033889819</v>
      </c>
      <c r="DY18" s="3">
        <v>0.91133317787797552</v>
      </c>
      <c r="DZ18" s="3">
        <v>0.89800037348562067</v>
      </c>
      <c r="EA18" s="3">
        <v>0.88333602738660055</v>
      </c>
      <c r="EB18" s="3">
        <v>0.86741831217309395</v>
      </c>
      <c r="EC18" s="3">
        <v>0.85011331684524072</v>
      </c>
      <c r="ED18" s="3">
        <v>0.83136831820880319</v>
      </c>
      <c r="EE18" s="3">
        <v>0.81109124492769047</v>
      </c>
      <c r="EF18" s="3">
        <v>0.78898089759096168</v>
      </c>
      <c r="EG18" s="3">
        <v>0.7648065228887746</v>
      </c>
      <c r="EH18" s="3">
        <v>0.73835186526205188</v>
      </c>
      <c r="EI18" s="3">
        <v>0.70956352603548445</v>
      </c>
      <c r="EJ18" s="3">
        <v>0.67833563525466278</v>
      </c>
      <c r="EK18" s="3">
        <v>0.64464270425156367</v>
      </c>
      <c r="EL18" s="3">
        <v>0.60863296279207135</v>
      </c>
      <c r="EM18" s="3">
        <v>0.57061774793607856</v>
      </c>
      <c r="EN18" s="3">
        <v>0.53085139708241325</v>
      </c>
      <c r="EO18" s="3">
        <v>0.48961486055705139</v>
      </c>
      <c r="EP18" s="3">
        <v>0.44637207607265261</v>
      </c>
      <c r="EQ18" s="3">
        <v>0.40150721870659029</v>
      </c>
      <c r="ER18" s="3">
        <v>0.35562297375280111</v>
      </c>
      <c r="ES18" s="3">
        <v>0.30948444913811268</v>
      </c>
      <c r="ET18" s="3">
        <v>0.26407070107158603</v>
      </c>
      <c r="EU18" s="3">
        <v>0.22052280175787078</v>
      </c>
      <c r="EV18" s="3">
        <v>0.17996204283054559</v>
      </c>
      <c r="EW18" s="3">
        <v>0.14329657622425024</v>
      </c>
      <c r="EX18" s="3">
        <v>0.11113509265647951</v>
      </c>
      <c r="EY18" s="3">
        <v>8.3788080406499599E-2</v>
      </c>
      <c r="EZ18" s="3">
        <v>6.1280926247705668E-2</v>
      </c>
      <c r="FA18" s="3">
        <v>4.3735584253725056E-2</v>
      </c>
      <c r="FB18" s="3">
        <v>3.0172304864959844E-2</v>
      </c>
      <c r="FC18" s="3">
        <v>2.0355443754096508E-2</v>
      </c>
      <c r="FD18" s="3">
        <v>1.3018527607369964E-2</v>
      </c>
      <c r="FE18" s="3">
        <v>7.8480891828269089E-3</v>
      </c>
      <c r="FF18" s="3">
        <v>4.2751681014531308E-3</v>
      </c>
      <c r="FG18" s="3">
        <v>2.0490453193454708E-3</v>
      </c>
      <c r="FH18" s="3">
        <v>8.4980056529214724E-4</v>
      </c>
      <c r="FI18" s="3">
        <v>3.0184066278611776E-4</v>
      </c>
      <c r="FJ18" s="3">
        <v>8.7413055942859691E-5</v>
      </c>
      <c r="FK18" s="3">
        <v>1.8997479448061698E-5</v>
      </c>
      <c r="FL18" s="3">
        <v>2.616332869587056E-6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20</v>
      </c>
      <c r="HC18">
        <f t="shared" si="24"/>
        <v>0.74808177065815951</v>
      </c>
      <c r="HD18">
        <f>IF(H18&gt;=$F$3,IF(HB18&lt;50,HC18*VLOOKUP(H18,Ret!$A$2:$AZ$27,HB18+2),HC18),0)</f>
        <v>7.8548585919106739E-2</v>
      </c>
      <c r="HE18">
        <f>IF(H18&lt;$F$3,HC18*VLOOKUP(H18,Withd!$A$2:$AZ$57,HB18+2),0)</f>
        <v>0</v>
      </c>
      <c r="HF18">
        <f>IF(HC18=HD18,0,HC18*VLOOKUP(H18,Mort!$A$2:$E$115,IF(HF17/HC17=VLOOKUP(H17,Mort!$A$2:$E$115,2),2,3)))</f>
        <v>2.3040918536271311E-3</v>
      </c>
      <c r="HH18">
        <f t="shared" si="20"/>
        <v>49</v>
      </c>
      <c r="HI18">
        <f t="shared" si="20"/>
        <v>9</v>
      </c>
      <c r="HJ18">
        <f t="shared" si="21"/>
        <v>0.45725966998260825</v>
      </c>
      <c r="HK18">
        <f>IF(HH18&gt;=$F$3,IF(HI18&lt;50,HJ18*VLOOKUP(HH18,Ret!$A$2:$AZ$27,HI18+2),HJ18),0)</f>
        <v>0</v>
      </c>
      <c r="HL18">
        <f>IF(HH18&lt;$F$3,HJ18*VLOOKUP(HH18,Withd!$A$2:$AZ$57,HI18+2),0)</f>
        <v>1.7787401162323458E-2</v>
      </c>
      <c r="HM18">
        <f>IF(HJ18=HK18,0,HJ18*VLOOKUP(HH18,Mort!$A$2:$E$115,IF(HM17/HJ17=VLOOKUP(HH17,Mort!$A$2:$E$115,2),2,3)))</f>
        <v>6.6302652147478191E-4</v>
      </c>
      <c r="HN18">
        <f>HN17/(1+Assumptions!$C$9)</f>
        <v>1.1183868720000001</v>
      </c>
      <c r="HO18">
        <f>HO17*(1+Assumptions!$C$10)</f>
        <v>0.90851022394109826</v>
      </c>
      <c r="HQ18">
        <f>HQ17/(1.01+Assumptions!$C$9)</f>
        <v>1.1510225920000008</v>
      </c>
      <c r="HR18">
        <f>HR17/(0.99+Assumptions!$C$9)</f>
        <v>1.0863739519999998</v>
      </c>
    </row>
    <row r="19" spans="2:226" x14ac:dyDescent="0.25">
      <c r="B19">
        <f t="shared" si="18"/>
        <v>2028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16498.570645140393</v>
      </c>
      <c r="F19" s="3">
        <f t="shared" si="19"/>
        <v>15526.18</v>
      </c>
      <c r="H19">
        <f t="shared" si="23"/>
        <v>61</v>
      </c>
      <c r="I19" s="5">
        <v>170565.82493341461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18225.05</v>
      </c>
      <c r="V19" s="5">
        <v>19079.18</v>
      </c>
      <c r="W19" s="5">
        <v>8224.68</v>
      </c>
      <c r="X19" s="5">
        <v>8605.11</v>
      </c>
      <c r="Y19" s="5">
        <v>8997.9599999999991</v>
      </c>
      <c r="Z19" s="5">
        <v>9401.6200000000008</v>
      </c>
      <c r="AA19" s="5">
        <v>9814.9599999999991</v>
      </c>
      <c r="AB19" s="5">
        <v>10234.15</v>
      </c>
      <c r="AC19" s="5">
        <v>10656.12</v>
      </c>
      <c r="AD19" s="5">
        <v>11077.74</v>
      </c>
      <c r="AE19" s="5">
        <v>11496.16</v>
      </c>
      <c r="AF19" s="5">
        <v>11909.9</v>
      </c>
      <c r="AG19" s="5">
        <v>12314.27</v>
      </c>
      <c r="AH19" s="5">
        <v>12705.09</v>
      </c>
      <c r="AI19" s="5">
        <v>13076.95</v>
      </c>
      <c r="AJ19" s="5">
        <v>13420.1</v>
      </c>
      <c r="AK19" s="5">
        <v>13724.4</v>
      </c>
      <c r="AL19" s="5">
        <v>13978.4</v>
      </c>
      <c r="AM19" s="5">
        <v>14172.22</v>
      </c>
      <c r="AN19" s="5">
        <v>14293.67</v>
      </c>
      <c r="AO19" s="5">
        <v>14330.81</v>
      </c>
      <c r="AP19" s="5">
        <v>14274.45</v>
      </c>
      <c r="AQ19" s="5">
        <v>14118.93</v>
      </c>
      <c r="AR19" s="5">
        <v>13857.41</v>
      </c>
      <c r="AS19" s="5">
        <v>13483.91</v>
      </c>
      <c r="AT19" s="5">
        <v>12969.13</v>
      </c>
      <c r="AU19" s="5">
        <v>12307.21</v>
      </c>
      <c r="AV19" s="5">
        <v>11500.28</v>
      </c>
      <c r="AW19" s="5">
        <v>10558.69</v>
      </c>
      <c r="AX19" s="5">
        <v>9504.82</v>
      </c>
      <c r="AY19" s="5">
        <v>8373.94</v>
      </c>
      <c r="AZ19" s="5">
        <v>7209.57</v>
      </c>
      <c r="BA19" s="5">
        <v>6056.43</v>
      </c>
      <c r="BB19" s="5">
        <v>4955.47</v>
      </c>
      <c r="BC19" s="5">
        <v>3941.56</v>
      </c>
      <c r="BD19" s="5">
        <v>3041.33</v>
      </c>
      <c r="BE19" s="5">
        <v>2289.9499999999998</v>
      </c>
      <c r="BF19" s="5">
        <v>1666.68</v>
      </c>
      <c r="BG19" s="5">
        <v>1186.25</v>
      </c>
      <c r="BH19" s="5">
        <v>800.41</v>
      </c>
      <c r="BI19" s="5">
        <v>509.05</v>
      </c>
      <c r="BJ19" s="5">
        <v>292.55</v>
      </c>
      <c r="BK19" s="5">
        <v>147.93</v>
      </c>
      <c r="BL19" s="5">
        <v>64.73</v>
      </c>
      <c r="BM19" s="5">
        <v>24.25</v>
      </c>
      <c r="BN19" s="5">
        <v>7.41</v>
      </c>
      <c r="BO19" s="5">
        <v>1.7</v>
      </c>
      <c r="BP19" s="5">
        <v>0.25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0.99246999999999996</v>
      </c>
      <c r="DR19" s="3">
        <v>0.98481805629999997</v>
      </c>
      <c r="DS19" s="3">
        <v>0.97700844911354101</v>
      </c>
      <c r="DT19" s="3">
        <v>0.96890904907038977</v>
      </c>
      <c r="DU19" s="3">
        <v>0.96032451489562609</v>
      </c>
      <c r="DV19" s="3">
        <v>0.95109579630747909</v>
      </c>
      <c r="DW19" s="3">
        <v>0.94114733427810282</v>
      </c>
      <c r="DX19" s="3">
        <v>0.93018296783376286</v>
      </c>
      <c r="DY19" s="3">
        <v>0.91804408010353222</v>
      </c>
      <c r="DZ19" s="3">
        <v>0.90461309521161748</v>
      </c>
      <c r="EA19" s="3">
        <v>0.88984076336681184</v>
      </c>
      <c r="EB19" s="3">
        <v>0.87380583281094182</v>
      </c>
      <c r="EC19" s="3">
        <v>0.85637340644636351</v>
      </c>
      <c r="ED19" s="3">
        <v>0.83749037283422123</v>
      </c>
      <c r="EE19" s="3">
        <v>0.81706398264079461</v>
      </c>
      <c r="EF19" s="3">
        <v>0.79479081847400657</v>
      </c>
      <c r="EG19" s="3">
        <v>0.77043842779596305</v>
      </c>
      <c r="EH19" s="3">
        <v>0.74378896257850069</v>
      </c>
      <c r="EI19" s="3">
        <v>0.71478863092756495</v>
      </c>
      <c r="EJ19" s="3">
        <v>0.68333078328044283</v>
      </c>
      <c r="EK19" s="3">
        <v>0.64938974327490329</v>
      </c>
      <c r="EL19" s="3">
        <v>0.61311483221556717</v>
      </c>
      <c r="EM19" s="3">
        <v>0.57481967979538284</v>
      </c>
      <c r="EN19" s="3">
        <v>0.53476049631044265</v>
      </c>
      <c r="EO19" s="3">
        <v>0.4932203009570475</v>
      </c>
      <c r="EP19" s="3">
        <v>0.4496590839765211</v>
      </c>
      <c r="EQ19" s="3">
        <v>0.40446384944604097</v>
      </c>
      <c r="ER19" s="3">
        <v>0.35824172073134741</v>
      </c>
      <c r="ES19" s="3">
        <v>0.3117634398836624</v>
      </c>
      <c r="ET19" s="3">
        <v>0.26601527271513375</v>
      </c>
      <c r="EU19" s="3">
        <v>0.22214669409168106</v>
      </c>
      <c r="EV19" s="3">
        <v>0.18128725264739814</v>
      </c>
      <c r="EW19" s="3">
        <v>0.14435178779301724</v>
      </c>
      <c r="EX19" s="3">
        <v>0.11195347254075246</v>
      </c>
      <c r="EY19" s="3">
        <v>8.4405081552649502E-2</v>
      </c>
      <c r="EZ19" s="3">
        <v>6.1732188545976785E-2</v>
      </c>
      <c r="FA19" s="3">
        <v>4.405764564337817E-2</v>
      </c>
      <c r="FB19" s="3">
        <v>3.0394488576453733E-2</v>
      </c>
      <c r="FC19" s="3">
        <v>2.0505337773218748E-2</v>
      </c>
      <c r="FD19" s="3">
        <v>1.3114393826239783E-2</v>
      </c>
      <c r="FE19" s="3">
        <v>7.9058811742103909E-3</v>
      </c>
      <c r="FF19" s="3">
        <v>4.3066497108393683E-3</v>
      </c>
      <c r="FG19" s="3">
        <v>2.0641341399082009E-3</v>
      </c>
      <c r="FH19" s="3">
        <v>8.560583518441283E-4</v>
      </c>
      <c r="FI19" s="3">
        <v>3.0406336599151594E-4</v>
      </c>
      <c r="FJ19" s="3">
        <v>8.8056750791143E-5</v>
      </c>
      <c r="FK19" s="3">
        <v>1.9137373649439111E-5</v>
      </c>
      <c r="FL19" s="3">
        <v>2.6355990990007535E-6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21</v>
      </c>
      <c r="HC19">
        <f t="shared" si="24"/>
        <v>0.66722909288542565</v>
      </c>
      <c r="HD19">
        <f>IF(H19&gt;=$F$3,IF(HB19&lt;50,HC19*VLOOKUP(H19,Ret!$A$2:$AZ$27,HB19+2),HC19),0)</f>
        <v>9.0743156632417901E-2</v>
      </c>
      <c r="HE19">
        <f>IF(H19&lt;$F$3,HC19*VLOOKUP(H19,Withd!$A$2:$AZ$57,HB19+2),0)</f>
        <v>0</v>
      </c>
      <c r="HF19">
        <f>IF(HC19=HD19,0,HC19*VLOOKUP(H19,Mort!$A$2:$E$115,IF(HF18/HC18=VLOOKUP(H18,Mort!$A$2:$E$115,2),2,3)))</f>
        <v>2.1885114246641959E-3</v>
      </c>
      <c r="HH19">
        <f t="shared" si="20"/>
        <v>50</v>
      </c>
      <c r="HI19">
        <f t="shared" si="20"/>
        <v>10</v>
      </c>
      <c r="HJ19">
        <f t="shared" si="21"/>
        <v>0.43880924229881002</v>
      </c>
      <c r="HK19">
        <f>IF(HH19&gt;=$F$3,IF(HI19&lt;50,HJ19*VLOOKUP(HH19,Ret!$A$2:$AZ$27,HI19+2),HJ19),0)</f>
        <v>5.7045201498845304E-3</v>
      </c>
      <c r="HL19">
        <f>IF(HH19&lt;$F$3,HJ19*VLOOKUP(HH19,Withd!$A$2:$AZ$57,HI19+2),0)</f>
        <v>0</v>
      </c>
      <c r="HM19">
        <f>IF(HJ19=HK19,0,HJ19*VLOOKUP(HH19,Mort!$A$2:$E$115,IF(HM18/HJ18=VLOOKUP(HH18,Mort!$A$2:$E$115,2),2,3)))</f>
        <v>6.8015432556315552E-4</v>
      </c>
      <c r="HN19">
        <f>HN18/(1+Assumptions!$C$9)</f>
        <v>1.0774440000000001</v>
      </c>
      <c r="HO19">
        <f>HO18*(1+Assumptions!$C$10)</f>
        <v>0.93803680621918395</v>
      </c>
      <c r="HQ19">
        <f>HQ18/(1.01+Assumptions!$C$9)</f>
        <v>1.0983040000000006</v>
      </c>
      <c r="HR19">
        <f>HR18/(0.99+Assumptions!$C$9)</f>
        <v>1.0567839999999997</v>
      </c>
    </row>
    <row r="20" spans="2:226" x14ac:dyDescent="0.25">
      <c r="B20">
        <f t="shared" si="18"/>
        <v>2029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17405.992030623111</v>
      </c>
      <c r="F20" s="3">
        <f t="shared" si="19"/>
        <v>16260.39</v>
      </c>
      <c r="H20">
        <f t="shared" si="23"/>
        <v>62</v>
      </c>
      <c r="I20" s="5">
        <v>159781.57504040835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19223.939999999999</v>
      </c>
      <c r="W20" s="5">
        <v>8287.09</v>
      </c>
      <c r="X20" s="5">
        <v>8670.4</v>
      </c>
      <c r="Y20" s="5">
        <v>9066.2199999999993</v>
      </c>
      <c r="Z20" s="5">
        <v>9472.9500000000007</v>
      </c>
      <c r="AA20" s="5">
        <v>9889.42</v>
      </c>
      <c r="AB20" s="5">
        <v>10311.790000000001</v>
      </c>
      <c r="AC20" s="5">
        <v>10736.97</v>
      </c>
      <c r="AD20" s="5">
        <v>11161.78</v>
      </c>
      <c r="AE20" s="5">
        <v>11583.39</v>
      </c>
      <c r="AF20" s="5">
        <v>12000.26</v>
      </c>
      <c r="AG20" s="5">
        <v>12407.7</v>
      </c>
      <c r="AH20" s="5">
        <v>12801.49</v>
      </c>
      <c r="AI20" s="5">
        <v>13176.17</v>
      </c>
      <c r="AJ20" s="5">
        <v>13521.92</v>
      </c>
      <c r="AK20" s="5">
        <v>13828.53</v>
      </c>
      <c r="AL20" s="5">
        <v>14084.46</v>
      </c>
      <c r="AM20" s="5">
        <v>14279.75</v>
      </c>
      <c r="AN20" s="5">
        <v>14402.12</v>
      </c>
      <c r="AO20" s="5">
        <v>14439.54</v>
      </c>
      <c r="AP20" s="5">
        <v>14382.76</v>
      </c>
      <c r="AQ20" s="5">
        <v>14226.05</v>
      </c>
      <c r="AR20" s="5">
        <v>13962.54</v>
      </c>
      <c r="AS20" s="5">
        <v>13586.22</v>
      </c>
      <c r="AT20" s="5">
        <v>13067.53</v>
      </c>
      <c r="AU20" s="5">
        <v>12400.59</v>
      </c>
      <c r="AV20" s="5">
        <v>11587.54</v>
      </c>
      <c r="AW20" s="5">
        <v>10638.8</v>
      </c>
      <c r="AX20" s="5">
        <v>9576.93</v>
      </c>
      <c r="AY20" s="5">
        <v>8437.4699999999993</v>
      </c>
      <c r="AZ20" s="5">
        <v>7264.27</v>
      </c>
      <c r="BA20" s="5">
        <v>6102.38</v>
      </c>
      <c r="BB20" s="5">
        <v>4993.07</v>
      </c>
      <c r="BC20" s="5">
        <v>3971.47</v>
      </c>
      <c r="BD20" s="5">
        <v>3064.41</v>
      </c>
      <c r="BE20" s="5">
        <v>2307.3200000000002</v>
      </c>
      <c r="BF20" s="5">
        <v>1679.32</v>
      </c>
      <c r="BG20" s="5">
        <v>1195.25</v>
      </c>
      <c r="BH20" s="5">
        <v>806.48</v>
      </c>
      <c r="BI20" s="5">
        <v>512.91999999999996</v>
      </c>
      <c r="BJ20" s="5">
        <v>294.77</v>
      </c>
      <c r="BK20" s="5">
        <v>149.05000000000001</v>
      </c>
      <c r="BL20" s="5">
        <v>65.22</v>
      </c>
      <c r="BM20" s="5">
        <v>24.44</v>
      </c>
      <c r="BN20" s="5">
        <v>7.47</v>
      </c>
      <c r="BO20" s="5">
        <v>1.71</v>
      </c>
      <c r="BP20" s="5">
        <v>0.25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0.99229000000000001</v>
      </c>
      <c r="DS20" s="3">
        <v>0.98442114030000005</v>
      </c>
      <c r="DT20" s="3">
        <v>0.97626028904691309</v>
      </c>
      <c r="DU20" s="3">
        <v>0.96761062288595745</v>
      </c>
      <c r="DV20" s="3">
        <v>0.95831188480002338</v>
      </c>
      <c r="DW20" s="3">
        <v>0.94828794248501513</v>
      </c>
      <c r="DX20" s="3">
        <v>0.9372403879550647</v>
      </c>
      <c r="DY20" s="3">
        <v>0.92500940089225114</v>
      </c>
      <c r="DZ20" s="3">
        <v>0.91147651335719748</v>
      </c>
      <c r="EA20" s="3">
        <v>0.89659210189407446</v>
      </c>
      <c r="EB20" s="3">
        <v>0.88043551221794325</v>
      </c>
      <c r="EC20" s="3">
        <v>0.86287082374919521</v>
      </c>
      <c r="ED20" s="3">
        <v>0.84384452208552541</v>
      </c>
      <c r="EE20" s="3">
        <v>0.82326315419185947</v>
      </c>
      <c r="EF20" s="3">
        <v>0.80082100060858941</v>
      </c>
      <c r="EG20" s="3">
        <v>0.7762838451499422</v>
      </c>
      <c r="EH20" s="3">
        <v>0.74943218694620573</v>
      </c>
      <c r="EI20" s="3">
        <v>0.72021182597717315</v>
      </c>
      <c r="EJ20" s="3">
        <v>0.68851530351591772</v>
      </c>
      <c r="EK20" s="3">
        <v>0.65431674839028209</v>
      </c>
      <c r="EL20" s="3">
        <v>0.6177666148252009</v>
      </c>
      <c r="EM20" s="3">
        <v>0.57918091206321887</v>
      </c>
      <c r="EN20" s="3">
        <v>0.53881779430153309</v>
      </c>
      <c r="EO20" s="3">
        <v>0.49696242804019003</v>
      </c>
      <c r="EP20" s="3">
        <v>0.45307070639568048</v>
      </c>
      <c r="EQ20" s="3">
        <v>0.40753256969585067</v>
      </c>
      <c r="ER20" s="3">
        <v>0.36095974763100885</v>
      </c>
      <c r="ES20" s="3">
        <v>0.31412882997336178</v>
      </c>
      <c r="ET20" s="3">
        <v>0.26803356546307067</v>
      </c>
      <c r="EU20" s="3">
        <v>0.22383215018255567</v>
      </c>
      <c r="EV20" s="3">
        <v>0.18266270279947819</v>
      </c>
      <c r="EW20" s="3">
        <v>0.1454470037311125</v>
      </c>
      <c r="EX20" s="3">
        <v>0.11280287821370161</v>
      </c>
      <c r="EY20" s="3">
        <v>8.5045473971656058E-2</v>
      </c>
      <c r="EZ20" s="3">
        <v>6.2200558753389798E-2</v>
      </c>
      <c r="FA20" s="3">
        <v>4.4391916776706758E-2</v>
      </c>
      <c r="FB20" s="3">
        <v>3.0625095545914461E-2</v>
      </c>
      <c r="FC20" s="3">
        <v>2.0660914459095733E-2</v>
      </c>
      <c r="FD20" s="3">
        <v>1.3213894451459268E-2</v>
      </c>
      <c r="FE20" s="3">
        <v>7.9658641311177048E-3</v>
      </c>
      <c r="FF20" s="3">
        <v>4.3393248267850583E-3</v>
      </c>
      <c r="FG20" s="3">
        <v>2.0797949962298107E-3</v>
      </c>
      <c r="FH20" s="3">
        <v>8.6255337878638947E-4</v>
      </c>
      <c r="FI20" s="3">
        <v>3.0637033461113766E-4</v>
      </c>
      <c r="FJ20" s="3">
        <v>8.8724848903385452E-5</v>
      </c>
      <c r="FK20" s="3">
        <v>1.9282571412172762E-5</v>
      </c>
      <c r="FL20" s="3">
        <v>2.655595734884432E-6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22</v>
      </c>
      <c r="HC20">
        <f t="shared" si="24"/>
        <v>0.57429742482834356</v>
      </c>
      <c r="HD20">
        <f>IF(H20&gt;=$F$3,IF(HB20&lt;50,HC20*VLOOKUP(H20,Ret!$A$2:$AZ$27,HB20+2),HC20),0)</f>
        <v>0.13553419225948907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1.992812064154352E-3</v>
      </c>
      <c r="HH20">
        <f t="shared" si="20"/>
        <v>51</v>
      </c>
      <c r="HI20">
        <f t="shared" si="20"/>
        <v>11</v>
      </c>
      <c r="HJ20">
        <f t="shared" si="21"/>
        <v>0.4324245678233623</v>
      </c>
      <c r="HK20">
        <f>IF(HH20&gt;=$F$3,IF(HI20&lt;50,HJ20*VLOOKUP(HH20,Ret!$A$2:$AZ$27,HI20+2),HJ20),0)</f>
        <v>5.1890948138803477E-3</v>
      </c>
      <c r="HL20">
        <f>IF(HH20&lt;$F$3,HJ20*VLOOKUP(HH20,Withd!$A$2:$AZ$57,HI20+2),0)</f>
        <v>0</v>
      </c>
      <c r="HM20">
        <f>IF(HJ20=HK20,0,HJ20*VLOOKUP(HH20,Mort!$A$2:$E$115,IF(HM19/HJ19=VLOOKUP(HH19,Mort!$A$2:$E$115,2),2,3)))</f>
        <v>7.3512176529971589E-4</v>
      </c>
      <c r="HN20">
        <f>HN19/(1+Assumptions!$C$9)</f>
        <v>1.038</v>
      </c>
      <c r="HO20">
        <f>HO19*(1+Assumptions!$C$10)</f>
        <v>0.9685230024213074</v>
      </c>
      <c r="HQ20">
        <f>HQ19/(1.01+Assumptions!$C$9)</f>
        <v>1.0480000000000005</v>
      </c>
      <c r="HR20">
        <f>HR19/(0.99+Assumptions!$C$9)</f>
        <v>1.0279999999999998</v>
      </c>
    </row>
    <row r="21" spans="2:226" x14ac:dyDescent="0.25">
      <c r="B21">
        <f t="shared" si="18"/>
        <v>2030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18363.32159230738</v>
      </c>
      <c r="F21" s="3">
        <f t="shared" si="19"/>
        <v>17025.53</v>
      </c>
      <c r="H21">
        <f t="shared" si="23"/>
        <v>63</v>
      </c>
      <c r="I21" s="5">
        <v>148744.65882003409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8351.48</v>
      </c>
      <c r="X21" s="5">
        <v>8737.77</v>
      </c>
      <c r="Y21" s="5">
        <v>9136.67</v>
      </c>
      <c r="Z21" s="5">
        <v>9546.5499999999993</v>
      </c>
      <c r="AA21" s="5">
        <v>9966.26</v>
      </c>
      <c r="AB21" s="5">
        <v>10391.92</v>
      </c>
      <c r="AC21" s="5">
        <v>10820.4</v>
      </c>
      <c r="AD21" s="5">
        <v>11248.51</v>
      </c>
      <c r="AE21" s="5">
        <v>11673.39</v>
      </c>
      <c r="AF21" s="5">
        <v>12093.5</v>
      </c>
      <c r="AG21" s="5">
        <v>12504.11</v>
      </c>
      <c r="AH21" s="5">
        <v>12900.95</v>
      </c>
      <c r="AI21" s="5">
        <v>13278.55</v>
      </c>
      <c r="AJ21" s="5">
        <v>13626.98</v>
      </c>
      <c r="AK21" s="5">
        <v>13935.97</v>
      </c>
      <c r="AL21" s="5">
        <v>14193.89</v>
      </c>
      <c r="AM21" s="5">
        <v>14390.7</v>
      </c>
      <c r="AN21" s="5">
        <v>14514.02</v>
      </c>
      <c r="AO21" s="5">
        <v>14551.73</v>
      </c>
      <c r="AP21" s="5">
        <v>14494.51</v>
      </c>
      <c r="AQ21" s="5">
        <v>14336.59</v>
      </c>
      <c r="AR21" s="5">
        <v>14071.03</v>
      </c>
      <c r="AS21" s="5">
        <v>13691.78</v>
      </c>
      <c r="AT21" s="5">
        <v>13169.06</v>
      </c>
      <c r="AU21" s="5">
        <v>12496.94</v>
      </c>
      <c r="AV21" s="5">
        <v>11677.57</v>
      </c>
      <c r="AW21" s="5">
        <v>10721.46</v>
      </c>
      <c r="AX21" s="5">
        <v>9651.35</v>
      </c>
      <c r="AY21" s="5">
        <v>8503.0300000000007</v>
      </c>
      <c r="AZ21" s="5">
        <v>7320.72</v>
      </c>
      <c r="BA21" s="5">
        <v>6149.8</v>
      </c>
      <c r="BB21" s="5">
        <v>5031.8599999999997</v>
      </c>
      <c r="BC21" s="5">
        <v>4002.32</v>
      </c>
      <c r="BD21" s="5">
        <v>3088.22</v>
      </c>
      <c r="BE21" s="5">
        <v>2325.25</v>
      </c>
      <c r="BF21" s="5">
        <v>1692.37</v>
      </c>
      <c r="BG21" s="5">
        <v>1204.54</v>
      </c>
      <c r="BH21" s="5">
        <v>812.74</v>
      </c>
      <c r="BI21" s="5">
        <v>516.9</v>
      </c>
      <c r="BJ21" s="5">
        <v>297.06</v>
      </c>
      <c r="BK21" s="5">
        <v>150.21</v>
      </c>
      <c r="BL21" s="5">
        <v>65.72</v>
      </c>
      <c r="BM21" s="5">
        <v>24.63</v>
      </c>
      <c r="BN21" s="5">
        <v>7.52</v>
      </c>
      <c r="BO21" s="5">
        <v>1.73</v>
      </c>
      <c r="BP21" s="5">
        <v>0.25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0.99207000000000001</v>
      </c>
      <c r="DT21" s="3">
        <v>0.9838457397</v>
      </c>
      <c r="DU21" s="3">
        <v>0.97512886644625807</v>
      </c>
      <c r="DV21" s="3">
        <v>0.96575787803970947</v>
      </c>
      <c r="DW21" s="3">
        <v>0.95565605063541403</v>
      </c>
      <c r="DX21" s="3">
        <v>0.94452265764551147</v>
      </c>
      <c r="DY21" s="3">
        <v>0.93219663696323751</v>
      </c>
      <c r="DZ21" s="3">
        <v>0.91855860016446533</v>
      </c>
      <c r="EA21" s="3">
        <v>0.90355853822377963</v>
      </c>
      <c r="EB21" s="3">
        <v>0.88727641336498708</v>
      </c>
      <c r="EC21" s="3">
        <v>0.86957524891835558</v>
      </c>
      <c r="ED21" s="3">
        <v>0.85040111467970581</v>
      </c>
      <c r="EE21" s="3">
        <v>0.82965983149266775</v>
      </c>
      <c r="EF21" s="3">
        <v>0.80704330448617767</v>
      </c>
      <c r="EG21" s="3">
        <v>0.78231549763672115</v>
      </c>
      <c r="EH21" s="3">
        <v>0.75525520457346695</v>
      </c>
      <c r="EI21" s="3">
        <v>0.72580780414714752</v>
      </c>
      <c r="EJ21" s="3">
        <v>0.69386500268663154</v>
      </c>
      <c r="EK21" s="3">
        <v>0.65940072800318661</v>
      </c>
      <c r="EL21" s="3">
        <v>0.62256660333692859</v>
      </c>
      <c r="EM21" s="3">
        <v>0.58368109329250406</v>
      </c>
      <c r="EN21" s="3">
        <v>0.54300435790094947</v>
      </c>
      <c r="EO21" s="3">
        <v>0.50082377937920375</v>
      </c>
      <c r="EP21" s="3">
        <v>0.45659102318443251</v>
      </c>
      <c r="EQ21" s="3">
        <v>0.41069905944416518</v>
      </c>
      <c r="ER21" s="3">
        <v>0.36376437093088598</v>
      </c>
      <c r="ES21" s="3">
        <v>0.31656958144631286</v>
      </c>
      <c r="ET21" s="3">
        <v>0.2701161610648809</v>
      </c>
      <c r="EU21" s="3">
        <v>0.22557130494367139</v>
      </c>
      <c r="EV21" s="3">
        <v>0.18408197482538191</v>
      </c>
      <c r="EW21" s="3">
        <v>0.1465771132744586</v>
      </c>
      <c r="EX21" s="3">
        <v>0.11367934597113911</v>
      </c>
      <c r="EY21" s="3">
        <v>8.5706269308020916E-2</v>
      </c>
      <c r="EZ21" s="3">
        <v>6.2683851246500333E-2</v>
      </c>
      <c r="FA21" s="3">
        <v>4.4736837796114821E-2</v>
      </c>
      <c r="FB21" s="3">
        <v>3.0863049658783694E-2</v>
      </c>
      <c r="FC21" s="3">
        <v>2.0821447821801831E-2</v>
      </c>
      <c r="FD21" s="3">
        <v>1.331656516891158E-2</v>
      </c>
      <c r="FE21" s="3">
        <v>8.0277581464266567E-3</v>
      </c>
      <c r="FF21" s="3">
        <v>4.3730409726844572E-3</v>
      </c>
      <c r="FG21" s="3">
        <v>2.0959548077979333E-3</v>
      </c>
      <c r="FH21" s="3">
        <v>8.6925533743803692E-4</v>
      </c>
      <c r="FI21" s="3">
        <v>3.0875080330461634E-4</v>
      </c>
      <c r="FJ21" s="3">
        <v>8.9414232637016877E-5</v>
      </c>
      <c r="FK21" s="3">
        <v>1.943239517900288E-5</v>
      </c>
      <c r="FL21" s="3">
        <v>2.6762294640522755E-6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23</v>
      </c>
      <c r="HC21">
        <f t="shared" si="24"/>
        <v>0.43677042050470016</v>
      </c>
      <c r="HD21">
        <f>IF(H21&gt;=$F$3,IF(HB21&lt;50,HC21*VLOOKUP(H21,Ret!$A$2:$AZ$27,HB21+2),HC21),0)</f>
        <v>0.11006614596718445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1.5985797390472027E-3</v>
      </c>
      <c r="HH21">
        <f t="shared" si="20"/>
        <v>52</v>
      </c>
      <c r="HI21">
        <f t="shared" si="20"/>
        <v>12</v>
      </c>
      <c r="HJ21">
        <f t="shared" si="21"/>
        <v>0.42650035124418223</v>
      </c>
      <c r="HK21">
        <f>IF(HH21&gt;=$F$3,IF(HI21&lt;50,HJ21*VLOOKUP(HH21,Ret!$A$2:$AZ$27,HI21+2),HJ21),0)</f>
        <v>6.8240056199069159E-3</v>
      </c>
      <c r="HL21">
        <f>IF(HH21&lt;$F$3,HJ21*VLOOKUP(HH21,Withd!$A$2:$AZ$57,HI21+2),0)</f>
        <v>0</v>
      </c>
      <c r="HM21">
        <f>IF(HJ21=HK21,0,HJ21*VLOOKUP(HH21,Mort!$A$2:$E$115,IF(HM20/HJ20=VLOOKUP(HH20,Mort!$A$2:$E$115,2),2,3)))</f>
        <v>7.8902564980173721E-4</v>
      </c>
      <c r="HN21">
        <f>HN20/(1+Assumptions!$C$9)</f>
        <v>1</v>
      </c>
      <c r="HO21">
        <f>HO20*(1+Assumptions!$C$10)</f>
        <v>0.99999999999999989</v>
      </c>
      <c r="HQ21">
        <f>HQ20/(1.01+Assumptions!$C$9)</f>
        <v>1.0000000000000004</v>
      </c>
      <c r="HR21">
        <f>HR20/(0.99+Assumptions!$C$9)</f>
        <v>0.99999999999999978</v>
      </c>
    </row>
    <row r="22" spans="2:226" x14ac:dyDescent="0.25">
      <c r="B22">
        <f t="shared" si="18"/>
        <v>2031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19373.304279884287</v>
      </c>
      <c r="F22" s="3">
        <f t="shared" si="19"/>
        <v>17823.45</v>
      </c>
      <c r="H22">
        <f t="shared" si="23"/>
        <v>64</v>
      </c>
      <c r="I22" s="5">
        <v>137451.37969460245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8418.23</v>
      </c>
      <c r="X22" s="5">
        <v>8807.61</v>
      </c>
      <c r="Y22" s="5">
        <v>9209.7000000000007</v>
      </c>
      <c r="Z22" s="5">
        <v>9622.86</v>
      </c>
      <c r="AA22" s="5">
        <v>10045.93</v>
      </c>
      <c r="AB22" s="5">
        <v>10474.98</v>
      </c>
      <c r="AC22" s="5">
        <v>10906.89</v>
      </c>
      <c r="AD22" s="5">
        <v>11338.42</v>
      </c>
      <c r="AE22" s="5">
        <v>11766.7</v>
      </c>
      <c r="AF22" s="5">
        <v>12190.17</v>
      </c>
      <c r="AG22" s="5">
        <v>12604.06</v>
      </c>
      <c r="AH22" s="5">
        <v>13004.08</v>
      </c>
      <c r="AI22" s="5">
        <v>13384.69</v>
      </c>
      <c r="AJ22" s="5">
        <v>13735.91</v>
      </c>
      <c r="AK22" s="5">
        <v>14047.37</v>
      </c>
      <c r="AL22" s="5">
        <v>14307.35</v>
      </c>
      <c r="AM22" s="5">
        <v>14505.73</v>
      </c>
      <c r="AN22" s="5">
        <v>14630.04</v>
      </c>
      <c r="AO22" s="5">
        <v>14668.05</v>
      </c>
      <c r="AP22" s="5">
        <v>14610.37</v>
      </c>
      <c r="AQ22" s="5">
        <v>14451.18</v>
      </c>
      <c r="AR22" s="5">
        <v>14183.51</v>
      </c>
      <c r="AS22" s="5">
        <v>13801.23</v>
      </c>
      <c r="AT22" s="5">
        <v>13274.33</v>
      </c>
      <c r="AU22" s="5">
        <v>12596.83</v>
      </c>
      <c r="AV22" s="5">
        <v>11770.92</v>
      </c>
      <c r="AW22" s="5">
        <v>10807.16</v>
      </c>
      <c r="AX22" s="5">
        <v>9728.49</v>
      </c>
      <c r="AY22" s="5">
        <v>8571</v>
      </c>
      <c r="AZ22" s="5">
        <v>7379.23</v>
      </c>
      <c r="BA22" s="5">
        <v>6198.96</v>
      </c>
      <c r="BB22" s="5">
        <v>5072.08</v>
      </c>
      <c r="BC22" s="5">
        <v>4034.32</v>
      </c>
      <c r="BD22" s="5">
        <v>3112.9</v>
      </c>
      <c r="BE22" s="5">
        <v>2343.84</v>
      </c>
      <c r="BF22" s="5">
        <v>1705.9</v>
      </c>
      <c r="BG22" s="5">
        <v>1214.17</v>
      </c>
      <c r="BH22" s="5">
        <v>819.24</v>
      </c>
      <c r="BI22" s="5">
        <v>521.03</v>
      </c>
      <c r="BJ22" s="5">
        <v>299.44</v>
      </c>
      <c r="BK22" s="5">
        <v>151.41</v>
      </c>
      <c r="BL22" s="5">
        <v>66.25</v>
      </c>
      <c r="BM22" s="5">
        <v>24.83</v>
      </c>
      <c r="BN22" s="5">
        <v>7.58</v>
      </c>
      <c r="BO22" s="5">
        <v>1.74</v>
      </c>
      <c r="BP22" s="5">
        <v>0.25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0.99170999999999998</v>
      </c>
      <c r="DU22" s="3">
        <v>0.98292344939999998</v>
      </c>
      <c r="DV22" s="3">
        <v>0.97347755505126599</v>
      </c>
      <c r="DW22" s="3">
        <v>0.96329497982542966</v>
      </c>
      <c r="DX22" s="3">
        <v>0.95207259331046334</v>
      </c>
      <c r="DY22" s="3">
        <v>0.93964804596776175</v>
      </c>
      <c r="DZ22" s="3">
        <v>0.92590099505525336</v>
      </c>
      <c r="EA22" s="3">
        <v>0.91078103180600112</v>
      </c>
      <c r="EB22" s="3">
        <v>0.89436875761285695</v>
      </c>
      <c r="EC22" s="3">
        <v>0.87652610089848038</v>
      </c>
      <c r="ED22" s="3">
        <v>0.85719870037366885</v>
      </c>
      <c r="EE22" s="3">
        <v>0.836291624071555</v>
      </c>
      <c r="EF22" s="3">
        <v>0.81349431439936448</v>
      </c>
      <c r="EG22" s="3">
        <v>0.78856884860616794</v>
      </c>
      <c r="EH22" s="3">
        <v>0.76129225213288054</v>
      </c>
      <c r="EI22" s="3">
        <v>0.73160946722221953</v>
      </c>
      <c r="EJ22" s="3">
        <v>0.69941133456976967</v>
      </c>
      <c r="EK22" s="3">
        <v>0.66467157358168927</v>
      </c>
      <c r="EL22" s="3">
        <v>0.62754301948141611</v>
      </c>
      <c r="EM22" s="3">
        <v>0.58834668248460686</v>
      </c>
      <c r="EN22" s="3">
        <v>0.54734480218225456</v>
      </c>
      <c r="EO22" s="3">
        <v>0.50482705794873706</v>
      </c>
      <c r="EP22" s="3">
        <v>0.4602407321907046</v>
      </c>
      <c r="EQ22" s="3">
        <v>0.41398193619821688</v>
      </c>
      <c r="ER22" s="3">
        <v>0.36667208052948463</v>
      </c>
      <c r="ES22" s="3">
        <v>0.31910004480158932</v>
      </c>
      <c r="ET22" s="3">
        <v>0.27227530422740409</v>
      </c>
      <c r="EU22" s="3">
        <v>0.22737438380726288</v>
      </c>
      <c r="EV22" s="3">
        <v>0.18555341339359302</v>
      </c>
      <c r="EW22" s="3">
        <v>0.14774876094878236</v>
      </c>
      <c r="EX22" s="3">
        <v>0.11458802904143765</v>
      </c>
      <c r="EY22" s="3">
        <v>8.6391352735211091E-2</v>
      </c>
      <c r="EZ22" s="3">
        <v>6.3184907563478679E-2</v>
      </c>
      <c r="FA22" s="3">
        <v>4.5094436678979097E-2</v>
      </c>
      <c r="FB22" s="3">
        <v>3.11097499760941E-2</v>
      </c>
      <c r="FC22" s="3">
        <v>2.0987881723872125E-2</v>
      </c>
      <c r="FD22" s="3">
        <v>1.3423009635319658E-2</v>
      </c>
      <c r="FE22" s="3">
        <v>8.0919271285561038E-3</v>
      </c>
      <c r="FF22" s="3">
        <v>4.4079963840096522E-3</v>
      </c>
      <c r="FG22" s="3">
        <v>2.112708586891986E-3</v>
      </c>
      <c r="FH22" s="3">
        <v>8.762036322417134E-4</v>
      </c>
      <c r="FI22" s="3">
        <v>3.1121876813593419E-4</v>
      </c>
      <c r="FJ22" s="3">
        <v>9.0128955252166527E-5</v>
      </c>
      <c r="FK22" s="3">
        <v>1.9587725844953353E-5</v>
      </c>
      <c r="FL22" s="3">
        <v>2.6976216033669748E-6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24</v>
      </c>
      <c r="HC22">
        <f t="shared" si="24"/>
        <v>0.32510569479846851</v>
      </c>
      <c r="HD22">
        <f>IF(H22&gt;=$F$3,IF(HB22&lt;50,HC22*VLOOKUP(H22,Ret!$A$2:$AZ$27,HB22+2),HC22),0)</f>
        <v>7.7700261056833975E-2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1.2451548110781344E-3</v>
      </c>
      <c r="HH22">
        <f t="shared" si="20"/>
        <v>53</v>
      </c>
      <c r="HI22">
        <f t="shared" si="20"/>
        <v>13</v>
      </c>
      <c r="HJ22">
        <f t="shared" si="21"/>
        <v>0.41888731997447359</v>
      </c>
      <c r="HK22">
        <f>IF(HH22&gt;=$F$3,IF(HI22&lt;50,HJ22*VLOOKUP(HH22,Ret!$A$2:$AZ$27,HI22+2),HJ22),0)</f>
        <v>6.2833097996171034E-3</v>
      </c>
      <c r="HL22">
        <f>IF(HH22&lt;$F$3,HJ22*VLOOKUP(HH22,Withd!$A$2:$AZ$57,HI22+2),0)</f>
        <v>0</v>
      </c>
      <c r="HM22">
        <f>IF(HJ22=HK22,0,HJ22*VLOOKUP(HH22,Mort!$A$2:$E$115,IF(HM21/HJ21=VLOOKUP(HH21,Mort!$A$2:$E$115,2),2,3)))</f>
        <v>8.3358576674920251E-4</v>
      </c>
      <c r="HN22">
        <f>HN21/(1+Assumptions!$C$9)</f>
        <v>0.96339113680154143</v>
      </c>
      <c r="HO22">
        <f>HO21*(1+Assumptions!$C$10)</f>
        <v>1.0324999999999998</v>
      </c>
      <c r="HQ22">
        <f>HQ21/(1.01+Assumptions!$C$9)</f>
        <v>0.95419847328244312</v>
      </c>
      <c r="HR22">
        <f>HR21/(0.99+Assumptions!$C$9)</f>
        <v>0.97276264591439665</v>
      </c>
    </row>
    <row r="23" spans="2:226" x14ac:dyDescent="0.25">
      <c r="B23">
        <f t="shared" si="18"/>
        <v>2032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8418.2330477057349</v>
      </c>
      <c r="F23" s="3">
        <f t="shared" si="19"/>
        <v>7683.36</v>
      </c>
      <c r="H23">
        <f t="shared" si="23"/>
        <v>65</v>
      </c>
      <c r="I23" s="5">
        <v>133373.1578641629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8881.24</v>
      </c>
      <c r="Y23" s="5">
        <v>9286.69</v>
      </c>
      <c r="Z23" s="5">
        <v>9703.2999999999993</v>
      </c>
      <c r="AA23" s="5">
        <v>10129.91</v>
      </c>
      <c r="AB23" s="5">
        <v>10562.55</v>
      </c>
      <c r="AC23" s="5">
        <v>10998.06</v>
      </c>
      <c r="AD23" s="5">
        <v>11433.21</v>
      </c>
      <c r="AE23" s="5">
        <v>11865.06</v>
      </c>
      <c r="AF23" s="5">
        <v>12292.07</v>
      </c>
      <c r="AG23" s="5">
        <v>12709.42</v>
      </c>
      <c r="AH23" s="5">
        <v>13112.78</v>
      </c>
      <c r="AI23" s="5">
        <v>13496.57</v>
      </c>
      <c r="AJ23" s="5">
        <v>13850.73</v>
      </c>
      <c r="AK23" s="5">
        <v>14164.8</v>
      </c>
      <c r="AL23" s="5">
        <v>14426.95</v>
      </c>
      <c r="AM23" s="5">
        <v>14626.99</v>
      </c>
      <c r="AN23" s="5">
        <v>14752.33</v>
      </c>
      <c r="AO23" s="5">
        <v>14790.66</v>
      </c>
      <c r="AP23" s="5">
        <v>14732.5</v>
      </c>
      <c r="AQ23" s="5">
        <v>14571.99</v>
      </c>
      <c r="AR23" s="5">
        <v>14302.07</v>
      </c>
      <c r="AS23" s="5">
        <v>13916.59</v>
      </c>
      <c r="AT23" s="5">
        <v>13385.29</v>
      </c>
      <c r="AU23" s="5">
        <v>12702.13</v>
      </c>
      <c r="AV23" s="5">
        <v>11869.31</v>
      </c>
      <c r="AW23" s="5">
        <v>10897.5</v>
      </c>
      <c r="AX23" s="5">
        <v>9809.82</v>
      </c>
      <c r="AY23" s="5">
        <v>8642.64</v>
      </c>
      <c r="AZ23" s="5">
        <v>7440.92</v>
      </c>
      <c r="BA23" s="5">
        <v>6250.78</v>
      </c>
      <c r="BB23" s="5">
        <v>5114.4799999999996</v>
      </c>
      <c r="BC23" s="5">
        <v>4068.04</v>
      </c>
      <c r="BD23" s="5">
        <v>3138.92</v>
      </c>
      <c r="BE23" s="5">
        <v>2363.4299999999998</v>
      </c>
      <c r="BF23" s="5">
        <v>1720.16</v>
      </c>
      <c r="BG23" s="5">
        <v>1224.32</v>
      </c>
      <c r="BH23" s="5">
        <v>826.09</v>
      </c>
      <c r="BI23" s="5">
        <v>525.39</v>
      </c>
      <c r="BJ23" s="5">
        <v>301.94</v>
      </c>
      <c r="BK23" s="5">
        <v>152.68</v>
      </c>
      <c r="BL23" s="5">
        <v>66.8</v>
      </c>
      <c r="BM23" s="5">
        <v>25.03</v>
      </c>
      <c r="BN23" s="5">
        <v>7.65</v>
      </c>
      <c r="BO23" s="5">
        <v>1.75</v>
      </c>
      <c r="BP23" s="5">
        <v>0.25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0.99114000000000002</v>
      </c>
      <c r="DV23" s="3">
        <v>0.98161514459999999</v>
      </c>
      <c r="DW23" s="3">
        <v>0.97134745018748392</v>
      </c>
      <c r="DX23" s="3">
        <v>0.96003125239279963</v>
      </c>
      <c r="DY23" s="3">
        <v>0.94750284454907363</v>
      </c>
      <c r="DZ23" s="3">
        <v>0.93364087793332062</v>
      </c>
      <c r="EA23" s="3">
        <v>0.91839452239666952</v>
      </c>
      <c r="EB23" s="3">
        <v>0.9018450531030815</v>
      </c>
      <c r="EC23" s="3">
        <v>0.88385324429367496</v>
      </c>
      <c r="ED23" s="3">
        <v>0.86436428025699941</v>
      </c>
      <c r="EE23" s="3">
        <v>0.84328243546153114</v>
      </c>
      <c r="EF23" s="3">
        <v>0.8202945562708498</v>
      </c>
      <c r="EG23" s="3">
        <v>0.79516073106671092</v>
      </c>
      <c r="EH23" s="3">
        <v>0.76765612137911343</v>
      </c>
      <c r="EI23" s="3">
        <v>0.73772520920654183</v>
      </c>
      <c r="EJ23" s="3">
        <v>0.70525792274936194</v>
      </c>
      <c r="EK23" s="3">
        <v>0.67022776172640119</v>
      </c>
      <c r="EL23" s="3">
        <v>0.6327888389563644</v>
      </c>
      <c r="EM23" s="3">
        <v>0.5932648480751499</v>
      </c>
      <c r="EN23" s="3">
        <v>0.55192022081279268</v>
      </c>
      <c r="EO23" s="3">
        <v>0.50904705806005501</v>
      </c>
      <c r="EP23" s="3">
        <v>0.464088021892191</v>
      </c>
      <c r="EQ23" s="3">
        <v>0.41744253481180688</v>
      </c>
      <c r="ER23" s="3">
        <v>0.36973720193351356</v>
      </c>
      <c r="ES23" s="3">
        <v>0.32176749735465954</v>
      </c>
      <c r="ET23" s="3">
        <v>0.27455133479283678</v>
      </c>
      <c r="EU23" s="3">
        <v>0.22927507417215007</v>
      </c>
      <c r="EV23" s="3">
        <v>0.1871045097796665</v>
      </c>
      <c r="EW23" s="3">
        <v>0.14898383695715725</v>
      </c>
      <c r="EX23" s="3">
        <v>0.11554590459049288</v>
      </c>
      <c r="EY23" s="3">
        <v>8.7113523847910296E-2</v>
      </c>
      <c r="EZ23" s="3">
        <v>6.3713089071884624E-2</v>
      </c>
      <c r="FA23" s="3">
        <v>4.5471394539713335E-2</v>
      </c>
      <c r="FB23" s="3">
        <v>3.136980566505744E-2</v>
      </c>
      <c r="FC23" s="3">
        <v>2.1163325693874351E-2</v>
      </c>
      <c r="FD23" s="3">
        <v>1.353521658077428E-2</v>
      </c>
      <c r="FE23" s="3">
        <v>8.1595699635539677E-3</v>
      </c>
      <c r="FF23" s="3">
        <v>4.4448441419463885E-3</v>
      </c>
      <c r="FG23" s="3">
        <v>2.1303693487934846E-3</v>
      </c>
      <c r="FH23" s="3">
        <v>8.8352808002512191E-4</v>
      </c>
      <c r="FI23" s="3">
        <v>3.1382033874412306E-4</v>
      </c>
      <c r="FJ23" s="3">
        <v>9.0882370100298026E-5</v>
      </c>
      <c r="FK23" s="3">
        <v>1.9751465493897773E-5</v>
      </c>
      <c r="FL23" s="3">
        <v>2.7201718278196003E-6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25</v>
      </c>
      <c r="HC23">
        <f t="shared" si="24"/>
        <v>0.24616027893055639</v>
      </c>
      <c r="HD23">
        <f>IF(H23&gt;=$F$3,IF(HB23&lt;50,HC23*VLOOKUP(H23,Ret!$A$2:$AZ$27,HB23+2),HC23),0)</f>
        <v>7.9017449536708598E-2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9.846411157222255E-4</v>
      </c>
      <c r="HH23">
        <f t="shared" si="20"/>
        <v>54</v>
      </c>
      <c r="HI23">
        <f t="shared" si="20"/>
        <v>14</v>
      </c>
      <c r="HJ23">
        <f t="shared" si="21"/>
        <v>0.41177042440810729</v>
      </c>
      <c r="HK23">
        <f>IF(HH23&gt;=$F$3,IF(HI23&lt;50,HJ23*VLOOKUP(HH23,Ret!$A$2:$AZ$27,HI23+2),HJ23),0)</f>
        <v>9.4707197613864667E-3</v>
      </c>
      <c r="HL23">
        <f>IF(HH23&lt;$F$3,HJ23*VLOOKUP(HH23,Withd!$A$2:$AZ$57,HI23+2),0)</f>
        <v>0</v>
      </c>
      <c r="HM23">
        <f>IF(HJ23=HK23,0,HJ23*VLOOKUP(HH23,Mort!$A$2:$E$115,IF(HM22/HJ22=VLOOKUP(HH22,Mort!$A$2:$E$115,2),2,3)))</f>
        <v>8.7707100398926854E-4</v>
      </c>
      <c r="HN23">
        <f>HN22/(1+Assumptions!$C$9)</f>
        <v>0.9281224824677663</v>
      </c>
      <c r="HO23">
        <f>HO22*(1+Assumptions!$C$10)</f>
        <v>1.0660562499999997</v>
      </c>
      <c r="HQ23">
        <f>HQ22/(1.01+Assumptions!$C$9)</f>
        <v>0.91049472641454487</v>
      </c>
      <c r="HR23">
        <f>HR22/(0.99+Assumptions!$C$9)</f>
        <v>0.946267165286378</v>
      </c>
    </row>
    <row r="24" spans="2:226" x14ac:dyDescent="0.25">
      <c r="B24">
        <f t="shared" si="18"/>
        <v>2033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8881.2358653295505</v>
      </c>
      <c r="F24" s="3">
        <f t="shared" si="19"/>
        <v>8038.75</v>
      </c>
      <c r="H24">
        <f t="shared" si="23"/>
        <v>66</v>
      </c>
      <c r="I24" s="5">
        <v>129249.52914213492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9369.7000000000007</v>
      </c>
      <c r="Z24" s="5">
        <v>9790.0400000000009</v>
      </c>
      <c r="AA24" s="5">
        <v>10220.459999999999</v>
      </c>
      <c r="AB24" s="5">
        <v>10656.97</v>
      </c>
      <c r="AC24" s="5">
        <v>11096.38</v>
      </c>
      <c r="AD24" s="5">
        <v>11535.41</v>
      </c>
      <c r="AE24" s="5">
        <v>11971.12</v>
      </c>
      <c r="AF24" s="5">
        <v>12401.95</v>
      </c>
      <c r="AG24" s="5">
        <v>12823.03</v>
      </c>
      <c r="AH24" s="5">
        <v>13230</v>
      </c>
      <c r="AI24" s="5">
        <v>13617.22</v>
      </c>
      <c r="AJ24" s="5">
        <v>13974.55</v>
      </c>
      <c r="AK24" s="5">
        <v>14291.42</v>
      </c>
      <c r="AL24" s="5">
        <v>14555.92</v>
      </c>
      <c r="AM24" s="5">
        <v>14757.74</v>
      </c>
      <c r="AN24" s="5">
        <v>14884.21</v>
      </c>
      <c r="AO24" s="5">
        <v>14922.88</v>
      </c>
      <c r="AP24" s="5">
        <v>14864.2</v>
      </c>
      <c r="AQ24" s="5">
        <v>14702.25</v>
      </c>
      <c r="AR24" s="5">
        <v>14429.92</v>
      </c>
      <c r="AS24" s="5">
        <v>14041</v>
      </c>
      <c r="AT24" s="5">
        <v>13504.95</v>
      </c>
      <c r="AU24" s="5">
        <v>12815.68</v>
      </c>
      <c r="AV24" s="5">
        <v>11975.42</v>
      </c>
      <c r="AW24" s="5">
        <v>10994.92</v>
      </c>
      <c r="AX24" s="5">
        <v>9897.51</v>
      </c>
      <c r="AY24" s="5">
        <v>8719.9</v>
      </c>
      <c r="AZ24" s="5">
        <v>7507.43</v>
      </c>
      <c r="BA24" s="5">
        <v>6306.65</v>
      </c>
      <c r="BB24" s="5">
        <v>5160.2</v>
      </c>
      <c r="BC24" s="5">
        <v>4104.41</v>
      </c>
      <c r="BD24" s="5">
        <v>3166.98</v>
      </c>
      <c r="BE24" s="5">
        <v>2384.56</v>
      </c>
      <c r="BF24" s="5">
        <v>1735.54</v>
      </c>
      <c r="BG24" s="5">
        <v>1235.26</v>
      </c>
      <c r="BH24" s="5">
        <v>833.47</v>
      </c>
      <c r="BI24" s="5">
        <v>530.09</v>
      </c>
      <c r="BJ24" s="5">
        <v>304.64</v>
      </c>
      <c r="BK24" s="5">
        <v>154.04</v>
      </c>
      <c r="BL24" s="5">
        <v>67.400000000000006</v>
      </c>
      <c r="BM24" s="5">
        <v>25.26</v>
      </c>
      <c r="BN24" s="5">
        <v>7.72</v>
      </c>
      <c r="BO24" s="5">
        <v>1.77</v>
      </c>
      <c r="BP24" s="5">
        <v>0.26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0.99038999999999999</v>
      </c>
      <c r="DW24" s="3">
        <v>0.98003052059999995</v>
      </c>
      <c r="DX24" s="3">
        <v>0.96861316503500994</v>
      </c>
      <c r="DY24" s="3">
        <v>0.95597276323130309</v>
      </c>
      <c r="DZ24" s="3">
        <v>0.94198688170522915</v>
      </c>
      <c r="EA24" s="3">
        <v>0.92660423592698282</v>
      </c>
      <c r="EB24" s="3">
        <v>0.9099068275955785</v>
      </c>
      <c r="EC24" s="3">
        <v>0.89175418638504667</v>
      </c>
      <c r="ED24" s="3">
        <v>0.8720910065752564</v>
      </c>
      <c r="EE24" s="3">
        <v>0.85082070692488587</v>
      </c>
      <c r="EF24" s="3">
        <v>0.82762733445411352</v>
      </c>
      <c r="EG24" s="3">
        <v>0.80226883292643947</v>
      </c>
      <c r="EH24" s="3">
        <v>0.77451835399551394</v>
      </c>
      <c r="EI24" s="3">
        <v>0.74431988337322885</v>
      </c>
      <c r="EJ24" s="3">
        <v>0.71156236530597305</v>
      </c>
      <c r="EK24" s="3">
        <v>0.67621906262122533</v>
      </c>
      <c r="EL24" s="3">
        <v>0.63844546578320371</v>
      </c>
      <c r="EM24" s="3">
        <v>0.59856816199038487</v>
      </c>
      <c r="EN24" s="3">
        <v>0.55685394678127498</v>
      </c>
      <c r="EO24" s="3">
        <v>0.51359753219530557</v>
      </c>
      <c r="EP24" s="3">
        <v>0.46823659815181623</v>
      </c>
      <c r="EQ24" s="3">
        <v>0.42117413767157719</v>
      </c>
      <c r="ER24" s="3">
        <v>0.37304235721846934</v>
      </c>
      <c r="ES24" s="3">
        <v>0.32464384179294514</v>
      </c>
      <c r="ET24" s="3">
        <v>0.2770056044482484</v>
      </c>
      <c r="EU24" s="3">
        <v>0.23132461021868775</v>
      </c>
      <c r="EV24" s="3">
        <v>0.1887770746611645</v>
      </c>
      <c r="EW24" s="3">
        <v>0.15031563346969884</v>
      </c>
      <c r="EX24" s="3">
        <v>0.11657879269375963</v>
      </c>
      <c r="EY24" s="3">
        <v>8.7892249175606202E-2</v>
      </c>
      <c r="EZ24" s="3">
        <v>6.4282633202054851E-2</v>
      </c>
      <c r="FA24" s="3">
        <v>4.5877872489974519E-2</v>
      </c>
      <c r="FB24" s="3">
        <v>3.1650226673383623E-2</v>
      </c>
      <c r="FC24" s="3">
        <v>2.1352508922931529E-2</v>
      </c>
      <c r="FD24" s="3">
        <v>1.365621060675009E-2</v>
      </c>
      <c r="FE24" s="3">
        <v>8.2325100021732253E-3</v>
      </c>
      <c r="FF24" s="3">
        <v>4.4845774985838426E-3</v>
      </c>
      <c r="FG24" s="3">
        <v>2.14941314929625E-3</v>
      </c>
      <c r="FH24" s="3">
        <v>8.9142611540763382E-4</v>
      </c>
      <c r="FI24" s="3">
        <v>3.1662564193163747E-4</v>
      </c>
      <c r="FJ24" s="3">
        <v>9.1694785903402205E-5</v>
      </c>
      <c r="FK24" s="3">
        <v>1.9928027820386402E-5</v>
      </c>
      <c r="FL24" s="3">
        <v>2.7444879914236142E-6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26</v>
      </c>
      <c r="HC24">
        <f t="shared" si="24"/>
        <v>0.16615818827812556</v>
      </c>
      <c r="HD24">
        <f>IF(H24&gt;=$F$3,IF(HB24&lt;50,HC24*VLOOKUP(H24,Ret!$A$2:$AZ$27,HB24+2),HC24),0)</f>
        <v>4.1041072504697011E-2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7.0284913641647118E-4</v>
      </c>
      <c r="HH24">
        <f t="shared" si="20"/>
        <v>55</v>
      </c>
      <c r="HI24">
        <f t="shared" si="20"/>
        <v>15</v>
      </c>
      <c r="HJ24">
        <f t="shared" si="21"/>
        <v>0.40142263364273156</v>
      </c>
      <c r="HK24">
        <f>IF(HH24&gt;=$F$3,IF(HI24&lt;50,HJ24*VLOOKUP(HH24,Ret!$A$2:$AZ$27,HI24+2),HJ24),0)</f>
        <v>1.4049792177495605E-2</v>
      </c>
      <c r="HL24">
        <f>IF(HH24&lt;$F$3,HJ24*VLOOKUP(HH24,Withd!$A$2:$AZ$57,HI24+2),0)</f>
        <v>0</v>
      </c>
      <c r="HM24">
        <f>IF(HJ24=HK24,0,HJ24*VLOOKUP(HH24,Mort!$A$2:$E$115,IF(HM23/HJ23=VLOOKUP(HH23,Mort!$A$2:$E$115,2),2,3)))</f>
        <v>9.1524360470542792E-4</v>
      </c>
      <c r="HN24">
        <f>HN23/(1+Assumptions!$C$9)</f>
        <v>0.89414497347569</v>
      </c>
      <c r="HO24">
        <f>HO23*(1+Assumptions!$C$10)</f>
        <v>1.1007030781249996</v>
      </c>
      <c r="HQ24">
        <f>HQ23/(1.01+Assumptions!$C$9)</f>
        <v>0.86879267787647407</v>
      </c>
      <c r="HR24">
        <f>HR23/(0.99+Assumptions!$C$9)</f>
        <v>0.92049335144589295</v>
      </c>
    </row>
    <row r="25" spans="2:226" x14ac:dyDescent="0.25">
      <c r="B25">
        <f t="shared" si="18"/>
        <v>2034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9369.7038379226742</v>
      </c>
      <c r="F25" s="3">
        <f t="shared" si="19"/>
        <v>8405.74</v>
      </c>
      <c r="H25">
        <f t="shared" si="23"/>
        <v>67</v>
      </c>
      <c r="I25" s="5">
        <v>125096.63138591853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9885.0400000000009</v>
      </c>
      <c r="AA25" s="5">
        <v>10319.629999999999</v>
      </c>
      <c r="AB25" s="5">
        <v>10760.37</v>
      </c>
      <c r="AC25" s="5">
        <v>11204.05</v>
      </c>
      <c r="AD25" s="5">
        <v>11647.34</v>
      </c>
      <c r="AE25" s="5">
        <v>12087.28</v>
      </c>
      <c r="AF25" s="5">
        <v>12522.29</v>
      </c>
      <c r="AG25" s="5">
        <v>12947.46</v>
      </c>
      <c r="AH25" s="5">
        <v>13358.37</v>
      </c>
      <c r="AI25" s="5">
        <v>13749.35</v>
      </c>
      <c r="AJ25" s="5">
        <v>14110.15</v>
      </c>
      <c r="AK25" s="5">
        <v>14430.09</v>
      </c>
      <c r="AL25" s="5">
        <v>14697.16</v>
      </c>
      <c r="AM25" s="5">
        <v>14900.94</v>
      </c>
      <c r="AN25" s="5">
        <v>15028.63</v>
      </c>
      <c r="AO25" s="5">
        <v>15067.68</v>
      </c>
      <c r="AP25" s="5">
        <v>15008.43</v>
      </c>
      <c r="AQ25" s="5">
        <v>14844.91</v>
      </c>
      <c r="AR25" s="5">
        <v>14569.94</v>
      </c>
      <c r="AS25" s="5">
        <v>14177.24</v>
      </c>
      <c r="AT25" s="5">
        <v>13635.99</v>
      </c>
      <c r="AU25" s="5">
        <v>12940.03</v>
      </c>
      <c r="AV25" s="5">
        <v>12091.62</v>
      </c>
      <c r="AW25" s="5">
        <v>11101.61</v>
      </c>
      <c r="AX25" s="5">
        <v>9993.5499999999993</v>
      </c>
      <c r="AY25" s="5">
        <v>8804.51</v>
      </c>
      <c r="AZ25" s="5">
        <v>7580.28</v>
      </c>
      <c r="BA25" s="5">
        <v>6367.85</v>
      </c>
      <c r="BB25" s="5">
        <v>5210.2700000000004</v>
      </c>
      <c r="BC25" s="5">
        <v>4144.2299999999996</v>
      </c>
      <c r="BD25" s="5">
        <v>3197.71</v>
      </c>
      <c r="BE25" s="5">
        <v>2407.6999999999998</v>
      </c>
      <c r="BF25" s="5">
        <v>1752.38</v>
      </c>
      <c r="BG25" s="5">
        <v>1247.25</v>
      </c>
      <c r="BH25" s="5">
        <v>841.56</v>
      </c>
      <c r="BI25" s="5">
        <v>535.23</v>
      </c>
      <c r="BJ25" s="5">
        <v>307.60000000000002</v>
      </c>
      <c r="BK25" s="5">
        <v>155.54</v>
      </c>
      <c r="BL25" s="5">
        <v>68.05</v>
      </c>
      <c r="BM25" s="5">
        <v>25.5</v>
      </c>
      <c r="BN25" s="5">
        <v>7.79</v>
      </c>
      <c r="BO25" s="5">
        <v>1.79</v>
      </c>
      <c r="BP25" s="5">
        <v>0.26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0.98953999999999998</v>
      </c>
      <c r="DX25" s="3">
        <v>0.97801185899999987</v>
      </c>
      <c r="DY25" s="3">
        <v>0.96524880424004988</v>
      </c>
      <c r="DZ25" s="3">
        <v>0.95112721423401791</v>
      </c>
      <c r="EA25" s="3">
        <v>0.93559530682557646</v>
      </c>
      <c r="EB25" s="3">
        <v>0.91873587939657952</v>
      </c>
      <c r="EC25" s="3">
        <v>0.90040709860261769</v>
      </c>
      <c r="ED25" s="3">
        <v>0.88055312207842995</v>
      </c>
      <c r="EE25" s="3">
        <v>0.85907643143093704</v>
      </c>
      <c r="EF25" s="3">
        <v>0.83565800791012979</v>
      </c>
      <c r="EG25" s="3">
        <v>0.81005344654776346</v>
      </c>
      <c r="EH25" s="3">
        <v>0.78203369783167631</v>
      </c>
      <c r="EI25" s="3">
        <v>0.75154220395321925</v>
      </c>
      <c r="EJ25" s="3">
        <v>0.71846683155723812</v>
      </c>
      <c r="EK25" s="3">
        <v>0.68278058403379005</v>
      </c>
      <c r="EL25" s="3">
        <v>0.64464046060966251</v>
      </c>
      <c r="EM25" s="3">
        <v>0.60437621743998304</v>
      </c>
      <c r="EN25" s="3">
        <v>0.56225723884659062</v>
      </c>
      <c r="EO25" s="3">
        <v>0.51858109653298745</v>
      </c>
      <c r="EP25" s="3">
        <v>0.472780014087194</v>
      </c>
      <c r="EQ25" s="3">
        <v>0.42526089487129015</v>
      </c>
      <c r="ER25" s="3">
        <v>0.37666207980539912</v>
      </c>
      <c r="ES25" s="3">
        <v>0.32779394157144665</v>
      </c>
      <c r="ET25" s="3">
        <v>0.27969345858525257</v>
      </c>
      <c r="EU25" s="3">
        <v>0.23356921032995856</v>
      </c>
      <c r="EV25" s="3">
        <v>0.19060882547396926</v>
      </c>
      <c r="EW25" s="3">
        <v>0.15177418337190277</v>
      </c>
      <c r="EX25" s="3">
        <v>0.11770998565591291</v>
      </c>
      <c r="EY25" s="3">
        <v>8.8745089485562423E-2</v>
      </c>
      <c r="EZ25" s="3">
        <v>6.4906383547950641E-2</v>
      </c>
      <c r="FA25" s="3">
        <v>4.6323036874336886E-2</v>
      </c>
      <c r="FB25" s="3">
        <v>3.1957336678867534E-2</v>
      </c>
      <c r="FC25" s="3">
        <v>2.1559697617031193E-2</v>
      </c>
      <c r="FD25" s="3">
        <v>1.378872020794847E-2</v>
      </c>
      <c r="FE25" s="3">
        <v>8.3123920901596558E-3</v>
      </c>
      <c r="FF25" s="3">
        <v>4.5280924671935712E-3</v>
      </c>
      <c r="FG25" s="3">
        <v>2.1702694386012068E-3</v>
      </c>
      <c r="FH25" s="3">
        <v>9.0007584427107858E-4</v>
      </c>
      <c r="FI25" s="3">
        <v>3.1969793912664442E-4</v>
      </c>
      <c r="FJ25" s="3">
        <v>9.2584523171076211E-5</v>
      </c>
      <c r="FK25" s="3">
        <v>2.0121394420769993E-5</v>
      </c>
      <c r="FL25" s="3">
        <v>2.7711184396284427E-6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27</v>
      </c>
      <c r="HC25">
        <f t="shared" si="24"/>
        <v>0.12441426663701208</v>
      </c>
      <c r="HD25">
        <f>IF(H25&gt;=$F$3,IF(HB25&lt;50,HC25*VLOOKUP(H25,Ret!$A$2:$AZ$27,HB25+2),HC25),0)</f>
        <v>3.8817251190747769E-2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5.5239934386833362E-4</v>
      </c>
      <c r="HH25">
        <f t="shared" si="20"/>
        <v>56</v>
      </c>
      <c r="HI25">
        <f t="shared" si="20"/>
        <v>16</v>
      </c>
      <c r="HJ25">
        <f t="shared" si="21"/>
        <v>0.38645759786053058</v>
      </c>
      <c r="HK25">
        <f>IF(HH25&gt;=$F$3,IF(HI25&lt;50,HJ25*VLOOKUP(HH25,Ret!$A$2:$AZ$27,HI25+2),HJ25),0)</f>
        <v>1.1207270337955388E-2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9.6227941867272119E-4</v>
      </c>
      <c r="HN25">
        <f>HN24/(1+Assumptions!$C$9)</f>
        <v>0.86141134246212903</v>
      </c>
      <c r="HO25">
        <f>HO24*(1+Assumptions!$C$10)</f>
        <v>1.136475928164062</v>
      </c>
      <c r="HQ25">
        <f>HQ24/(1.01+Assumptions!$C$9)</f>
        <v>0.82900064682869656</v>
      </c>
      <c r="HR25">
        <f>HR24/(0.99+Assumptions!$C$9)</f>
        <v>0.89542154809911767</v>
      </c>
    </row>
    <row r="26" spans="2:226" x14ac:dyDescent="0.25">
      <c r="B26">
        <f t="shared" ref="B26:C41" si="25">B25+1</f>
        <v>2035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9885.0375490084207</v>
      </c>
      <c r="F26" s="3">
        <f t="shared" si="19"/>
        <v>8782.83</v>
      </c>
      <c r="H26">
        <f t="shared" si="23"/>
        <v>68</v>
      </c>
      <c r="I26" s="5">
        <v>120918.65487645681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10428.709999999999</v>
      </c>
      <c r="AB26" s="5">
        <v>10874.12</v>
      </c>
      <c r="AC26" s="5">
        <v>11322.48</v>
      </c>
      <c r="AD26" s="5">
        <v>11770.46</v>
      </c>
      <c r="AE26" s="5">
        <v>12215.05</v>
      </c>
      <c r="AF26" s="5">
        <v>12654.66</v>
      </c>
      <c r="AG26" s="5">
        <v>13084.32</v>
      </c>
      <c r="AH26" s="5">
        <v>13499.58</v>
      </c>
      <c r="AI26" s="5">
        <v>13894.69</v>
      </c>
      <c r="AJ26" s="5">
        <v>14259.3</v>
      </c>
      <c r="AK26" s="5">
        <v>14582.62</v>
      </c>
      <c r="AL26" s="5">
        <v>14852.51</v>
      </c>
      <c r="AM26" s="5">
        <v>15058.45</v>
      </c>
      <c r="AN26" s="5">
        <v>15187.49</v>
      </c>
      <c r="AO26" s="5">
        <v>15226.95</v>
      </c>
      <c r="AP26" s="5">
        <v>15167.08</v>
      </c>
      <c r="AQ26" s="5">
        <v>15001.83</v>
      </c>
      <c r="AR26" s="5">
        <v>14723.95</v>
      </c>
      <c r="AS26" s="5">
        <v>14327.1</v>
      </c>
      <c r="AT26" s="5">
        <v>13780.13</v>
      </c>
      <c r="AU26" s="5">
        <v>13076.82</v>
      </c>
      <c r="AV26" s="5">
        <v>12219.43</v>
      </c>
      <c r="AW26" s="5">
        <v>11218.96</v>
      </c>
      <c r="AX26" s="5">
        <v>10099.18</v>
      </c>
      <c r="AY26" s="5">
        <v>8897.58</v>
      </c>
      <c r="AZ26" s="5">
        <v>7660.41</v>
      </c>
      <c r="BA26" s="5">
        <v>6435.16</v>
      </c>
      <c r="BB26" s="5">
        <v>5265.35</v>
      </c>
      <c r="BC26" s="5">
        <v>4188.04</v>
      </c>
      <c r="BD26" s="5">
        <v>3231.51</v>
      </c>
      <c r="BE26" s="5">
        <v>2433.15</v>
      </c>
      <c r="BF26" s="5">
        <v>1770.9</v>
      </c>
      <c r="BG26" s="5">
        <v>1260.43</v>
      </c>
      <c r="BH26" s="5">
        <v>850.46</v>
      </c>
      <c r="BI26" s="5">
        <v>540.89</v>
      </c>
      <c r="BJ26" s="5">
        <v>310.85000000000002</v>
      </c>
      <c r="BK26" s="5">
        <v>157.18</v>
      </c>
      <c r="BL26" s="5">
        <v>68.77</v>
      </c>
      <c r="BM26" s="5">
        <v>25.77</v>
      </c>
      <c r="BN26" s="5">
        <v>7.87</v>
      </c>
      <c r="BO26" s="5">
        <v>1.81</v>
      </c>
      <c r="BP26" s="5">
        <v>0.26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0.98834999999999995</v>
      </c>
      <c r="DY26" s="3">
        <v>0.9754520324999999</v>
      </c>
      <c r="DZ26" s="3">
        <v>0.9611811692645249</v>
      </c>
      <c r="EA26" s="3">
        <v>0.94548508077043525</v>
      </c>
      <c r="EB26" s="3">
        <v>0.92844743961495202</v>
      </c>
      <c r="EC26" s="3">
        <v>0.90992491319463376</v>
      </c>
      <c r="ED26" s="3">
        <v>0.88986106885869209</v>
      </c>
      <c r="EE26" s="3">
        <v>0.86815735738922861</v>
      </c>
      <c r="EF26" s="3">
        <v>0.84449138782679833</v>
      </c>
      <c r="EG26" s="3">
        <v>0.8186161717037852</v>
      </c>
      <c r="EH26" s="3">
        <v>0.79030023832455121</v>
      </c>
      <c r="EI26" s="3">
        <v>0.75948643203227695</v>
      </c>
      <c r="EJ26" s="3">
        <v>0.72606143415853641</v>
      </c>
      <c r="EK26" s="3">
        <v>0.68999796272388192</v>
      </c>
      <c r="EL26" s="3">
        <v>0.65145467652612588</v>
      </c>
      <c r="EM26" s="3">
        <v>0.61076481743030409</v>
      </c>
      <c r="EN26" s="3">
        <v>0.56820061730358618</v>
      </c>
      <c r="EO26" s="3">
        <v>0.52406279335144357</v>
      </c>
      <c r="EP26" s="3">
        <v>0.4777775674426441</v>
      </c>
      <c r="EQ26" s="3">
        <v>0.42975614413898394</v>
      </c>
      <c r="ER26" s="3">
        <v>0.38064361198678082</v>
      </c>
      <c r="ES26" s="3">
        <v>0.33125890976761591</v>
      </c>
      <c r="ET26" s="3">
        <v>0.28264997734831593</v>
      </c>
      <c r="EU26" s="3">
        <v>0.23603816958380514</v>
      </c>
      <c r="EV26" s="3">
        <v>0.19262366905225584</v>
      </c>
      <c r="EW26" s="3">
        <v>0.15337852271954922</v>
      </c>
      <c r="EX26" s="3">
        <v>0.1189542470803736</v>
      </c>
      <c r="EY26" s="3">
        <v>8.968317550130607E-2</v>
      </c>
      <c r="EZ26" s="3">
        <v>6.559248089814522E-2</v>
      </c>
      <c r="FA26" s="3">
        <v>4.6812697692197258E-2</v>
      </c>
      <c r="FB26" s="3">
        <v>3.2295143883893047E-2</v>
      </c>
      <c r="FC26" s="3">
        <v>2.1787595869829608E-2</v>
      </c>
      <c r="FD26" s="3">
        <v>1.3934474814508224E-2</v>
      </c>
      <c r="FE26" s="3">
        <v>8.4002587971781385E-3</v>
      </c>
      <c r="FF26" s="3">
        <v>4.5759569771748193E-3</v>
      </c>
      <c r="FG26" s="3">
        <v>2.1932104195901193E-3</v>
      </c>
      <c r="FH26" s="3">
        <v>9.0959015731661031E-4</v>
      </c>
      <c r="FI26" s="3">
        <v>3.2307732797728683E-4</v>
      </c>
      <c r="FJ26" s="3">
        <v>9.3563194182222262E-5</v>
      </c>
      <c r="FK26" s="3">
        <v>2.0334088991622365E-5</v>
      </c>
      <c r="FL26" s="3">
        <v>2.8004107359262314E-6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28</v>
      </c>
      <c r="HC26">
        <f t="shared" si="24"/>
        <v>8.504461610239597E-2</v>
      </c>
      <c r="HD26">
        <f>IF(H26&gt;=$F$3,IF(HB26&lt;50,HC26*VLOOKUP(H26,Ret!$A$2:$AZ$27,HB26+2),HC26),0)</f>
        <v>1.9730350935755866E-2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3.9545746487614121E-4</v>
      </c>
      <c r="HH26">
        <f t="shared" ref="HH26:HI41" si="26">HH25+1</f>
        <v>57</v>
      </c>
      <c r="HI26">
        <f t="shared" si="26"/>
        <v>17</v>
      </c>
      <c r="HJ26">
        <f t="shared" si="21"/>
        <v>0.37428804810390248</v>
      </c>
      <c r="HK26">
        <f>IF(HH26&gt;=$F$3,IF(HI26&lt;50,HJ26*VLOOKUP(HH26,Ret!$A$2:$AZ$27,HI26+2),HJ26),0)</f>
        <v>1.5345809972260002E-2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9.9186332747534149E-4</v>
      </c>
      <c r="HN26">
        <f>HN25/(1+Assumptions!$C$9)</f>
        <v>0.8298760524683324</v>
      </c>
      <c r="HO26">
        <f>HO25*(1+Assumptions!$C$10)</f>
        <v>1.1734113958293939</v>
      </c>
      <c r="HQ26">
        <f>HQ25/(1.01+Assumptions!$C$9)</f>
        <v>0.79103115155409975</v>
      </c>
      <c r="HR26">
        <f>HR25/(0.99+Assumptions!$C$9)</f>
        <v>0.87103263433766309</v>
      </c>
    </row>
    <row r="27" spans="2:226" x14ac:dyDescent="0.25">
      <c r="B27">
        <f t="shared" si="25"/>
        <v>2036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10428.714614203884</v>
      </c>
      <c r="F27" s="3">
        <f t="shared" si="19"/>
        <v>9168.9699999999993</v>
      </c>
      <c r="H27">
        <f t="shared" si="23"/>
        <v>69</v>
      </c>
      <c r="I27" s="5">
        <v>116746.83015933384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11002.29</v>
      </c>
      <c r="AC27" s="5">
        <v>11455.94</v>
      </c>
      <c r="AD27" s="5">
        <v>11909.2</v>
      </c>
      <c r="AE27" s="5">
        <v>12359.03</v>
      </c>
      <c r="AF27" s="5">
        <v>12803.82</v>
      </c>
      <c r="AG27" s="5">
        <v>13238.55</v>
      </c>
      <c r="AH27" s="5">
        <v>13658.7</v>
      </c>
      <c r="AI27" s="5">
        <v>14058.47</v>
      </c>
      <c r="AJ27" s="5">
        <v>14427.38</v>
      </c>
      <c r="AK27" s="5">
        <v>14754.51</v>
      </c>
      <c r="AL27" s="5">
        <v>15027.58</v>
      </c>
      <c r="AM27" s="5">
        <v>15235.95</v>
      </c>
      <c r="AN27" s="5">
        <v>15366.51</v>
      </c>
      <c r="AO27" s="5">
        <v>15406.44</v>
      </c>
      <c r="AP27" s="5">
        <v>15345.86</v>
      </c>
      <c r="AQ27" s="5">
        <v>15178.66</v>
      </c>
      <c r="AR27" s="5">
        <v>14897.5</v>
      </c>
      <c r="AS27" s="5">
        <v>14495.98</v>
      </c>
      <c r="AT27" s="5">
        <v>13942.56</v>
      </c>
      <c r="AU27" s="5">
        <v>13230.96</v>
      </c>
      <c r="AV27" s="5">
        <v>12363.47</v>
      </c>
      <c r="AW27" s="5">
        <v>11351.2</v>
      </c>
      <c r="AX27" s="5">
        <v>10218.23</v>
      </c>
      <c r="AY27" s="5">
        <v>9002.4599999999991</v>
      </c>
      <c r="AZ27" s="5">
        <v>7750.7</v>
      </c>
      <c r="BA27" s="5">
        <v>6511.01</v>
      </c>
      <c r="BB27" s="5">
        <v>5327.41</v>
      </c>
      <c r="BC27" s="5">
        <v>4237.3999999999996</v>
      </c>
      <c r="BD27" s="5">
        <v>3269.61</v>
      </c>
      <c r="BE27" s="5">
        <v>2461.83</v>
      </c>
      <c r="BF27" s="5">
        <v>1791.78</v>
      </c>
      <c r="BG27" s="5">
        <v>1275.29</v>
      </c>
      <c r="BH27" s="5">
        <v>860.48</v>
      </c>
      <c r="BI27" s="5">
        <v>547.26</v>
      </c>
      <c r="BJ27" s="5">
        <v>314.51</v>
      </c>
      <c r="BK27" s="5">
        <v>159.03</v>
      </c>
      <c r="BL27" s="5">
        <v>69.58</v>
      </c>
      <c r="BM27" s="5">
        <v>26.07</v>
      </c>
      <c r="BN27" s="5">
        <v>7.97</v>
      </c>
      <c r="BO27" s="5">
        <v>1.83</v>
      </c>
      <c r="BP27" s="5">
        <v>0.27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0.98694999999999999</v>
      </c>
      <c r="DZ27" s="3">
        <v>0.97251092149999996</v>
      </c>
      <c r="EA27" s="3">
        <v>0.95662981815190495</v>
      </c>
      <c r="EB27" s="3">
        <v>0.93939134882880759</v>
      </c>
      <c r="EC27" s="3">
        <v>0.92065049141967281</v>
      </c>
      <c r="ED27" s="3">
        <v>0.90035014808386904</v>
      </c>
      <c r="EE27" s="3">
        <v>0.87839060797210344</v>
      </c>
      <c r="EF27" s="3">
        <v>0.85444567999878396</v>
      </c>
      <c r="EG27" s="3">
        <v>0.82826546436362125</v>
      </c>
      <c r="EH27" s="3">
        <v>0.79961576195128359</v>
      </c>
      <c r="EI27" s="3">
        <v>0.76843874339280305</v>
      </c>
      <c r="EJ27" s="3">
        <v>0.73461975429608584</v>
      </c>
      <c r="EK27" s="3">
        <v>0.69813119110019928</v>
      </c>
      <c r="EL27" s="3">
        <v>0.65913358276534217</v>
      </c>
      <c r="EM27" s="3">
        <v>0.61796409918581896</v>
      </c>
      <c r="EN27" s="3">
        <v>0.57489818111355917</v>
      </c>
      <c r="EO27" s="3">
        <v>0.53024009040465792</v>
      </c>
      <c r="EP27" s="3">
        <v>0.48340928562011853</v>
      </c>
      <c r="EQ27" s="3">
        <v>0.43482181832244043</v>
      </c>
      <c r="ER27" s="3">
        <v>0.38513038092455193</v>
      </c>
      <c r="ES27" s="3">
        <v>0.33516356530340058</v>
      </c>
      <c r="ET27" s="3">
        <v>0.2859816637307796</v>
      </c>
      <c r="EU27" s="3">
        <v>0.23882042756493674</v>
      </c>
      <c r="EV27" s="3">
        <v>0.19489418632291791</v>
      </c>
      <c r="EW27" s="3">
        <v>0.15518644480148661</v>
      </c>
      <c r="EX27" s="3">
        <v>0.12035639913024096</v>
      </c>
      <c r="EY27" s="3">
        <v>9.0740299996262569E-2</v>
      </c>
      <c r="EZ27" s="3">
        <v>6.6365640611266513E-2</v>
      </c>
      <c r="FA27" s="3">
        <v>4.7364494047854797E-2</v>
      </c>
      <c r="FB27" s="3">
        <v>3.267581715373407E-2</v>
      </c>
      <c r="FC27" s="3">
        <v>2.2044413284595152E-2</v>
      </c>
      <c r="FD27" s="3">
        <v>1.4098724960295676E-2</v>
      </c>
      <c r="FE27" s="3">
        <v>8.4992753550646467E-3</v>
      </c>
      <c r="FF27" s="3">
        <v>4.629895256917916E-3</v>
      </c>
      <c r="FG27" s="3">
        <v>2.2190624976881879E-3</v>
      </c>
      <c r="FH27" s="3">
        <v>9.2031178966622232E-4</v>
      </c>
      <c r="FI27" s="3">
        <v>3.2688554457154553E-4</v>
      </c>
      <c r="FJ27" s="3">
        <v>9.4666053707919573E-5</v>
      </c>
      <c r="FK27" s="3">
        <v>2.0573773452342162E-5</v>
      </c>
      <c r="FL27" s="3">
        <v>2.8334200798565616E-6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29</v>
      </c>
      <c r="HC27">
        <f t="shared" si="24"/>
        <v>6.4918807701763961E-2</v>
      </c>
      <c r="HD27">
        <f>IF(H27&gt;=$F$3,IF(HB27&lt;50,HC27*VLOOKUP(H27,Ret!$A$2:$AZ$27,HB27+2),HC27),0)</f>
        <v>1.6554295963949809E-2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3.2069891004671394E-4</v>
      </c>
      <c r="HH27">
        <f t="shared" si="26"/>
        <v>58</v>
      </c>
      <c r="HI27">
        <f t="shared" si="26"/>
        <v>18</v>
      </c>
      <c r="HJ27">
        <f t="shared" si="21"/>
        <v>0.35795037480416714</v>
      </c>
      <c r="HK27">
        <f>IF(HH27&gt;=$F$3,IF(HI27&lt;50,HJ27*VLOOKUP(HH27,Ret!$A$2:$AZ$27,HI27+2),HJ27),0)</f>
        <v>1.6823667615795856E-2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1.002261049451668E-3</v>
      </c>
      <c r="HN27">
        <f>HN26/(1+Assumptions!$C$9)</f>
        <v>0.79949523359184238</v>
      </c>
      <c r="HO27">
        <f>HO26*(1+Assumptions!$C$10)</f>
        <v>1.2115472661938491</v>
      </c>
      <c r="HQ27">
        <f>HQ26/(1.01+Assumptions!$C$9)</f>
        <v>0.75480071713177455</v>
      </c>
      <c r="HR27">
        <f>HR26/(0.99+Assumptions!$C$9)</f>
        <v>0.84730801005609246</v>
      </c>
    </row>
    <row r="28" spans="2:226" x14ac:dyDescent="0.25">
      <c r="B28">
        <f t="shared" si="25"/>
        <v>2037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11002.293917985098</v>
      </c>
      <c r="F28" s="3">
        <f t="shared" si="19"/>
        <v>9560.57</v>
      </c>
      <c r="H28">
        <f t="shared" si="23"/>
        <v>70</v>
      </c>
      <c r="I28" s="5">
        <v>112593.67406239842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12066.67</v>
      </c>
      <c r="AE28" s="5">
        <v>12522.45</v>
      </c>
      <c r="AF28" s="5">
        <v>12973.12</v>
      </c>
      <c r="AG28" s="5">
        <v>13413.59</v>
      </c>
      <c r="AH28" s="5">
        <v>13839.31</v>
      </c>
      <c r="AI28" s="5">
        <v>14244.36</v>
      </c>
      <c r="AJ28" s="5">
        <v>14618.14</v>
      </c>
      <c r="AK28" s="5">
        <v>14949.61</v>
      </c>
      <c r="AL28" s="5">
        <v>15226.29</v>
      </c>
      <c r="AM28" s="5">
        <v>15437.41</v>
      </c>
      <c r="AN28" s="5">
        <v>15569.7</v>
      </c>
      <c r="AO28" s="5">
        <v>15610.15</v>
      </c>
      <c r="AP28" s="5">
        <v>15548.77</v>
      </c>
      <c r="AQ28" s="5">
        <v>15379.36</v>
      </c>
      <c r="AR28" s="5">
        <v>15094.49</v>
      </c>
      <c r="AS28" s="5">
        <v>14687.66</v>
      </c>
      <c r="AT28" s="5">
        <v>14126.92</v>
      </c>
      <c r="AU28" s="5">
        <v>13405.91</v>
      </c>
      <c r="AV28" s="5">
        <v>12526.94</v>
      </c>
      <c r="AW28" s="5">
        <v>11501.29</v>
      </c>
      <c r="AX28" s="5">
        <v>10353.34</v>
      </c>
      <c r="AY28" s="5">
        <v>9121.5</v>
      </c>
      <c r="AZ28" s="5">
        <v>7853.19</v>
      </c>
      <c r="BA28" s="5">
        <v>6597.1</v>
      </c>
      <c r="BB28" s="5">
        <v>5397.86</v>
      </c>
      <c r="BC28" s="5">
        <v>4293.43</v>
      </c>
      <c r="BD28" s="5">
        <v>3312.84</v>
      </c>
      <c r="BE28" s="5">
        <v>2494.38</v>
      </c>
      <c r="BF28" s="5">
        <v>1815.47</v>
      </c>
      <c r="BG28" s="5">
        <v>1292.1500000000001</v>
      </c>
      <c r="BH28" s="5">
        <v>871.86</v>
      </c>
      <c r="BI28" s="5">
        <v>554.5</v>
      </c>
      <c r="BJ28" s="5">
        <v>318.67</v>
      </c>
      <c r="BK28" s="5">
        <v>161.13999999999999</v>
      </c>
      <c r="BL28" s="5">
        <v>70.5</v>
      </c>
      <c r="BM28" s="5">
        <v>26.42</v>
      </c>
      <c r="BN28" s="5">
        <v>8.07</v>
      </c>
      <c r="BO28" s="5">
        <v>1.85</v>
      </c>
      <c r="BP28" s="5">
        <v>0.27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0.98536999999999997</v>
      </c>
      <c r="EA28" s="3">
        <v>0.96927890790000004</v>
      </c>
      <c r="EB28" s="3">
        <v>0.95181250197964196</v>
      </c>
      <c r="EC28" s="3">
        <v>0.93282384256514805</v>
      </c>
      <c r="ED28" s="3">
        <v>0.91225507683658658</v>
      </c>
      <c r="EE28" s="3">
        <v>0.89000517551254221</v>
      </c>
      <c r="EF28" s="3">
        <v>0.86574363442807034</v>
      </c>
      <c r="EG28" s="3">
        <v>0.83921724946919429</v>
      </c>
      <c r="EH28" s="3">
        <v>0.81018872481005488</v>
      </c>
      <c r="EI28" s="3">
        <v>0.7785994664297109</v>
      </c>
      <c r="EJ28" s="3">
        <v>0.74433330391213937</v>
      </c>
      <c r="EK28" s="3">
        <v>0.70736226870682339</v>
      </c>
      <c r="EL28" s="3">
        <v>0.66784901237686023</v>
      </c>
      <c r="EM28" s="3">
        <v>0.62613516306380157</v>
      </c>
      <c r="EN28" s="3">
        <v>0.58249980354988518</v>
      </c>
      <c r="EO28" s="3">
        <v>0.53725121881013016</v>
      </c>
      <c r="EP28" s="3">
        <v>0.48980119116481952</v>
      </c>
      <c r="EQ28" s="3">
        <v>0.44057127344084351</v>
      </c>
      <c r="ER28" s="3">
        <v>0.39022278831202389</v>
      </c>
      <c r="ES28" s="3">
        <v>0.33959528375642195</v>
      </c>
      <c r="ET28" s="3">
        <v>0.28976307181800459</v>
      </c>
      <c r="EU28" s="3">
        <v>0.24197824364449746</v>
      </c>
      <c r="EV28" s="3">
        <v>0.19747118529096502</v>
      </c>
      <c r="EW28" s="3">
        <v>0.15723840599978381</v>
      </c>
      <c r="EX28" s="3">
        <v>0.12194781815719234</v>
      </c>
      <c r="EY28" s="3">
        <v>9.1940118543252028E-2</v>
      </c>
      <c r="EZ28" s="3">
        <v>6.7243163900163661E-2</v>
      </c>
      <c r="FA28" s="3">
        <v>4.7990773643907796E-2</v>
      </c>
      <c r="FB28" s="3">
        <v>3.3107874921459113E-2</v>
      </c>
      <c r="FC28" s="3">
        <v>2.2335896737013177E-2</v>
      </c>
      <c r="FD28" s="3">
        <v>1.4285146117124147E-2</v>
      </c>
      <c r="FE28" s="3">
        <v>8.611657485247122E-3</v>
      </c>
      <c r="FF28" s="3">
        <v>4.6911142985135174E-3</v>
      </c>
      <c r="FG28" s="3">
        <v>2.2484041721345439E-3</v>
      </c>
      <c r="FH28" s="3">
        <v>9.3248066230935945E-4</v>
      </c>
      <c r="FI28" s="3">
        <v>3.3120780644566136E-4</v>
      </c>
      <c r="FJ28" s="3">
        <v>9.5917780746663524E-5</v>
      </c>
      <c r="FK28" s="3">
        <v>2.0845811289672386E-5</v>
      </c>
      <c r="FL28" s="3">
        <v>2.8708851308136801E-6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30</v>
      </c>
      <c r="HC28">
        <f t="shared" si="24"/>
        <v>4.8043812827767443E-2</v>
      </c>
      <c r="HD28">
        <f>IF(H28&gt;=$F$3,IF(HB28&lt;50,HC28*VLOOKUP(H28,Ret!$A$2:$AZ$27,HB28+2),HC28),0)</f>
        <v>1.3308136153291582E-2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2.5174957921750139E-4</v>
      </c>
      <c r="HH28">
        <f t="shared" si="26"/>
        <v>59</v>
      </c>
      <c r="HI28">
        <f t="shared" si="26"/>
        <v>19</v>
      </c>
      <c r="HJ28">
        <f t="shared" si="21"/>
        <v>0.34012444613891962</v>
      </c>
      <c r="HK28">
        <f>IF(HH28&gt;=$F$3,IF(HI28&lt;50,HJ28*VLOOKUP(HH28,Ret!$A$2:$AZ$27,HI28+2),HJ28),0)</f>
        <v>2.0067342322196258E-2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9.9996587164842359E-4</v>
      </c>
      <c r="HN28">
        <f>HN27/(1+Assumptions!$C$9)</f>
        <v>0.77022662195745895</v>
      </c>
      <c r="HO28">
        <f>HO27*(1+Assumptions!$C$10)</f>
        <v>1.2509225523451493</v>
      </c>
      <c r="HQ28">
        <f>HQ27/(1.01+Assumptions!$C$9)</f>
        <v>0.72022969191963215</v>
      </c>
      <c r="HR28">
        <f>HR27/(0.99+Assumptions!$C$9)</f>
        <v>0.82422958176662686</v>
      </c>
    </row>
    <row r="29" spans="2:226" x14ac:dyDescent="0.25">
      <c r="B29">
        <f t="shared" si="25"/>
        <v>2038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11607.420083474277</v>
      </c>
      <c r="F29" s="3">
        <f t="shared" si="19"/>
        <v>9954.77</v>
      </c>
      <c r="H29">
        <f t="shared" si="23"/>
        <v>71</v>
      </c>
      <c r="I29" s="5">
        <v>108465.93033014699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12708.38</v>
      </c>
      <c r="AF29" s="5">
        <v>13165.74</v>
      </c>
      <c r="AG29" s="5">
        <v>13612.75</v>
      </c>
      <c r="AH29" s="5">
        <v>14044.78</v>
      </c>
      <c r="AI29" s="5">
        <v>14455.85</v>
      </c>
      <c r="AJ29" s="5">
        <v>14835.18</v>
      </c>
      <c r="AK29" s="5">
        <v>15171.57</v>
      </c>
      <c r="AL29" s="5">
        <v>15452.36</v>
      </c>
      <c r="AM29" s="5">
        <v>15666.61</v>
      </c>
      <c r="AN29" s="5">
        <v>15800.87</v>
      </c>
      <c r="AO29" s="5">
        <v>15841.92</v>
      </c>
      <c r="AP29" s="5">
        <v>15779.62</v>
      </c>
      <c r="AQ29" s="5">
        <v>15607.7</v>
      </c>
      <c r="AR29" s="5">
        <v>15318.6</v>
      </c>
      <c r="AS29" s="5">
        <v>14905.73</v>
      </c>
      <c r="AT29" s="5">
        <v>14336.66</v>
      </c>
      <c r="AU29" s="5">
        <v>13604.95</v>
      </c>
      <c r="AV29" s="5">
        <v>12712.93</v>
      </c>
      <c r="AW29" s="5">
        <v>11672.05</v>
      </c>
      <c r="AX29" s="5">
        <v>10507.06</v>
      </c>
      <c r="AY29" s="5">
        <v>9256.93</v>
      </c>
      <c r="AZ29" s="5">
        <v>7969.79</v>
      </c>
      <c r="BA29" s="5">
        <v>6695.05</v>
      </c>
      <c r="BB29" s="5">
        <v>5478</v>
      </c>
      <c r="BC29" s="5">
        <v>4357.18</v>
      </c>
      <c r="BD29" s="5">
        <v>3362.02</v>
      </c>
      <c r="BE29" s="5">
        <v>2531.41</v>
      </c>
      <c r="BF29" s="5">
        <v>1842.42</v>
      </c>
      <c r="BG29" s="5">
        <v>1311.33</v>
      </c>
      <c r="BH29" s="5">
        <v>884.8</v>
      </c>
      <c r="BI29" s="5">
        <v>562.73</v>
      </c>
      <c r="BJ29" s="5">
        <v>323.39999999999998</v>
      </c>
      <c r="BK29" s="5">
        <v>163.53</v>
      </c>
      <c r="BL29" s="5">
        <v>71.55</v>
      </c>
      <c r="BM29" s="5">
        <v>26.81</v>
      </c>
      <c r="BN29" s="5">
        <v>8.19</v>
      </c>
      <c r="BO29" s="5">
        <v>1.88</v>
      </c>
      <c r="BP29" s="5">
        <v>0.27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0.98367000000000004</v>
      </c>
      <c r="EB29" s="3">
        <v>0.96594426659999999</v>
      </c>
      <c r="EC29" s="3">
        <v>0.94667367848132999</v>
      </c>
      <c r="ED29" s="3">
        <v>0.92579952387081665</v>
      </c>
      <c r="EE29" s="3">
        <v>0.90321927348360742</v>
      </c>
      <c r="EF29" s="3">
        <v>0.87859751608844427</v>
      </c>
      <c r="EG29" s="3">
        <v>0.85167728819549438</v>
      </c>
      <c r="EH29" s="3">
        <v>0.82221777079681224</v>
      </c>
      <c r="EI29" s="3">
        <v>0.79015949991344459</v>
      </c>
      <c r="EJ29" s="3">
        <v>0.75538458032225386</v>
      </c>
      <c r="EK29" s="3">
        <v>0.71786462821764752</v>
      </c>
      <c r="EL29" s="3">
        <v>0.67776471008540973</v>
      </c>
      <c r="EM29" s="3">
        <v>0.6354315262934751</v>
      </c>
      <c r="EN29" s="3">
        <v>0.59114830322608281</v>
      </c>
      <c r="EO29" s="3">
        <v>0.54522790303148072</v>
      </c>
      <c r="EP29" s="3">
        <v>0.49707337463574036</v>
      </c>
      <c r="EQ29" s="3">
        <v>0.44711252975110211</v>
      </c>
      <c r="ER29" s="3">
        <v>0.39601650985114611</v>
      </c>
      <c r="ES29" s="3">
        <v>0.34463732786305845</v>
      </c>
      <c r="ET29" s="3">
        <v>0.29406524637243325</v>
      </c>
      <c r="EU29" s="3">
        <v>0.24557094659315529</v>
      </c>
      <c r="EV29" s="3">
        <v>0.20040308238627622</v>
      </c>
      <c r="EW29" s="3">
        <v>0.1595729583808963</v>
      </c>
      <c r="EX29" s="3">
        <v>0.12375840360188795</v>
      </c>
      <c r="EY29" s="3">
        <v>9.3305173227571384E-2</v>
      </c>
      <c r="EZ29" s="3">
        <v>6.8241537595181145E-2</v>
      </c>
      <c r="FA29" s="3">
        <v>4.8703302966304825E-2</v>
      </c>
      <c r="FB29" s="3">
        <v>3.3599434650394375E-2</v>
      </c>
      <c r="FC29" s="3">
        <v>2.2667522592542063E-2</v>
      </c>
      <c r="FD29" s="3">
        <v>1.4497240749286202E-2</v>
      </c>
      <c r="FE29" s="3">
        <v>8.739516613299695E-3</v>
      </c>
      <c r="FF29" s="3">
        <v>4.7607642799288759E-3</v>
      </c>
      <c r="FG29" s="3">
        <v>2.2817867117271109E-3</v>
      </c>
      <c r="FH29" s="3">
        <v>9.4632540295458477E-4</v>
      </c>
      <c r="FI29" s="3">
        <v>3.3612531987543896E-4</v>
      </c>
      <c r="FJ29" s="3">
        <v>9.7341892635927118E-5</v>
      </c>
      <c r="FK29" s="3">
        <v>2.1155313526566044E-5</v>
      </c>
      <c r="FL29" s="3">
        <v>2.9135097788786745E-6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31</v>
      </c>
      <c r="HC29">
        <f t="shared" si="24"/>
        <v>3.4483927095258354E-2</v>
      </c>
      <c r="HD29">
        <f>IF(H29&gt;=$F$3,IF(HB29&lt;50,HC29*VLOOKUP(H29,Ret!$A$2:$AZ$27,HB29+2),HC29),0)</f>
        <v>8.276142502862004E-3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1.9207547392058904E-4</v>
      </c>
      <c r="HH29">
        <f t="shared" si="26"/>
        <v>60</v>
      </c>
      <c r="HI29">
        <f t="shared" si="26"/>
        <v>20</v>
      </c>
      <c r="HJ29">
        <f t="shared" si="21"/>
        <v>0.31905713794507495</v>
      </c>
      <c r="HK29">
        <f>IF(HH29&gt;=$F$3,IF(HI29&lt;50,HJ29*VLOOKUP(HH29,Ret!$A$2:$AZ$27,HI29+2),HJ29),0)</f>
        <v>3.3500999484232866E-2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9.8269598487083073E-4</v>
      </c>
      <c r="HN29">
        <f>HN28/(1+Assumptions!$C$9)</f>
        <v>0.74202950092240749</v>
      </c>
      <c r="HO29">
        <f>HO28*(1+Assumptions!$C$10)</f>
        <v>1.2915775352963665</v>
      </c>
      <c r="HQ29">
        <f>HQ28/(1.01+Assumptions!$C$9)</f>
        <v>0.6872420724423971</v>
      </c>
      <c r="HR29">
        <f>HR28/(0.99+Assumptions!$C$9)</f>
        <v>0.80177974880022063</v>
      </c>
    </row>
    <row r="30" spans="2:226" x14ac:dyDescent="0.25">
      <c r="B30">
        <f t="shared" si="25"/>
        <v>2039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12245.828188065363</v>
      </c>
      <c r="F30" s="3">
        <f t="shared" si="19"/>
        <v>10348.64</v>
      </c>
      <c r="H30">
        <f t="shared" si="23"/>
        <v>72</v>
      </c>
      <c r="I30" s="5">
        <v>104361.95408366126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13384.3</v>
      </c>
      <c r="AG30" s="5">
        <v>13838.74</v>
      </c>
      <c r="AH30" s="5">
        <v>14277.94</v>
      </c>
      <c r="AI30" s="5">
        <v>14695.83</v>
      </c>
      <c r="AJ30" s="5">
        <v>15081.46</v>
      </c>
      <c r="AK30" s="5">
        <v>15423.43</v>
      </c>
      <c r="AL30" s="5">
        <v>15708.88</v>
      </c>
      <c r="AM30" s="5">
        <v>15926.69</v>
      </c>
      <c r="AN30" s="5">
        <v>16063.18</v>
      </c>
      <c r="AO30" s="5">
        <v>16104.91</v>
      </c>
      <c r="AP30" s="5">
        <v>16041.58</v>
      </c>
      <c r="AQ30" s="5">
        <v>15866.8</v>
      </c>
      <c r="AR30" s="5">
        <v>15572.9</v>
      </c>
      <c r="AS30" s="5">
        <v>15153.18</v>
      </c>
      <c r="AT30" s="5">
        <v>14574.67</v>
      </c>
      <c r="AU30" s="5">
        <v>13830.8</v>
      </c>
      <c r="AV30" s="5">
        <v>12923.98</v>
      </c>
      <c r="AW30" s="5">
        <v>11865.82</v>
      </c>
      <c r="AX30" s="5">
        <v>10681.48</v>
      </c>
      <c r="AY30" s="5">
        <v>9410.6</v>
      </c>
      <c r="AZ30" s="5">
        <v>8102.09</v>
      </c>
      <c r="BA30" s="5">
        <v>6806.2</v>
      </c>
      <c r="BB30" s="5">
        <v>5568.94</v>
      </c>
      <c r="BC30" s="5">
        <v>4429.51</v>
      </c>
      <c r="BD30" s="5">
        <v>3417.84</v>
      </c>
      <c r="BE30" s="5">
        <v>2573.44</v>
      </c>
      <c r="BF30" s="5">
        <v>1873.01</v>
      </c>
      <c r="BG30" s="5">
        <v>1333.1</v>
      </c>
      <c r="BH30" s="5">
        <v>899.49</v>
      </c>
      <c r="BI30" s="5">
        <v>572.07000000000005</v>
      </c>
      <c r="BJ30" s="5">
        <v>328.77</v>
      </c>
      <c r="BK30" s="5">
        <v>166.24</v>
      </c>
      <c r="BL30" s="5">
        <v>72.739999999999995</v>
      </c>
      <c r="BM30" s="5">
        <v>27.26</v>
      </c>
      <c r="BN30" s="5">
        <v>8.33</v>
      </c>
      <c r="BO30" s="5">
        <v>1.91</v>
      </c>
      <c r="BP30" s="5">
        <v>0.28000000000000003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0.98197999999999996</v>
      </c>
      <c r="EC30" s="3">
        <v>0.96238949899999993</v>
      </c>
      <c r="ED30" s="3">
        <v>0.94116881054704993</v>
      </c>
      <c r="EE30" s="3">
        <v>0.91821370325780738</v>
      </c>
      <c r="EF30" s="3">
        <v>0.89318319770699961</v>
      </c>
      <c r="EG30" s="3">
        <v>0.86581606452925719</v>
      </c>
      <c r="EH30" s="3">
        <v>0.83586748685719015</v>
      </c>
      <c r="EI30" s="3">
        <v>0.80327701354462833</v>
      </c>
      <c r="EJ30" s="3">
        <v>0.76792479217852927</v>
      </c>
      <c r="EK30" s="3">
        <v>0.72978196775102178</v>
      </c>
      <c r="EL30" s="3">
        <v>0.68901634703244974</v>
      </c>
      <c r="EM30" s="3">
        <v>0.64598038599680296</v>
      </c>
      <c r="EN30" s="3">
        <v>0.60096201289668572</v>
      </c>
      <c r="EO30" s="3">
        <v>0.55427928373487123</v>
      </c>
      <c r="EP30" s="3">
        <v>0.50532533739540741</v>
      </c>
      <c r="EQ30" s="3">
        <v>0.45453508773379503</v>
      </c>
      <c r="ER30" s="3">
        <v>0.40259081790757689</v>
      </c>
      <c r="ES30" s="3">
        <v>0.35035868519224789</v>
      </c>
      <c r="ET30" s="3">
        <v>0.29894705172713743</v>
      </c>
      <c r="EU30" s="3">
        <v>0.2496476934268152</v>
      </c>
      <c r="EV30" s="3">
        <v>0.20372999317482107</v>
      </c>
      <c r="EW30" s="3">
        <v>0.16222204436538301</v>
      </c>
      <c r="EX30" s="3">
        <v>0.12581292872801644</v>
      </c>
      <c r="EY30" s="3">
        <v>9.4854141355913441E-2</v>
      </c>
      <c r="EZ30" s="3">
        <v>6.9374421904887962E-2</v>
      </c>
      <c r="FA30" s="3">
        <v>4.9511831169299483E-2</v>
      </c>
      <c r="FB30" s="3">
        <v>3.4157222087076333E-2</v>
      </c>
      <c r="FC30" s="3">
        <v>2.304382830882518E-2</v>
      </c>
      <c r="FD30" s="3">
        <v>1.4737910833192232E-2</v>
      </c>
      <c r="FE30" s="3">
        <v>8.8846021666816061E-3</v>
      </c>
      <c r="FF30" s="3">
        <v>4.8397981842781381E-3</v>
      </c>
      <c r="FG30" s="3">
        <v>2.3196668717426687E-3</v>
      </c>
      <c r="FH30" s="3">
        <v>9.6203544171783709E-4</v>
      </c>
      <c r="FI30" s="3">
        <v>3.4170536854375854E-4</v>
      </c>
      <c r="FJ30" s="3">
        <v>9.8957874730272463E-5</v>
      </c>
      <c r="FK30" s="3">
        <v>2.1506514915130117E-5</v>
      </c>
      <c r="FL30" s="3">
        <v>2.9618772341117187E-6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32</v>
      </c>
      <c r="HC30">
        <f t="shared" si="24"/>
        <v>2.6015709118475762E-2</v>
      </c>
      <c r="HD30">
        <f>IF(H30&gt;=$F$3,IF(HB30&lt;50,HC30*VLOOKUP(H30,Ret!$A$2:$AZ$27,HB30+2),HC30),0)</f>
        <v>7.0242414619884558E-3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1.5375284089019176E-4</v>
      </c>
      <c r="HH30">
        <f t="shared" si="26"/>
        <v>61</v>
      </c>
      <c r="HI30">
        <f t="shared" si="26"/>
        <v>21</v>
      </c>
      <c r="HJ30">
        <f t="shared" si="21"/>
        <v>0.28457344247597127</v>
      </c>
      <c r="HK30">
        <f>IF(HH30&gt;=$F$3,IF(HI30&lt;50,HJ30*VLOOKUP(HH30,Ret!$A$2:$AZ$27,HI30+2),HJ30),0)</f>
        <v>3.8701988176732094E-2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9.3340089132118572E-4</v>
      </c>
      <c r="HN30">
        <f>HN29/(1+Assumptions!$C$9)</f>
        <v>0.71486464443391862</v>
      </c>
      <c r="HO30">
        <f>HO29*(1+Assumptions!$C$10)</f>
        <v>1.3335538051934983</v>
      </c>
      <c r="HQ30">
        <f>HQ29/(1.01+Assumptions!$C$9)</f>
        <v>0.65576533629999723</v>
      </c>
      <c r="HR30">
        <f>HR29/(0.99+Assumptions!$C$9)</f>
        <v>0.77994138988348305</v>
      </c>
    </row>
    <row r="31" spans="2:226" x14ac:dyDescent="0.25">
      <c r="B31">
        <f t="shared" si="25"/>
        <v>2040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12919.348738408957</v>
      </c>
      <c r="F31" s="3">
        <f t="shared" si="19"/>
        <v>10739.52</v>
      </c>
      <c r="H31">
        <f t="shared" si="23"/>
        <v>73</v>
      </c>
      <c r="I31" s="5">
        <v>100265.42825946308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14092.69</v>
      </c>
      <c r="AH31" s="5">
        <v>14539.95</v>
      </c>
      <c r="AI31" s="5">
        <v>14965.51</v>
      </c>
      <c r="AJ31" s="5">
        <v>15358.22</v>
      </c>
      <c r="AK31" s="5">
        <v>15706.46</v>
      </c>
      <c r="AL31" s="5">
        <v>15997.15</v>
      </c>
      <c r="AM31" s="5">
        <v>16218.96</v>
      </c>
      <c r="AN31" s="5">
        <v>16357.95</v>
      </c>
      <c r="AO31" s="5">
        <v>16400.45</v>
      </c>
      <c r="AP31" s="5">
        <v>16335.96</v>
      </c>
      <c r="AQ31" s="5">
        <v>16157.97</v>
      </c>
      <c r="AR31" s="5">
        <v>15858.68</v>
      </c>
      <c r="AS31" s="5">
        <v>15431.25</v>
      </c>
      <c r="AT31" s="5">
        <v>14842.12</v>
      </c>
      <c r="AU31" s="5">
        <v>14084.61</v>
      </c>
      <c r="AV31" s="5">
        <v>13161.14</v>
      </c>
      <c r="AW31" s="5">
        <v>12083.57</v>
      </c>
      <c r="AX31" s="5">
        <v>10877.5</v>
      </c>
      <c r="AY31" s="5">
        <v>9583.2900000000009</v>
      </c>
      <c r="AZ31" s="5">
        <v>8250.77</v>
      </c>
      <c r="BA31" s="5">
        <v>6931.1</v>
      </c>
      <c r="BB31" s="5">
        <v>5671.13</v>
      </c>
      <c r="BC31" s="5">
        <v>4510.8</v>
      </c>
      <c r="BD31" s="5">
        <v>3480.56</v>
      </c>
      <c r="BE31" s="5">
        <v>2620.66</v>
      </c>
      <c r="BF31" s="5">
        <v>1907.38</v>
      </c>
      <c r="BG31" s="5">
        <v>1357.57</v>
      </c>
      <c r="BH31" s="5">
        <v>916</v>
      </c>
      <c r="BI31" s="5">
        <v>582.57000000000005</v>
      </c>
      <c r="BJ31" s="5">
        <v>334.8</v>
      </c>
      <c r="BK31" s="5">
        <v>169.29</v>
      </c>
      <c r="BL31" s="5">
        <v>74.069999999999993</v>
      </c>
      <c r="BM31" s="5">
        <v>27.76</v>
      </c>
      <c r="BN31" s="5">
        <v>8.48</v>
      </c>
      <c r="BO31" s="5">
        <v>1.94</v>
      </c>
      <c r="BP31" s="5">
        <v>0.28000000000000003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0.98004999999999998</v>
      </c>
      <c r="ED31" s="3">
        <v>0.95843989749999992</v>
      </c>
      <c r="EE31" s="3">
        <v>0.93506354839997485</v>
      </c>
      <c r="EF31" s="3">
        <v>0.90957371607059156</v>
      </c>
      <c r="EG31" s="3">
        <v>0.88170437741018859</v>
      </c>
      <c r="EH31" s="3">
        <v>0.85120622299557014</v>
      </c>
      <c r="EI31" s="3">
        <v>0.81801769236097288</v>
      </c>
      <c r="EJ31" s="3">
        <v>0.78201673372016645</v>
      </c>
      <c r="EK31" s="3">
        <v>0.74317396255628576</v>
      </c>
      <c r="EL31" s="3">
        <v>0.70166026500789158</v>
      </c>
      <c r="EM31" s="3">
        <v>0.65783456485549874</v>
      </c>
      <c r="EN31" s="3">
        <v>0.61199007403071903</v>
      </c>
      <c r="EO31" s="3">
        <v>0.56445068508001284</v>
      </c>
      <c r="EP31" s="3">
        <v>0.51459840057374617</v>
      </c>
      <c r="EQ31" s="3">
        <v>0.46287611533207895</v>
      </c>
      <c r="ER31" s="3">
        <v>0.40997863287192893</v>
      </c>
      <c r="ES31" s="3">
        <v>0.35678800504312486</v>
      </c>
      <c r="ET31" s="3">
        <v>0.30443293318309672</v>
      </c>
      <c r="EU31" s="3">
        <v>0.25422889817187222</v>
      </c>
      <c r="EV31" s="3">
        <v>0.20746857693111975</v>
      </c>
      <c r="EW31" s="3">
        <v>0.1651989290671734</v>
      </c>
      <c r="EX31" s="3">
        <v>0.12812168142733701</v>
      </c>
      <c r="EY31" s="3">
        <v>9.6594779278512191E-2</v>
      </c>
      <c r="EZ31" s="3">
        <v>7.0647489668718241E-2</v>
      </c>
      <c r="FA31" s="3">
        <v>5.0420406901667519E-2</v>
      </c>
      <c r="FB31" s="3">
        <v>3.4784030313322389E-2</v>
      </c>
      <c r="FC31" s="3">
        <v>2.3466698210579819E-2</v>
      </c>
      <c r="FD31" s="3">
        <v>1.5008361507558429E-2</v>
      </c>
      <c r="FE31" s="3">
        <v>9.0476406512165243E-3</v>
      </c>
      <c r="FF31" s="3">
        <v>4.9286117683436893E-3</v>
      </c>
      <c r="FG31" s="3">
        <v>2.3622343344494468E-3</v>
      </c>
      <c r="FH31" s="3">
        <v>9.7968944552621917E-4</v>
      </c>
      <c r="FI31" s="3">
        <v>3.4797589415645779E-4</v>
      </c>
      <c r="FJ31" s="3">
        <v>1.0077381894771016E-4</v>
      </c>
      <c r="FK31" s="3">
        <v>2.1901174071905852E-5</v>
      </c>
      <c r="FL31" s="3">
        <v>3.0162296931828728E-6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33</v>
      </c>
      <c r="HC31">
        <f t="shared" si="24"/>
        <v>1.8837714815597116E-2</v>
      </c>
      <c r="HD31">
        <f>IF(H31&gt;=$F$3,IF(HB31&lt;50,HC31*VLOOKUP(H31,Ret!$A$2:$AZ$27,HB31+2),HC31),0)</f>
        <v>3.937082396459797E-3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1.1830084904194989E-4</v>
      </c>
      <c r="HH31">
        <f t="shared" si="26"/>
        <v>62</v>
      </c>
      <c r="HI31">
        <f t="shared" si="26"/>
        <v>22</v>
      </c>
      <c r="HJ31">
        <f t="shared" si="21"/>
        <v>0.24493805340791799</v>
      </c>
      <c r="HK31">
        <f>IF(HH31&gt;=$F$3,IF(HI31&lt;50,HJ31*VLOOKUP(HH31,Ret!$A$2:$AZ$27,HI31+2),HJ31),0)</f>
        <v>5.7805380604268645E-2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8.4993504532547548E-4</v>
      </c>
      <c r="HN31">
        <f>HN30/(1+Assumptions!$C$9)</f>
        <v>0.68869426246042253</v>
      </c>
      <c r="HO31">
        <f>HO30*(1+Assumptions!$C$10)</f>
        <v>1.376894303862287</v>
      </c>
      <c r="HQ31">
        <f>HQ30/(1.01+Assumptions!$C$9)</f>
        <v>0.62573028272900499</v>
      </c>
      <c r="HR31">
        <f>HR30/(0.99+Assumptions!$C$9)</f>
        <v>0.75869785008120916</v>
      </c>
    </row>
    <row r="32" spans="2:226" x14ac:dyDescent="0.25">
      <c r="B32">
        <f t="shared" si="25"/>
        <v>2041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13629.912919021448</v>
      </c>
      <c r="F32" s="3">
        <f t="shared" si="19"/>
        <v>11126.03</v>
      </c>
      <c r="H32">
        <f t="shared" si="23"/>
        <v>74</v>
      </c>
      <c r="I32" s="5">
        <v>96184.302498068748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14835.93</v>
      </c>
      <c r="AI32" s="5">
        <v>15270.15</v>
      </c>
      <c r="AJ32" s="5">
        <v>15670.85</v>
      </c>
      <c r="AK32" s="5">
        <v>16026.18</v>
      </c>
      <c r="AL32" s="5">
        <v>16322.79</v>
      </c>
      <c r="AM32" s="5">
        <v>16549.11</v>
      </c>
      <c r="AN32" s="5">
        <v>16690.93</v>
      </c>
      <c r="AO32" s="5">
        <v>16734.3</v>
      </c>
      <c r="AP32" s="5">
        <v>16668.490000000002</v>
      </c>
      <c r="AQ32" s="5">
        <v>16486.88</v>
      </c>
      <c r="AR32" s="5">
        <v>16181.5</v>
      </c>
      <c r="AS32" s="5">
        <v>15745.37</v>
      </c>
      <c r="AT32" s="5">
        <v>15144.25</v>
      </c>
      <c r="AU32" s="5">
        <v>14371.32</v>
      </c>
      <c r="AV32" s="5">
        <v>13429.05</v>
      </c>
      <c r="AW32" s="5">
        <v>12329.54</v>
      </c>
      <c r="AX32" s="5">
        <v>11098.92</v>
      </c>
      <c r="AY32" s="5">
        <v>9778.3700000000008</v>
      </c>
      <c r="AZ32" s="5">
        <v>8418.73</v>
      </c>
      <c r="BA32" s="5">
        <v>7072.19</v>
      </c>
      <c r="BB32" s="5">
        <v>5786.58</v>
      </c>
      <c r="BC32" s="5">
        <v>4602.62</v>
      </c>
      <c r="BD32" s="5">
        <v>3551.41</v>
      </c>
      <c r="BE32" s="5">
        <v>2674.01</v>
      </c>
      <c r="BF32" s="5">
        <v>1946.21</v>
      </c>
      <c r="BG32" s="5">
        <v>1385.2</v>
      </c>
      <c r="BH32" s="5">
        <v>934.65</v>
      </c>
      <c r="BI32" s="5">
        <v>594.42999999999995</v>
      </c>
      <c r="BJ32" s="5">
        <v>341.62</v>
      </c>
      <c r="BK32" s="5">
        <v>172.74</v>
      </c>
      <c r="BL32" s="5">
        <v>75.58</v>
      </c>
      <c r="BM32" s="5">
        <v>28.32</v>
      </c>
      <c r="BN32" s="5">
        <v>8.65</v>
      </c>
      <c r="BO32" s="5">
        <v>1.98</v>
      </c>
      <c r="BP32" s="5">
        <v>0.28999999999999998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0.97794999999999999</v>
      </c>
      <c r="EE32" s="3">
        <v>0.95409779949999995</v>
      </c>
      <c r="EF32" s="3">
        <v>0.92808909348562996</v>
      </c>
      <c r="EG32" s="3">
        <v>0.89965244366123021</v>
      </c>
      <c r="EH32" s="3">
        <v>0.86853346563498823</v>
      </c>
      <c r="EI32" s="3">
        <v>0.83466934580988006</v>
      </c>
      <c r="EJ32" s="3">
        <v>0.79793554790078725</v>
      </c>
      <c r="EK32" s="3">
        <v>0.75830208923655518</v>
      </c>
      <c r="EL32" s="3">
        <v>0.71594333453180115</v>
      </c>
      <c r="EM32" s="3">
        <v>0.67122551385694484</v>
      </c>
      <c r="EN32" s="3">
        <v>0.62444780779625431</v>
      </c>
      <c r="EO32" s="3">
        <v>0.57594070208664128</v>
      </c>
      <c r="EP32" s="3">
        <v>0.52507361927834917</v>
      </c>
      <c r="EQ32" s="3">
        <v>0.47229846980468232</v>
      </c>
      <c r="ER32" s="3">
        <v>0.41832420067540321</v>
      </c>
      <c r="ES32" s="3">
        <v>0.36405081887977642</v>
      </c>
      <c r="ET32" s="3">
        <v>0.31063000171735805</v>
      </c>
      <c r="EU32" s="3">
        <v>0.25940400813414854</v>
      </c>
      <c r="EV32" s="3">
        <v>0.21169182891803459</v>
      </c>
      <c r="EW32" s="3">
        <v>0.16856173569427421</v>
      </c>
      <c r="EX32" s="3">
        <v>0.13072973973505131</v>
      </c>
      <c r="EY32" s="3">
        <v>9.8561072678447229E-2</v>
      </c>
      <c r="EZ32" s="3">
        <v>7.2085597335562732E-2</v>
      </c>
      <c r="FA32" s="3">
        <v>5.144676996241776E-2</v>
      </c>
      <c r="FB32" s="3">
        <v>3.5492097661672765E-2</v>
      </c>
      <c r="FC32" s="3">
        <v>2.3944388766470915E-2</v>
      </c>
      <c r="FD32" s="3">
        <v>1.5313873279484139E-2</v>
      </c>
      <c r="FE32" s="3">
        <v>9.2318153678042185E-3</v>
      </c>
      <c r="FF32" s="3">
        <v>5.02893910345767E-3</v>
      </c>
      <c r="FG32" s="3">
        <v>2.4103202228962267E-3</v>
      </c>
      <c r="FH32" s="3">
        <v>9.9963210604175228E-4</v>
      </c>
      <c r="FI32" s="3">
        <v>3.5505932774497002E-4</v>
      </c>
      <c r="FJ32" s="3">
        <v>1.028251813149433E-4</v>
      </c>
      <c r="FK32" s="3">
        <v>2.2346996655176631E-5</v>
      </c>
      <c r="FL32" s="3">
        <v>3.0776283793509246E-6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34</v>
      </c>
      <c r="HC32">
        <f t="shared" si="24"/>
        <v>1.4782331570095369E-2</v>
      </c>
      <c r="HD32">
        <f>IF(H32&gt;=$F$3,IF(HB32&lt;50,HC32*VLOOKUP(H32,Ret!$A$2:$AZ$27,HB32+2),HC32),0)</f>
        <v>3.5181949136826977E-3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9.8893798203938022E-5</v>
      </c>
      <c r="HH32">
        <f t="shared" si="26"/>
        <v>63</v>
      </c>
      <c r="HI32">
        <f t="shared" si="26"/>
        <v>23</v>
      </c>
      <c r="HJ32">
        <f t="shared" si="21"/>
        <v>0.18628273775832388</v>
      </c>
      <c r="HK32">
        <f>IF(HH32&gt;=$F$3,IF(HI32&lt;50,HJ32*VLOOKUP(HH32,Ret!$A$2:$AZ$27,HI32+2),HJ32),0)</f>
        <v>4.6943249915097615E-2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6.8179482019546536E-4</v>
      </c>
      <c r="HN32">
        <f>HN31/(1+Assumptions!$C$9)</f>
        <v>0.66348194842044561</v>
      </c>
      <c r="HO32">
        <f>HO31*(1+Assumptions!$C$10)</f>
        <v>1.4216433687378112</v>
      </c>
      <c r="HQ32">
        <f>HQ31/(1.01+Assumptions!$C$9)</f>
        <v>0.59707088046660783</v>
      </c>
      <c r="HR32">
        <f>HR31/(0.99+Assumptions!$C$9)</f>
        <v>0.73803292809456145</v>
      </c>
    </row>
    <row r="33" spans="2:226" x14ac:dyDescent="0.25">
      <c r="B33">
        <f t="shared" si="25"/>
        <v>2042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14379.558129567627</v>
      </c>
      <c r="F33" s="3">
        <f t="shared" si="19"/>
        <v>11503.79</v>
      </c>
      <c r="H33">
        <f t="shared" si="23"/>
        <v>75</v>
      </c>
      <c r="I33" s="5">
        <v>92117.218641766653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15614.45</v>
      </c>
      <c r="AJ33" s="5">
        <v>16024.18</v>
      </c>
      <c r="AK33" s="5">
        <v>16387.53</v>
      </c>
      <c r="AL33" s="5">
        <v>16690.82</v>
      </c>
      <c r="AM33" s="5">
        <v>16922.25</v>
      </c>
      <c r="AN33" s="5">
        <v>17067.259999999998</v>
      </c>
      <c r="AO33" s="5">
        <v>17111.61</v>
      </c>
      <c r="AP33" s="5">
        <v>17044.32</v>
      </c>
      <c r="AQ33" s="5">
        <v>16858.62</v>
      </c>
      <c r="AR33" s="5">
        <v>16546.349999999999</v>
      </c>
      <c r="AS33" s="5">
        <v>16100.38</v>
      </c>
      <c r="AT33" s="5">
        <v>15485.71</v>
      </c>
      <c r="AU33" s="5">
        <v>14695.35</v>
      </c>
      <c r="AV33" s="5">
        <v>13731.84</v>
      </c>
      <c r="AW33" s="5">
        <v>12607.54</v>
      </c>
      <c r="AX33" s="5">
        <v>11349.17</v>
      </c>
      <c r="AY33" s="5">
        <v>9998.85</v>
      </c>
      <c r="AZ33" s="5">
        <v>8608.5400000000009</v>
      </c>
      <c r="BA33" s="5">
        <v>7231.64</v>
      </c>
      <c r="BB33" s="5">
        <v>5917.05</v>
      </c>
      <c r="BC33" s="5">
        <v>4706.3999999999996</v>
      </c>
      <c r="BD33" s="5">
        <v>3631.48</v>
      </c>
      <c r="BE33" s="5">
        <v>2734.3</v>
      </c>
      <c r="BF33" s="5">
        <v>1990.09</v>
      </c>
      <c r="BG33" s="5">
        <v>1416.43</v>
      </c>
      <c r="BH33" s="5">
        <v>955.72</v>
      </c>
      <c r="BI33" s="5">
        <v>607.83000000000004</v>
      </c>
      <c r="BJ33" s="5">
        <v>349.32</v>
      </c>
      <c r="BK33" s="5">
        <v>176.64</v>
      </c>
      <c r="BL33" s="5">
        <v>77.290000000000006</v>
      </c>
      <c r="BM33" s="5">
        <v>28.96</v>
      </c>
      <c r="BN33" s="5">
        <v>8.85</v>
      </c>
      <c r="BO33" s="5">
        <v>2.0299999999999998</v>
      </c>
      <c r="BP33" s="5">
        <v>0.28999999999999998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0.97560999999999998</v>
      </c>
      <c r="EF33" s="3">
        <v>0.94901487140000007</v>
      </c>
      <c r="EG33" s="3">
        <v>0.91993705574030404</v>
      </c>
      <c r="EH33" s="3">
        <v>0.88811643298224696</v>
      </c>
      <c r="EI33" s="3">
        <v>0.85348877326026917</v>
      </c>
      <c r="EJ33" s="3">
        <v>0.81592673234908475</v>
      </c>
      <c r="EK33" s="3">
        <v>0.7753996515533057</v>
      </c>
      <c r="EL33" s="3">
        <v>0.73208582701753799</v>
      </c>
      <c r="EM33" s="3">
        <v>0.68635974626202256</v>
      </c>
      <c r="EN33" s="3">
        <v>0.63852733554502217</v>
      </c>
      <c r="EO33" s="3">
        <v>0.58892653211988488</v>
      </c>
      <c r="EP33" s="3">
        <v>0.53691254080305673</v>
      </c>
      <c r="EQ33" s="3">
        <v>0.4829474613269415</v>
      </c>
      <c r="ER33" s="3">
        <v>0.42775622544649861</v>
      </c>
      <c r="ES33" s="3">
        <v>0.3722591327570699</v>
      </c>
      <c r="ET33" s="3">
        <v>0.31763382761629749</v>
      </c>
      <c r="EU33" s="3">
        <v>0.26525283310409387</v>
      </c>
      <c r="EV33" s="3">
        <v>0.21646487951125787</v>
      </c>
      <c r="EW33" s="3">
        <v>0.17236232495963419</v>
      </c>
      <c r="EX33" s="3">
        <v>0.13367732474569391</v>
      </c>
      <c r="EY33" s="3">
        <v>0.10078334544552101</v>
      </c>
      <c r="EZ33" s="3">
        <v>7.3710923191945138E-2</v>
      </c>
      <c r="FA33" s="3">
        <v>5.260674877285932E-2</v>
      </c>
      <c r="FB33" s="3">
        <v>3.6292343843420193E-2</v>
      </c>
      <c r="FC33" s="3">
        <v>2.4484266850524999E-2</v>
      </c>
      <c r="FD33" s="3">
        <v>1.5659157706921768E-2</v>
      </c>
      <c r="FE33" s="3">
        <v>9.4399666320407194E-3</v>
      </c>
      <c r="FF33" s="3">
        <v>5.1423274231378619E-3</v>
      </c>
      <c r="FG33" s="3">
        <v>2.4646661106357457E-3</v>
      </c>
      <c r="FH33" s="3">
        <v>1.0221709760639629E-3</v>
      </c>
      <c r="FI33" s="3">
        <v>3.6306490898815901E-4</v>
      </c>
      <c r="FJ33" s="3">
        <v>1.0514359764297084E-4</v>
      </c>
      <c r="FK33" s="3">
        <v>2.2850858075746857E-5</v>
      </c>
      <c r="FL33" s="3">
        <v>3.1470201741918562E-6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35</v>
      </c>
      <c r="HC33">
        <f t="shared" si="24"/>
        <v>1.1165242858208734E-2</v>
      </c>
      <c r="HD33">
        <f>IF(H33&gt;=$F$3,IF(HB33&lt;50,HC33*VLOOKUP(H33,Ret!$A$2:$AZ$27,HB33+2),HC33),0)</f>
        <v>1.1165242858208734E-2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0</v>
      </c>
      <c r="HH33">
        <f t="shared" si="26"/>
        <v>64</v>
      </c>
      <c r="HI33">
        <f t="shared" si="26"/>
        <v>24</v>
      </c>
      <c r="HJ33">
        <f t="shared" si="21"/>
        <v>0.1386576930230308</v>
      </c>
      <c r="HK33">
        <f>IF(HH33&gt;=$F$3,IF(HI33&lt;50,HJ33*VLOOKUP(HH33,Ret!$A$2:$AZ$27,HI33+2),HJ33),0)</f>
        <v>3.3139188632504361E-2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5.3105896427820801E-4</v>
      </c>
      <c r="HN33">
        <f>HN32/(1+Assumptions!$C$9)</f>
        <v>0.63919262853607473</v>
      </c>
      <c r="HO33">
        <f>HO32*(1+Assumptions!$C$10)</f>
        <v>1.4678467782217899</v>
      </c>
      <c r="HQ33">
        <f>HQ32/(1.01+Assumptions!$C$9)</f>
        <v>0.56972412258264105</v>
      </c>
      <c r="HR33">
        <f>HR32/(0.99+Assumptions!$C$9)</f>
        <v>0.71793086390521543</v>
      </c>
    </row>
    <row r="34" spans="2:226" x14ac:dyDescent="0.25">
      <c r="B34">
        <f t="shared" si="25"/>
        <v>2043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15170.433826693847</v>
      </c>
      <c r="F34" s="3">
        <f t="shared" si="19"/>
        <v>11868.88</v>
      </c>
      <c r="H34">
        <f t="shared" si="23"/>
        <v>76</v>
      </c>
      <c r="I34" s="5">
        <v>88067.033848063496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16424.79</v>
      </c>
      <c r="AK34" s="5">
        <v>16797.21</v>
      </c>
      <c r="AL34" s="5">
        <v>17108.09</v>
      </c>
      <c r="AM34" s="5">
        <v>17345.3</v>
      </c>
      <c r="AN34" s="5">
        <v>17493.939999999999</v>
      </c>
      <c r="AO34" s="5">
        <v>17539.39</v>
      </c>
      <c r="AP34" s="5">
        <v>17470.419999999998</v>
      </c>
      <c r="AQ34" s="5">
        <v>17280.080000000002</v>
      </c>
      <c r="AR34" s="5">
        <v>16960</v>
      </c>
      <c r="AS34" s="5">
        <v>16502.89</v>
      </c>
      <c r="AT34" s="5">
        <v>15872.85</v>
      </c>
      <c r="AU34" s="5">
        <v>15062.73</v>
      </c>
      <c r="AV34" s="5">
        <v>14075.13</v>
      </c>
      <c r="AW34" s="5">
        <v>12922.72</v>
      </c>
      <c r="AX34" s="5">
        <v>11632.9</v>
      </c>
      <c r="AY34" s="5">
        <v>10248.81</v>
      </c>
      <c r="AZ34" s="5">
        <v>8823.76</v>
      </c>
      <c r="BA34" s="5">
        <v>7412.43</v>
      </c>
      <c r="BB34" s="5">
        <v>6064.97</v>
      </c>
      <c r="BC34" s="5">
        <v>4824.05</v>
      </c>
      <c r="BD34" s="5">
        <v>3722.27</v>
      </c>
      <c r="BE34" s="5">
        <v>2802.66</v>
      </c>
      <c r="BF34" s="5">
        <v>2039.84</v>
      </c>
      <c r="BG34" s="5">
        <v>1451.85</v>
      </c>
      <c r="BH34" s="5">
        <v>979.61</v>
      </c>
      <c r="BI34" s="5">
        <v>623.03</v>
      </c>
      <c r="BJ34" s="5">
        <v>358.06</v>
      </c>
      <c r="BK34" s="5">
        <v>181.05</v>
      </c>
      <c r="BL34" s="5">
        <v>79.22</v>
      </c>
      <c r="BM34" s="5">
        <v>29.68</v>
      </c>
      <c r="BN34" s="5">
        <v>9.07</v>
      </c>
      <c r="BO34" s="5">
        <v>2.08</v>
      </c>
      <c r="BP34" s="5">
        <v>0.3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0.97274000000000005</v>
      </c>
      <c r="EG34" s="3">
        <v>0.94293524640000004</v>
      </c>
      <c r="EH34" s="3">
        <v>0.91031911622702399</v>
      </c>
      <c r="EI34" s="3">
        <v>0.87482577388533234</v>
      </c>
      <c r="EJ34" s="3">
        <v>0.83632469157663891</v>
      </c>
      <c r="EK34" s="3">
        <v>0.79478444414602722</v>
      </c>
      <c r="EL34" s="3">
        <v>0.7503877850960301</v>
      </c>
      <c r="EM34" s="3">
        <v>0.70351856403893209</v>
      </c>
      <c r="EN34" s="3">
        <v>0.65449035531105892</v>
      </c>
      <c r="EO34" s="3">
        <v>0.60364954451049591</v>
      </c>
      <c r="EP34" s="3">
        <v>0.55033521673932895</v>
      </c>
      <c r="EQ34" s="3">
        <v>0.49502102410485899</v>
      </c>
      <c r="ER34" s="3">
        <v>0.43845002147015566</v>
      </c>
      <c r="ES34" s="3">
        <v>0.38156551568461766</v>
      </c>
      <c r="ET34" s="3">
        <v>0.32557459191305688</v>
      </c>
      <c r="EU34" s="3">
        <v>0.27188408596067465</v>
      </c>
      <c r="EV34" s="3">
        <v>0.22187644602992776</v>
      </c>
      <c r="EW34" s="3">
        <v>0.17667133891579026</v>
      </c>
      <c r="EX34" s="3">
        <v>0.13701922360953031</v>
      </c>
      <c r="EY34" s="3">
        <v>0.10330290325593318</v>
      </c>
      <c r="EZ34" s="3">
        <v>7.55536773833244E-2</v>
      </c>
      <c r="FA34" s="3">
        <v>5.3921904011704783E-2</v>
      </c>
      <c r="FB34" s="3">
        <v>3.7199643139594896E-2</v>
      </c>
      <c r="FC34" s="3">
        <v>2.5096367247696302E-2</v>
      </c>
      <c r="FD34" s="3">
        <v>1.6050632636936648E-2</v>
      </c>
      <c r="FE34" s="3">
        <v>9.6759633788508891E-3</v>
      </c>
      <c r="FF34" s="3">
        <v>5.2708842909952331E-3</v>
      </c>
      <c r="FG34" s="3">
        <v>2.5262821318311054E-3</v>
      </c>
      <c r="FH34" s="3">
        <v>1.0477249885343144E-3</v>
      </c>
      <c r="FI34" s="3">
        <v>3.7214143867750311E-4</v>
      </c>
      <c r="FJ34" s="3">
        <v>1.0777216064100489E-4</v>
      </c>
      <c r="FK34" s="3">
        <v>2.3422123672109595E-5</v>
      </c>
      <c r="FL34" s="3">
        <v>3.2256948721229323E-6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36</v>
      </c>
      <c r="HC34">
        <f t="shared" si="24"/>
        <v>0</v>
      </c>
      <c r="HD34">
        <f>IF(H34&gt;=$F$3,IF(HB34&lt;50,HC34*VLOOKUP(H34,Ret!$A$2:$AZ$27,HB34+2),HC34),0)</f>
        <v>0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0</v>
      </c>
      <c r="HH34">
        <f t="shared" si="26"/>
        <v>65</v>
      </c>
      <c r="HI34">
        <f t="shared" si="26"/>
        <v>25</v>
      </c>
      <c r="HJ34">
        <f t="shared" si="21"/>
        <v>0.10498744542624822</v>
      </c>
      <c r="HK34">
        <f>IF(HH34&gt;=$F$3,IF(HI34&lt;50,HJ34*VLOOKUP(HH34,Ret!$A$2:$AZ$27,HI34+2),HJ34),0)</f>
        <v>3.3700969981825681E-2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4.1994978170499286E-4</v>
      </c>
      <c r="HN34">
        <f>HN33/(1+Assumptions!$C$9)</f>
        <v>0.61579251304053439</v>
      </c>
      <c r="HO34">
        <f>HO33*(1+Assumptions!$C$10)</f>
        <v>1.5155517985139979</v>
      </c>
      <c r="HQ34">
        <f>HQ33/(1.01+Assumptions!$C$9)</f>
        <v>0.54362988796053535</v>
      </c>
      <c r="HR34">
        <f>HR33/(0.99+Assumptions!$C$9)</f>
        <v>0.69837632675604611</v>
      </c>
    </row>
    <row r="35" spans="2:226" x14ac:dyDescent="0.25">
      <c r="B35">
        <f t="shared" si="25"/>
        <v>2044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16004.807687162009</v>
      </c>
      <c r="F35" s="3">
        <f t="shared" si="19"/>
        <v>12216.27</v>
      </c>
      <c r="H35">
        <f t="shared" si="23"/>
        <v>77</v>
      </c>
      <c r="I35" s="5">
        <v>84058.820694484879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17267.939999999999</v>
      </c>
      <c r="AL35" s="5">
        <v>17587.52</v>
      </c>
      <c r="AM35" s="5">
        <v>17831.39</v>
      </c>
      <c r="AN35" s="5">
        <v>17984.189999999999</v>
      </c>
      <c r="AO35" s="5">
        <v>18030.919999999998</v>
      </c>
      <c r="AP35" s="5">
        <v>17960.009999999998</v>
      </c>
      <c r="AQ35" s="5">
        <v>17764.330000000002</v>
      </c>
      <c r="AR35" s="5">
        <v>17435.29</v>
      </c>
      <c r="AS35" s="5">
        <v>16965.36</v>
      </c>
      <c r="AT35" s="5">
        <v>16317.67</v>
      </c>
      <c r="AU35" s="5">
        <v>15484.84</v>
      </c>
      <c r="AV35" s="5">
        <v>14469.57</v>
      </c>
      <c r="AW35" s="5">
        <v>13284.87</v>
      </c>
      <c r="AX35" s="5">
        <v>11958.9</v>
      </c>
      <c r="AY35" s="5">
        <v>10536.03</v>
      </c>
      <c r="AZ35" s="5">
        <v>9071.0300000000007</v>
      </c>
      <c r="BA35" s="5">
        <v>7620.16</v>
      </c>
      <c r="BB35" s="5">
        <v>6234.93</v>
      </c>
      <c r="BC35" s="5">
        <v>4959.24</v>
      </c>
      <c r="BD35" s="5">
        <v>3826.58</v>
      </c>
      <c r="BE35" s="5">
        <v>2881.2</v>
      </c>
      <c r="BF35" s="5">
        <v>2097</v>
      </c>
      <c r="BG35" s="5">
        <v>1492.53</v>
      </c>
      <c r="BH35" s="5">
        <v>1007.06</v>
      </c>
      <c r="BI35" s="5">
        <v>640.49</v>
      </c>
      <c r="BJ35" s="5">
        <v>368.09</v>
      </c>
      <c r="BK35" s="5">
        <v>186.12</v>
      </c>
      <c r="BL35" s="5">
        <v>81.44</v>
      </c>
      <c r="BM35" s="5">
        <v>30.52</v>
      </c>
      <c r="BN35" s="5">
        <v>9.32</v>
      </c>
      <c r="BO35" s="5">
        <v>2.14</v>
      </c>
      <c r="BP35" s="5">
        <v>0.31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0.96936</v>
      </c>
      <c r="EH35" s="3">
        <v>0.93582983759999994</v>
      </c>
      <c r="EI35" s="3">
        <v>0.89934183223197595</v>
      </c>
      <c r="EJ35" s="3">
        <v>0.85976179819544674</v>
      </c>
      <c r="EK35" s="3">
        <v>0.81705742967907891</v>
      </c>
      <c r="EL35" s="3">
        <v>0.77141660165720549</v>
      </c>
      <c r="EM35" s="3">
        <v>0.72323392071769643</v>
      </c>
      <c r="EN35" s="3">
        <v>0.6728317487828801</v>
      </c>
      <c r="EO35" s="3">
        <v>0.62056617853742602</v>
      </c>
      <c r="EP35" s="3">
        <v>0.56575777364900059</v>
      </c>
      <c r="EQ35" s="3">
        <v>0.5088934598195396</v>
      </c>
      <c r="ER35" s="3">
        <v>0.45073711523136256</v>
      </c>
      <c r="ES35" s="3">
        <v>0.39225848190124557</v>
      </c>
      <c r="ET35" s="3">
        <v>0.33469847226705679</v>
      </c>
      <c r="EU35" s="3">
        <v>0.27950334720549647</v>
      </c>
      <c r="EV35" s="3">
        <v>0.2280942965539895</v>
      </c>
      <c r="EW35" s="3">
        <v>0.18162236457407968</v>
      </c>
      <c r="EX35" s="3">
        <v>0.14085904106907324</v>
      </c>
      <c r="EY35" s="3">
        <v>0.10619785683320639</v>
      </c>
      <c r="EZ35" s="3">
        <v>7.7670988530670476E-2</v>
      </c>
      <c r="FA35" s="3">
        <v>5.5433007804454204E-2</v>
      </c>
      <c r="FB35" s="3">
        <v>3.8242123424136867E-2</v>
      </c>
      <c r="FC35" s="3">
        <v>2.5799666146859697E-2</v>
      </c>
      <c r="FD35" s="3">
        <v>1.650043448088559E-2</v>
      </c>
      <c r="FE35" s="3">
        <v>9.9471219224570688E-3</v>
      </c>
      <c r="FF35" s="3">
        <v>5.4185951960392638E-3</v>
      </c>
      <c r="FG35" s="3">
        <v>2.5970784915096586E-3</v>
      </c>
      <c r="FH35" s="3">
        <v>1.0770863627838007E-3</v>
      </c>
      <c r="FI35" s="3">
        <v>3.8257030519717818E-4</v>
      </c>
      <c r="FJ35" s="3">
        <v>1.1079236038510279E-4</v>
      </c>
      <c r="FK35" s="3">
        <v>2.407850368249439E-5</v>
      </c>
      <c r="FL35" s="3">
        <v>3.3160915271531264E-6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37</v>
      </c>
      <c r="HC35">
        <f t="shared" si="24"/>
        <v>0</v>
      </c>
      <c r="HD35">
        <f>IF(H35&gt;=$F$3,IF(HB35&lt;50,HC35*VLOOKUP(H35,Ret!$A$2:$AZ$27,HB35+2),HC35),0)</f>
        <v>0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0</v>
      </c>
      <c r="HH35">
        <f t="shared" si="26"/>
        <v>66</v>
      </c>
      <c r="HI35">
        <f t="shared" si="26"/>
        <v>26</v>
      </c>
      <c r="HJ35">
        <f t="shared" si="21"/>
        <v>7.0866525662717547E-2</v>
      </c>
      <c r="HK35">
        <f>IF(HH35&gt;=$F$3,IF(HI35&lt;50,HJ35*VLOOKUP(HH35,Ret!$A$2:$AZ$27,HI35+2),HJ35),0)</f>
        <v>1.7504031838691234E-2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2.9976540355329523E-4</v>
      </c>
      <c r="HN35">
        <f>HN34/(1+Assumptions!$C$9)</f>
        <v>0.59324904917199839</v>
      </c>
      <c r="HO35">
        <f>HO34*(1+Assumptions!$C$10)</f>
        <v>1.5648072319657027</v>
      </c>
      <c r="HQ35">
        <f>HQ34/(1.01+Assumptions!$C$9)</f>
        <v>0.51873080912264824</v>
      </c>
      <c r="HR35">
        <f>HR34/(0.99+Assumptions!$C$9)</f>
        <v>0.67935440345918885</v>
      </c>
    </row>
    <row r="36" spans="2:226" x14ac:dyDescent="0.25">
      <c r="B36">
        <f t="shared" si="25"/>
        <v>2045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16885.07210995592</v>
      </c>
      <c r="F36" s="3">
        <f t="shared" si="19"/>
        <v>12536.83</v>
      </c>
      <c r="H36">
        <f t="shared" si="23"/>
        <v>78</v>
      </c>
      <c r="I36" s="5">
        <v>80110.585318712081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18143.439999999999</v>
      </c>
      <c r="AM36" s="5">
        <v>18395.009999999998</v>
      </c>
      <c r="AN36" s="5">
        <v>18552.64</v>
      </c>
      <c r="AO36" s="5">
        <v>18600.849999999999</v>
      </c>
      <c r="AP36" s="5">
        <v>18527.7</v>
      </c>
      <c r="AQ36" s="5">
        <v>18325.84</v>
      </c>
      <c r="AR36" s="5">
        <v>17986.39</v>
      </c>
      <c r="AS36" s="5">
        <v>17501.61</v>
      </c>
      <c r="AT36" s="5">
        <v>16833.439999999999</v>
      </c>
      <c r="AU36" s="5">
        <v>15974.3</v>
      </c>
      <c r="AV36" s="5">
        <v>14926.94</v>
      </c>
      <c r="AW36" s="5">
        <v>13704.78</v>
      </c>
      <c r="AX36" s="5">
        <v>12336.9</v>
      </c>
      <c r="AY36" s="5">
        <v>10869.05</v>
      </c>
      <c r="AZ36" s="5">
        <v>9357.75</v>
      </c>
      <c r="BA36" s="5">
        <v>7861.02</v>
      </c>
      <c r="BB36" s="5">
        <v>6432.01</v>
      </c>
      <c r="BC36" s="5">
        <v>5116</v>
      </c>
      <c r="BD36" s="5">
        <v>3947.53</v>
      </c>
      <c r="BE36" s="5">
        <v>2972.27</v>
      </c>
      <c r="BF36" s="5">
        <v>2163.29</v>
      </c>
      <c r="BG36" s="5">
        <v>1539.71</v>
      </c>
      <c r="BH36" s="5">
        <v>1038.9000000000001</v>
      </c>
      <c r="BI36" s="5">
        <v>660.73</v>
      </c>
      <c r="BJ36" s="5">
        <v>379.72</v>
      </c>
      <c r="BK36" s="5">
        <v>192.01</v>
      </c>
      <c r="BL36" s="5">
        <v>84.01</v>
      </c>
      <c r="BM36" s="5">
        <v>31.48</v>
      </c>
      <c r="BN36" s="5">
        <v>9.6199999999999992</v>
      </c>
      <c r="BO36" s="5">
        <v>2.21</v>
      </c>
      <c r="BP36" s="5">
        <v>0.32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0.96540999999999999</v>
      </c>
      <c r="EI36" s="3">
        <v>0.92776866410000003</v>
      </c>
      <c r="EJ36" s="3">
        <v>0.88693756519295908</v>
      </c>
      <c r="EK36" s="3">
        <v>0.8428833763298248</v>
      </c>
      <c r="EL36" s="3">
        <v>0.79579991092804081</v>
      </c>
      <c r="EM36" s="3">
        <v>0.74609424849147543</v>
      </c>
      <c r="EN36" s="3">
        <v>0.69409894031410446</v>
      </c>
      <c r="EO36" s="3">
        <v>0.64018133463050486</v>
      </c>
      <c r="EP36" s="3">
        <v>0.58364051915593873</v>
      </c>
      <c r="EQ36" s="3">
        <v>0.52497881057557538</v>
      </c>
      <c r="ER36" s="3">
        <v>0.46498423210299861</v>
      </c>
      <c r="ES36" s="3">
        <v>0.40465717782995558</v>
      </c>
      <c r="ET36" s="3">
        <v>0.3452777835551879</v>
      </c>
      <c r="EU36" s="3">
        <v>0.28833802426910188</v>
      </c>
      <c r="EV36" s="3">
        <v>0.23530401146528596</v>
      </c>
      <c r="EW36" s="3">
        <v>0.18736317216934859</v>
      </c>
      <c r="EX36" s="3">
        <v>0.14531138180765998</v>
      </c>
      <c r="EY36" s="3">
        <v>0.10955461008624909</v>
      </c>
      <c r="EZ36" s="3">
        <v>8.0126050724880854E-2</v>
      </c>
      <c r="FA36" s="3">
        <v>5.7185161141840211E-2</v>
      </c>
      <c r="FB36" s="3">
        <v>3.9450898968532731E-2</v>
      </c>
      <c r="FC36" s="3">
        <v>2.6615154480130923E-2</v>
      </c>
      <c r="FD36" s="3">
        <v>1.7021988199312534E-2</v>
      </c>
      <c r="FE36" s="3">
        <v>1.0261535366073568E-2</v>
      </c>
      <c r="FF36" s="3">
        <v>5.5898687753149151E-3</v>
      </c>
      <c r="FG36" s="3">
        <v>2.6791682053206858E-3</v>
      </c>
      <c r="FH36" s="3">
        <v>1.1111314297926481E-3</v>
      </c>
      <c r="FI36" s="3">
        <v>3.946627725480507E-4</v>
      </c>
      <c r="FJ36" s="3">
        <v>1.1429433892991547E-4</v>
      </c>
      <c r="FK36" s="3">
        <v>2.4839588679638531E-5</v>
      </c>
      <c r="FL36" s="3">
        <v>3.4209081529598171E-6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38</v>
      </c>
      <c r="HC36">
        <f t="shared" si="24"/>
        <v>0</v>
      </c>
      <c r="HD36">
        <f>IF(H36&gt;=$F$3,IF(HB36&lt;50,HC36*VLOOKUP(H36,Ret!$A$2:$AZ$27,HB36+2),HC36),0)</f>
        <v>0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0</v>
      </c>
      <c r="HH36">
        <f t="shared" si="26"/>
        <v>67</v>
      </c>
      <c r="HI36">
        <f t="shared" si="26"/>
        <v>27</v>
      </c>
      <c r="HJ36">
        <f t="shared" si="21"/>
        <v>5.3062728420473021E-2</v>
      </c>
      <c r="HK36">
        <f>IF(HH36&gt;=$F$3,IF(HI36&lt;50,HJ36*VLOOKUP(HH36,Ret!$A$2:$AZ$27,HI36+2),HJ36),0)</f>
        <v>1.6555571267187583E-2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2.3559851418690023E-4</v>
      </c>
      <c r="HN36">
        <f>HN35/(1+Assumptions!$C$9)</f>
        <v>0.57153087588824503</v>
      </c>
      <c r="HO36">
        <f>HO35*(1+Assumptions!$C$10)</f>
        <v>1.615663467004588</v>
      </c>
      <c r="HQ36">
        <f>HQ35/(1.01+Assumptions!$C$9)</f>
        <v>0.49497214610939716</v>
      </c>
      <c r="HR36">
        <f>HR35/(0.99+Assumptions!$C$9)</f>
        <v>0.66085058702255728</v>
      </c>
    </row>
    <row r="37" spans="2:226" x14ac:dyDescent="0.25">
      <c r="B37">
        <f t="shared" si="25"/>
        <v>2046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17813.751076003493</v>
      </c>
      <c r="F37" s="3">
        <f t="shared" si="19"/>
        <v>12821.1</v>
      </c>
      <c r="H37">
        <f t="shared" si="23"/>
        <v>79</v>
      </c>
      <c r="I37" s="5">
        <v>76240.041721056317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19054.09</v>
      </c>
      <c r="AN37" s="5">
        <v>19217.37</v>
      </c>
      <c r="AO37" s="5">
        <v>19267.3</v>
      </c>
      <c r="AP37" s="5">
        <v>19191.54</v>
      </c>
      <c r="AQ37" s="5">
        <v>18982.439999999999</v>
      </c>
      <c r="AR37" s="5">
        <v>18630.830000000002</v>
      </c>
      <c r="AS37" s="5">
        <v>18128.68</v>
      </c>
      <c r="AT37" s="5">
        <v>17436.57</v>
      </c>
      <c r="AU37" s="5">
        <v>16546.650000000001</v>
      </c>
      <c r="AV37" s="5">
        <v>15461.76</v>
      </c>
      <c r="AW37" s="5">
        <v>14195.82</v>
      </c>
      <c r="AX37" s="5">
        <v>12778.92</v>
      </c>
      <c r="AY37" s="5">
        <v>11258.48</v>
      </c>
      <c r="AZ37" s="5">
        <v>9693.0400000000009</v>
      </c>
      <c r="BA37" s="5">
        <v>8142.68</v>
      </c>
      <c r="BB37" s="5">
        <v>6662.47</v>
      </c>
      <c r="BC37" s="5">
        <v>5299.3</v>
      </c>
      <c r="BD37" s="5">
        <v>4088.97</v>
      </c>
      <c r="BE37" s="5">
        <v>3078.76</v>
      </c>
      <c r="BF37" s="5">
        <v>2240.8000000000002</v>
      </c>
      <c r="BG37" s="5">
        <v>1594.88</v>
      </c>
      <c r="BH37" s="5">
        <v>1076.1199999999999</v>
      </c>
      <c r="BI37" s="5">
        <v>684.41</v>
      </c>
      <c r="BJ37" s="5">
        <v>393.33</v>
      </c>
      <c r="BK37" s="5">
        <v>198.89</v>
      </c>
      <c r="BL37" s="5">
        <v>87.02</v>
      </c>
      <c r="BM37" s="5">
        <v>32.61</v>
      </c>
      <c r="BN37" s="5">
        <v>9.9600000000000009</v>
      </c>
      <c r="BO37" s="5">
        <v>2.2799999999999998</v>
      </c>
      <c r="BP37" s="5">
        <v>0.33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0.96101000000000003</v>
      </c>
      <c r="EJ37" s="3">
        <v>0.91871594990000005</v>
      </c>
      <c r="EK37" s="3">
        <v>0.87308332866846705</v>
      </c>
      <c r="EL37" s="3">
        <v>0.8243128939290465</v>
      </c>
      <c r="EM37" s="3">
        <v>0.77282631057423834</v>
      </c>
      <c r="EN37" s="3">
        <v>0.71896804499031963</v>
      </c>
      <c r="EO37" s="3">
        <v>0.66311860725547167</v>
      </c>
      <c r="EP37" s="3">
        <v>0.6045519718626684</v>
      </c>
      <c r="EQ37" s="3">
        <v>0.54378845317075164</v>
      </c>
      <c r="ER37" s="3">
        <v>0.48164430874239811</v>
      </c>
      <c r="ES37" s="3">
        <v>0.4191557761261594</v>
      </c>
      <c r="ET37" s="3">
        <v>0.35764885753740677</v>
      </c>
      <c r="EU37" s="3">
        <v>0.298668984440913</v>
      </c>
      <c r="EV37" s="3">
        <v>0.24373479813269586</v>
      </c>
      <c r="EW37" s="3">
        <v>0.19407627036114039</v>
      </c>
      <c r="EX37" s="3">
        <v>0.15051779224128606</v>
      </c>
      <c r="EY37" s="3">
        <v>0.1134798791044728</v>
      </c>
      <c r="EZ37" s="3">
        <v>8.2996913979429307E-2</v>
      </c>
      <c r="FA37" s="3">
        <v>5.9234067537978899E-2</v>
      </c>
      <c r="FB37" s="3">
        <v>4.0864398513100884E-2</v>
      </c>
      <c r="FC37" s="3">
        <v>2.7568757812878382E-2</v>
      </c>
      <c r="FD37" s="3">
        <v>1.7631874746804499E-2</v>
      </c>
      <c r="FE37" s="3">
        <v>1.0629199372363625E-2</v>
      </c>
      <c r="FF37" s="3">
        <v>5.7901500661013613E-3</v>
      </c>
      <c r="FG37" s="3">
        <v>2.7751610251817212E-3</v>
      </c>
      <c r="FH37" s="3">
        <v>1.1509425319736154E-3</v>
      </c>
      <c r="FI37" s="3">
        <v>4.0880327793170847E-4</v>
      </c>
      <c r="FJ37" s="3">
        <v>1.1838942928902277E-4</v>
      </c>
      <c r="FK37" s="3">
        <v>2.5729574667383321E-5</v>
      </c>
      <c r="FL37" s="3">
        <v>3.5434770231920298E-6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39</v>
      </c>
      <c r="HC37">
        <f t="shared" si="24"/>
        <v>0</v>
      </c>
      <c r="HD37">
        <f>IF(H37&gt;=$F$3,IF(HB37&lt;50,HC37*VLOOKUP(H37,Ret!$A$2:$AZ$27,HB37+2),HC37),0)</f>
        <v>0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0</v>
      </c>
      <c r="HH37">
        <f t="shared" si="26"/>
        <v>68</v>
      </c>
      <c r="HI37">
        <f t="shared" si="26"/>
        <v>28</v>
      </c>
      <c r="HJ37">
        <f t="shared" si="21"/>
        <v>3.627155863909854E-2</v>
      </c>
      <c r="HK37">
        <f>IF(HH37&gt;=$F$3,IF(HI37&lt;50,HJ37*VLOOKUP(HH37,Ret!$A$2:$AZ$27,HI37+2),HJ37),0)</f>
        <v>8.4150016042708626E-3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1.6866274767180821E-4</v>
      </c>
      <c r="HN37">
        <f>HN36/(1+Assumptions!$C$9)</f>
        <v>0.55060778023915702</v>
      </c>
      <c r="HO37">
        <f>HO36*(1+Assumptions!$C$10)</f>
        <v>1.6681725296822369</v>
      </c>
      <c r="HQ37">
        <f>HQ36/(1.01+Assumptions!$C$9)</f>
        <v>0.47230166613492092</v>
      </c>
      <c r="HR37">
        <f>HR36/(0.99+Assumptions!$C$9)</f>
        <v>0.64285076558614518</v>
      </c>
    </row>
    <row r="38" spans="2:226" x14ac:dyDescent="0.25">
      <c r="B38">
        <f t="shared" si="25"/>
        <v>2047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18793.507385183686</v>
      </c>
      <c r="F38" s="3">
        <f t="shared" si="19"/>
        <v>13058.39</v>
      </c>
      <c r="H38">
        <f t="shared" si="23"/>
        <v>80</v>
      </c>
      <c r="I38" s="5">
        <v>72450.618447866902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19997.060000000001</v>
      </c>
      <c r="AO38" s="5">
        <v>20049.009999999998</v>
      </c>
      <c r="AP38" s="5">
        <v>19970.169999999998</v>
      </c>
      <c r="AQ38" s="5">
        <v>19752.59</v>
      </c>
      <c r="AR38" s="5">
        <v>19386.72</v>
      </c>
      <c r="AS38" s="5">
        <v>18864.2</v>
      </c>
      <c r="AT38" s="5">
        <v>18144.009999999998</v>
      </c>
      <c r="AU38" s="5">
        <v>17217.97</v>
      </c>
      <c r="AV38" s="5">
        <v>16089.07</v>
      </c>
      <c r="AW38" s="5">
        <v>14771.77</v>
      </c>
      <c r="AX38" s="5">
        <v>13297.39</v>
      </c>
      <c r="AY38" s="5">
        <v>11715.26</v>
      </c>
      <c r="AZ38" s="5">
        <v>10086.299999999999</v>
      </c>
      <c r="BA38" s="5">
        <v>8473.0400000000009</v>
      </c>
      <c r="BB38" s="5">
        <v>6932.78</v>
      </c>
      <c r="BC38" s="5">
        <v>5514.3</v>
      </c>
      <c r="BD38" s="5">
        <v>4254.87</v>
      </c>
      <c r="BE38" s="5">
        <v>3203.67</v>
      </c>
      <c r="BF38" s="5">
        <v>2331.71</v>
      </c>
      <c r="BG38" s="5">
        <v>1659.58</v>
      </c>
      <c r="BH38" s="5">
        <v>1119.78</v>
      </c>
      <c r="BI38" s="5">
        <v>712.18</v>
      </c>
      <c r="BJ38" s="5">
        <v>409.29</v>
      </c>
      <c r="BK38" s="5">
        <v>206.96</v>
      </c>
      <c r="BL38" s="5">
        <v>90.55</v>
      </c>
      <c r="BM38" s="5">
        <v>33.93</v>
      </c>
      <c r="BN38" s="5">
        <v>10.37</v>
      </c>
      <c r="BO38" s="5">
        <v>2.38</v>
      </c>
      <c r="BP38" s="5">
        <v>0.35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0.95599000000000001</v>
      </c>
      <c r="EK38" s="3">
        <v>0.9085059767</v>
      </c>
      <c r="EL38" s="3">
        <v>0.85775683284153803</v>
      </c>
      <c r="EM38" s="3">
        <v>0.80418134106225558</v>
      </c>
      <c r="EN38" s="3">
        <v>0.74813794340362694</v>
      </c>
      <c r="EO38" s="3">
        <v>0.69002258796003324</v>
      </c>
      <c r="EP38" s="3">
        <v>0.62907979299140315</v>
      </c>
      <c r="EQ38" s="3">
        <v>0.5658509829978372</v>
      </c>
      <c r="ER38" s="3">
        <v>0.50118553266084431</v>
      </c>
      <c r="ES38" s="3">
        <v>0.43616172165342637</v>
      </c>
      <c r="ET38" s="3">
        <v>0.37215935061800259</v>
      </c>
      <c r="EU38" s="3">
        <v>0.31078655210758777</v>
      </c>
      <c r="EV38" s="3">
        <v>0.25362358157843912</v>
      </c>
      <c r="EW38" s="3">
        <v>0.20195031306764794</v>
      </c>
      <c r="EX38" s="3">
        <v>0.15662458480274505</v>
      </c>
      <c r="EY38" s="3">
        <v>0.11808397322033357</v>
      </c>
      <c r="EZ38" s="3">
        <v>8.6364256333887557E-2</v>
      </c>
      <c r="FA38" s="3">
        <v>6.1637306102932207E-2</v>
      </c>
      <c r="FB38" s="3">
        <v>4.2522344734290875E-2</v>
      </c>
      <c r="FC38" s="3">
        <v>2.8687274651541996E-2</v>
      </c>
      <c r="FD38" s="3">
        <v>1.83472333761402E-2</v>
      </c>
      <c r="FE38" s="3">
        <v>1.1060446168472359E-2</v>
      </c>
      <c r="FF38" s="3">
        <v>6.0250674458136328E-3</v>
      </c>
      <c r="FG38" s="3">
        <v>2.8877545761040162E-3</v>
      </c>
      <c r="FH38" s="3">
        <v>1.1976384553476188E-3</v>
      </c>
      <c r="FI38" s="3">
        <v>4.2538920295492069E-4</v>
      </c>
      <c r="FJ38" s="3">
        <v>1.2319271317574502E-4</v>
      </c>
      <c r="FK38" s="3">
        <v>2.6773472354484668E-5</v>
      </c>
      <c r="FL38" s="3">
        <v>3.6872426126596274E-6</v>
      </c>
      <c r="FM38" s="3">
        <v>0</v>
      </c>
      <c r="FN38" s="3">
        <v>0</v>
      </c>
      <c r="FO38" s="3">
        <v>0</v>
      </c>
      <c r="FP38" s="3">
        <v>0</v>
      </c>
      <c r="FQ38" s="3">
        <v>0</v>
      </c>
      <c r="FR38" s="3">
        <v>0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40</v>
      </c>
      <c r="HC38">
        <f t="shared" si="24"/>
        <v>0</v>
      </c>
      <c r="HD38">
        <f>IF(H38&gt;=$F$3,IF(HB38&lt;50,HC38*VLOOKUP(H38,Ret!$A$2:$AZ$27,HB38+2),HC38),0)</f>
        <v>0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0</v>
      </c>
      <c r="HH38">
        <f t="shared" si="26"/>
        <v>69</v>
      </c>
      <c r="HI38">
        <f t="shared" si="26"/>
        <v>29</v>
      </c>
      <c r="HJ38">
        <f t="shared" si="21"/>
        <v>2.768789428715587E-2</v>
      </c>
      <c r="HK38">
        <f>IF(HH38&gt;=$F$3,IF(HI38&lt;50,HJ38*VLOOKUP(HH38,Ret!$A$2:$AZ$27,HI38+2),HJ38),0)</f>
        <v>7.0604130432247465E-3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1.3677819777854999E-4</v>
      </c>
      <c r="HN38">
        <f>HN37/(1+Assumptions!$C$9)</f>
        <v>0.53045065533637481</v>
      </c>
      <c r="HO38">
        <f>HO37*(1+Assumptions!$C$10)</f>
        <v>1.7223881368969096</v>
      </c>
      <c r="HQ38">
        <f>HQ37/(1.01+Assumptions!$C$9)</f>
        <v>0.45066952875469551</v>
      </c>
      <c r="HR38">
        <f>HR37/(0.99+Assumptions!$C$9)</f>
        <v>0.62534121165967427</v>
      </c>
    </row>
    <row r="39" spans="2:226" x14ac:dyDescent="0.25">
      <c r="B39">
        <f t="shared" si="25"/>
        <v>2048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19827.150291368784</v>
      </c>
      <c r="F39" s="3">
        <f t="shared" si="19"/>
        <v>13239.45</v>
      </c>
      <c r="H39">
        <f t="shared" si="23"/>
        <v>81</v>
      </c>
      <c r="I39" s="5">
        <v>68753.878109605939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20971.99</v>
      </c>
      <c r="AP39" s="5">
        <v>20889.52</v>
      </c>
      <c r="AQ39" s="5">
        <v>20661.919999999998</v>
      </c>
      <c r="AR39" s="5">
        <v>20279.21</v>
      </c>
      <c r="AS39" s="5">
        <v>19732.63</v>
      </c>
      <c r="AT39" s="5">
        <v>18979.29</v>
      </c>
      <c r="AU39" s="5">
        <v>18010.62</v>
      </c>
      <c r="AV39" s="5">
        <v>16829.75</v>
      </c>
      <c r="AW39" s="5">
        <v>15451.8</v>
      </c>
      <c r="AX39" s="5">
        <v>13909.55</v>
      </c>
      <c r="AY39" s="5">
        <v>12254.59</v>
      </c>
      <c r="AZ39" s="5">
        <v>10550.63</v>
      </c>
      <c r="BA39" s="5">
        <v>8863.11</v>
      </c>
      <c r="BB39" s="5">
        <v>7251.93</v>
      </c>
      <c r="BC39" s="5">
        <v>5768.16</v>
      </c>
      <c r="BD39" s="5">
        <v>4450.75</v>
      </c>
      <c r="BE39" s="5">
        <v>3351.16</v>
      </c>
      <c r="BF39" s="5">
        <v>2439.0500000000002</v>
      </c>
      <c r="BG39" s="5">
        <v>1735.98</v>
      </c>
      <c r="BH39" s="5">
        <v>1171.33</v>
      </c>
      <c r="BI39" s="5">
        <v>744.96</v>
      </c>
      <c r="BJ39" s="5">
        <v>428.13</v>
      </c>
      <c r="BK39" s="5">
        <v>216.48</v>
      </c>
      <c r="BL39" s="5">
        <v>94.72</v>
      </c>
      <c r="BM39" s="5">
        <v>35.49</v>
      </c>
      <c r="BN39" s="5">
        <v>10.84</v>
      </c>
      <c r="BO39" s="5">
        <v>2.4900000000000002</v>
      </c>
      <c r="BP39" s="5">
        <v>0.36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0.95033000000000001</v>
      </c>
      <c r="EL39" s="3">
        <v>0.89724456620000004</v>
      </c>
      <c r="EM39" s="3">
        <v>0.84120267059514808</v>
      </c>
      <c r="EN39" s="3">
        <v>0.78257925648137217</v>
      </c>
      <c r="EO39" s="3">
        <v>0.72178849983789917</v>
      </c>
      <c r="EP39" s="3">
        <v>0.65804013953221596</v>
      </c>
      <c r="EQ39" s="3">
        <v>0.59190052510783298</v>
      </c>
      <c r="ER39" s="3">
        <v>0.52425813309850977</v>
      </c>
      <c r="ES39" s="3">
        <v>0.45624088291030912</v>
      </c>
      <c r="ET39" s="3">
        <v>0.38929209575205037</v>
      </c>
      <c r="EU39" s="3">
        <v>0.32509393624157973</v>
      </c>
      <c r="EV39" s="3">
        <v>0.26529940854866596</v>
      </c>
      <c r="EW39" s="3">
        <v>0.21124730705096076</v>
      </c>
      <c r="EX39" s="3">
        <v>0.16383496145644313</v>
      </c>
      <c r="EY39" s="3">
        <v>0.12352009249085617</v>
      </c>
      <c r="EZ39" s="3">
        <v>9.0340125245962383E-2</v>
      </c>
      <c r="FA39" s="3">
        <v>6.4474843986790889E-2</v>
      </c>
      <c r="FB39" s="3">
        <v>4.4479905369607303E-2</v>
      </c>
      <c r="FC39" s="3">
        <v>3.0007923358551871E-2</v>
      </c>
      <c r="FD39" s="3">
        <v>1.9191867463195435E-2</v>
      </c>
      <c r="FE39" s="3">
        <v>1.1569625381512736E-2</v>
      </c>
      <c r="FF39" s="3">
        <v>6.3024377303252483E-3</v>
      </c>
      <c r="FG39" s="3">
        <v>3.0206953797675884E-3</v>
      </c>
      <c r="FH39" s="3">
        <v>1.252772994851012E-3</v>
      </c>
      <c r="FI39" s="3">
        <v>4.4497244004113094E-4</v>
      </c>
      <c r="FJ39" s="3">
        <v>1.2886401863591152E-4</v>
      </c>
      <c r="FK39" s="3">
        <v>2.8006017170142653E-5</v>
      </c>
      <c r="FL39" s="3">
        <v>3.856988684672045E-6</v>
      </c>
      <c r="FM39" s="3">
        <v>0</v>
      </c>
      <c r="FN39" s="3">
        <v>0</v>
      </c>
      <c r="FO39" s="3">
        <v>0</v>
      </c>
      <c r="FP39" s="3">
        <v>0</v>
      </c>
      <c r="FQ39" s="3">
        <v>0</v>
      </c>
      <c r="FR39" s="3">
        <v>0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41</v>
      </c>
      <c r="HC39">
        <f t="shared" si="24"/>
        <v>0</v>
      </c>
      <c r="HD39">
        <f>IF(H39&gt;=$F$3,IF(HB39&lt;50,HC39*VLOOKUP(H39,Ret!$A$2:$AZ$27,HB39+2),HC39),0)</f>
        <v>0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si="26"/>
        <v>70</v>
      </c>
      <c r="HI39">
        <f t="shared" si="26"/>
        <v>30</v>
      </c>
      <c r="HJ39">
        <f t="shared" si="21"/>
        <v>2.049070304615257E-2</v>
      </c>
      <c r="HK39">
        <f>IF(HH39&gt;=$F$3,IF(HI39&lt;50,HJ39*VLOOKUP(HH39,Ret!$A$2:$AZ$27,HI39+2),HJ39),0)</f>
        <v>5.6759247437842622E-3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1.0737128396183946E-4</v>
      </c>
      <c r="HN39">
        <f>HN38/(1+Assumptions!$C$9)</f>
        <v>0.51103145986163279</v>
      </c>
      <c r="HO39">
        <f>HO38*(1+Assumptions!$C$10)</f>
        <v>1.7783657513460591</v>
      </c>
      <c r="HQ39">
        <f>HQ38/(1.01+Assumptions!$C$9)</f>
        <v>0.43002817629264839</v>
      </c>
      <c r="HR39">
        <f>HR38/(0.99+Assumptions!$C$9)</f>
        <v>0.60830857165337959</v>
      </c>
    </row>
    <row r="40" spans="2:226" x14ac:dyDescent="0.25">
      <c r="B40">
        <f t="shared" si="25"/>
        <v>2049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20917.643557394069</v>
      </c>
      <c r="F40" s="3">
        <f t="shared" si="19"/>
        <v>13352.91</v>
      </c>
      <c r="H40">
        <f t="shared" si="23"/>
        <v>82</v>
      </c>
      <c r="I40" s="5">
        <v>65157.561006801152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21981.34</v>
      </c>
      <c r="AQ40" s="5">
        <v>21741.84</v>
      </c>
      <c r="AR40" s="5">
        <v>21339.119999999999</v>
      </c>
      <c r="AS40" s="5">
        <v>20763.98</v>
      </c>
      <c r="AT40" s="5">
        <v>19971.259999999998</v>
      </c>
      <c r="AU40" s="5">
        <v>18951.97</v>
      </c>
      <c r="AV40" s="5">
        <v>17709.37</v>
      </c>
      <c r="AW40" s="5">
        <v>16259.41</v>
      </c>
      <c r="AX40" s="5">
        <v>14636.54</v>
      </c>
      <c r="AY40" s="5">
        <v>12895.09</v>
      </c>
      <c r="AZ40" s="5">
        <v>11102.07</v>
      </c>
      <c r="BA40" s="5">
        <v>9326.34</v>
      </c>
      <c r="BB40" s="5">
        <v>7630.96</v>
      </c>
      <c r="BC40" s="5">
        <v>6069.64</v>
      </c>
      <c r="BD40" s="5">
        <v>4683.37</v>
      </c>
      <c r="BE40" s="5">
        <v>3526.31</v>
      </c>
      <c r="BF40" s="5">
        <v>2566.5300000000002</v>
      </c>
      <c r="BG40" s="5">
        <v>1826.72</v>
      </c>
      <c r="BH40" s="5">
        <v>1232.55</v>
      </c>
      <c r="BI40" s="5">
        <v>783.9</v>
      </c>
      <c r="BJ40" s="5">
        <v>450.51</v>
      </c>
      <c r="BK40" s="5">
        <v>227.8</v>
      </c>
      <c r="BL40" s="5">
        <v>99.67</v>
      </c>
      <c r="BM40" s="5">
        <v>37.35</v>
      </c>
      <c r="BN40" s="5">
        <v>11.41</v>
      </c>
      <c r="BO40" s="5">
        <v>2.62</v>
      </c>
      <c r="BP40" s="5">
        <v>0.38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0.94413999999999998</v>
      </c>
      <c r="EM40" s="3">
        <v>0.88516901560000005</v>
      </c>
      <c r="EN40" s="3">
        <v>0.82348158690283602</v>
      </c>
      <c r="EO40" s="3">
        <v>0.7595135372322237</v>
      </c>
      <c r="EP40" s="3">
        <v>0.69243330162387373</v>
      </c>
      <c r="EQ40" s="3">
        <v>0.62283683047765814</v>
      </c>
      <c r="ER40" s="3">
        <v>0.55165903749067136</v>
      </c>
      <c r="ES40" s="3">
        <v>0.48008679396663168</v>
      </c>
      <c r="ET40" s="3">
        <v>0.40963885781996817</v>
      </c>
      <c r="EU40" s="3">
        <v>0.34208531377687723</v>
      </c>
      <c r="EV40" s="3">
        <v>0.2791655620138962</v>
      </c>
      <c r="EW40" s="3">
        <v>0.22228837040918498</v>
      </c>
      <c r="EX40" s="3">
        <v>0.1723979685545475</v>
      </c>
      <c r="EY40" s="3">
        <v>0.12997600043232999</v>
      </c>
      <c r="EZ40" s="3">
        <v>9.5061847196197494E-2</v>
      </c>
      <c r="FA40" s="3">
        <v>6.7844689725454183E-2</v>
      </c>
      <c r="FB40" s="3">
        <v>4.6804694547796337E-2</v>
      </c>
      <c r="FC40" s="3">
        <v>3.1576319129725319E-2</v>
      </c>
      <c r="FD40" s="3">
        <v>2.0194950662607125E-2</v>
      </c>
      <c r="FE40" s="3">
        <v>1.2174324057446079E-2</v>
      </c>
      <c r="FF40" s="3">
        <v>6.6318412870531775E-3</v>
      </c>
      <c r="FG40" s="3">
        <v>3.1785752104717176E-3</v>
      </c>
      <c r="FH40" s="3">
        <v>1.3182504970389356E-3</v>
      </c>
      <c r="FI40" s="3">
        <v>4.6822939404325952E-4</v>
      </c>
      <c r="FJ40" s="3">
        <v>1.3559923251492794E-4</v>
      </c>
      <c r="FK40" s="3">
        <v>2.9469781202469292E-5</v>
      </c>
      <c r="FL40" s="3">
        <v>4.0585782672040693E-6</v>
      </c>
      <c r="FM40" s="3">
        <v>0</v>
      </c>
      <c r="FN40" s="3">
        <v>0</v>
      </c>
      <c r="FO40" s="3">
        <v>0</v>
      </c>
      <c r="FP40" s="3">
        <v>0</v>
      </c>
      <c r="FQ40" s="3">
        <v>0</v>
      </c>
      <c r="FR40" s="3">
        <v>0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42</v>
      </c>
      <c r="HC40">
        <f t="shared" si="24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si="26"/>
        <v>71</v>
      </c>
      <c r="HI40">
        <f t="shared" si="26"/>
        <v>31</v>
      </c>
      <c r="HJ40">
        <f t="shared" si="21"/>
        <v>1.470740701840647E-2</v>
      </c>
      <c r="HK40">
        <f>IF(HH40&gt;=$F$3,IF(HI40&lt;50,HJ40*VLOOKUP(HH40,Ret!$A$2:$AZ$27,HI40+2),HJ40),0)</f>
        <v>3.5297776844175526E-3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8.1920257092524043E-5</v>
      </c>
      <c r="HN40">
        <f>HN39/(1+Assumptions!$C$9)</f>
        <v>0.49232317905744966</v>
      </c>
      <c r="HO40">
        <f>HO39*(1+Assumptions!$C$10)</f>
        <v>1.836162638264806</v>
      </c>
      <c r="HQ40">
        <f>HQ39/(1.01+Assumptions!$C$9)</f>
        <v>0.41033222928687824</v>
      </c>
      <c r="HR40">
        <f>HR39/(0.99+Assumptions!$C$9)</f>
        <v>0.59173985569394905</v>
      </c>
    </row>
    <row r="41" spans="2:226" x14ac:dyDescent="0.25">
      <c r="B41">
        <f t="shared" si="25"/>
        <v>2050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22068.113953050739</v>
      </c>
      <c r="F41" s="3">
        <f t="shared" si="19"/>
        <v>13387.6</v>
      </c>
      <c r="H41">
        <f t="shared" si="23"/>
        <v>83</v>
      </c>
      <c r="I41" s="5">
        <v>61657.128606138118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23028.2</v>
      </c>
      <c r="AR41" s="5">
        <v>22601.65</v>
      </c>
      <c r="AS41" s="5">
        <v>21992.48</v>
      </c>
      <c r="AT41" s="5">
        <v>21152.86</v>
      </c>
      <c r="AU41" s="5">
        <v>20073.259999999998</v>
      </c>
      <c r="AV41" s="5">
        <v>18757.150000000001</v>
      </c>
      <c r="AW41" s="5">
        <v>17221.39</v>
      </c>
      <c r="AX41" s="5">
        <v>15502.51</v>
      </c>
      <c r="AY41" s="5">
        <v>13658.02</v>
      </c>
      <c r="AZ41" s="5">
        <v>11758.93</v>
      </c>
      <c r="BA41" s="5">
        <v>9878.14</v>
      </c>
      <c r="BB41" s="5">
        <v>8082.45</v>
      </c>
      <c r="BC41" s="5">
        <v>6428.75</v>
      </c>
      <c r="BD41" s="5">
        <v>4960.46</v>
      </c>
      <c r="BE41" s="5">
        <v>3734.94</v>
      </c>
      <c r="BF41" s="5">
        <v>2718.38</v>
      </c>
      <c r="BG41" s="5">
        <v>1934.79</v>
      </c>
      <c r="BH41" s="5">
        <v>1305.47</v>
      </c>
      <c r="BI41" s="5">
        <v>830.28</v>
      </c>
      <c r="BJ41" s="5">
        <v>477.16</v>
      </c>
      <c r="BK41" s="5">
        <v>241.28</v>
      </c>
      <c r="BL41" s="5">
        <v>105.57</v>
      </c>
      <c r="BM41" s="5">
        <v>39.56</v>
      </c>
      <c r="BN41" s="5">
        <v>12.09</v>
      </c>
      <c r="BO41" s="5">
        <v>2.77</v>
      </c>
      <c r="BP41" s="5">
        <v>0.4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0.93754000000000004</v>
      </c>
      <c r="EN41" s="3">
        <v>0.87220283740000004</v>
      </c>
      <c r="EO41" s="3">
        <v>0.80445012099076807</v>
      </c>
      <c r="EP41" s="3">
        <v>0.73340108630486345</v>
      </c>
      <c r="EQ41" s="3">
        <v>0.65968694312036158</v>
      </c>
      <c r="ER41" s="3">
        <v>0.58429791926056662</v>
      </c>
      <c r="ES41" s="3">
        <v>0.50849110721570068</v>
      </c>
      <c r="ET41" s="3">
        <v>0.43387512214286877</v>
      </c>
      <c r="EU41" s="3">
        <v>0.36232477575028826</v>
      </c>
      <c r="EV41" s="3">
        <v>0.29568237974653772</v>
      </c>
      <c r="EW41" s="3">
        <v>0.23544005169697813</v>
      </c>
      <c r="EX41" s="3">
        <v>0.18259788649410835</v>
      </c>
      <c r="EY41" s="3">
        <v>0.13766602456450311</v>
      </c>
      <c r="EZ41" s="3">
        <v>0.10068617704598627</v>
      </c>
      <c r="FA41" s="3">
        <v>7.1858717695949939E-2</v>
      </c>
      <c r="FB41" s="3">
        <v>4.9573892164081951E-2</v>
      </c>
      <c r="FC41" s="3">
        <v>3.3444530609576251E-2</v>
      </c>
      <c r="FD41" s="3">
        <v>2.1389783996660586E-2</v>
      </c>
      <c r="FE41" s="3">
        <v>1.2894617384546869E-2</v>
      </c>
      <c r="FF41" s="3">
        <v>7.0242138740580617E-3</v>
      </c>
      <c r="FG41" s="3">
        <v>3.3666354676972882E-3</v>
      </c>
      <c r="FH41" s="3">
        <v>1.3962447275180966E-3</v>
      </c>
      <c r="FI41" s="3">
        <v>4.9593216476715276E-4</v>
      </c>
      <c r="FJ41" s="3">
        <v>1.4362195491656742E-4</v>
      </c>
      <c r="FK41" s="3">
        <v>3.12133594620176E-5</v>
      </c>
      <c r="FL41" s="3">
        <v>4.2987038651090622E-6</v>
      </c>
      <c r="FM41" s="3">
        <v>0</v>
      </c>
      <c r="FN41" s="3">
        <v>0</v>
      </c>
      <c r="FO41" s="3">
        <v>0</v>
      </c>
      <c r="FP41" s="3">
        <v>0</v>
      </c>
      <c r="FQ41" s="3">
        <v>0</v>
      </c>
      <c r="FR41" s="3">
        <v>0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43</v>
      </c>
      <c r="HC41">
        <f t="shared" si="24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si="26"/>
        <v>72</v>
      </c>
      <c r="HI41">
        <f t="shared" si="26"/>
        <v>32</v>
      </c>
      <c r="HJ41">
        <f t="shared" si="21"/>
        <v>1.1095709076896394E-2</v>
      </c>
      <c r="HK41">
        <f>IF(HH41&gt;=$F$3,IF(HI41&lt;50,HJ41*VLOOKUP(HH41,Ret!$A$2:$AZ$27,HI41+2),HJ41),0)</f>
        <v>2.9958414507620266E-3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6.5575640644457698E-5</v>
      </c>
      <c r="HN41">
        <f>HN40/(1+Assumptions!$C$9)</f>
        <v>0.47429978714590526</v>
      </c>
      <c r="HO41">
        <f>HO40*(1+Assumptions!$C$10)</f>
        <v>1.8958379240084122</v>
      </c>
      <c r="HQ41">
        <f>HQ40/(1.01+Assumptions!$C$9)</f>
        <v>0.39153838672412045</v>
      </c>
      <c r="HR41">
        <f>HR40/(0.99+Assumptions!$C$9)</f>
        <v>0.57562242771784922</v>
      </c>
    </row>
    <row r="42" spans="2:226" x14ac:dyDescent="0.25">
      <c r="B42">
        <f t="shared" ref="B42:C57" si="27">B41+1</f>
        <v>2051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23281.86022046853</v>
      </c>
      <c r="F42" s="3">
        <f t="shared" si="19"/>
        <v>13334.95</v>
      </c>
      <c r="H42">
        <f t="shared" si="23"/>
        <v>84</v>
      </c>
      <c r="I42" s="5">
        <v>58236.22414860766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24107.4</v>
      </c>
      <c r="AS42" s="5">
        <v>23457.64</v>
      </c>
      <c r="AT42" s="5">
        <v>22562.09</v>
      </c>
      <c r="AU42" s="5">
        <v>21410.560000000001</v>
      </c>
      <c r="AV42" s="5">
        <v>20006.77</v>
      </c>
      <c r="AW42" s="5">
        <v>18368.7</v>
      </c>
      <c r="AX42" s="5">
        <v>16535.310000000001</v>
      </c>
      <c r="AY42" s="5">
        <v>14567.94</v>
      </c>
      <c r="AZ42" s="5">
        <v>12542.32</v>
      </c>
      <c r="BA42" s="5">
        <v>10536.23</v>
      </c>
      <c r="BB42" s="5">
        <v>8620.91</v>
      </c>
      <c r="BC42" s="5">
        <v>6857.04</v>
      </c>
      <c r="BD42" s="5">
        <v>5290.93</v>
      </c>
      <c r="BE42" s="5">
        <v>3983.77</v>
      </c>
      <c r="BF42" s="5">
        <v>2899.48</v>
      </c>
      <c r="BG42" s="5">
        <v>2063.69</v>
      </c>
      <c r="BH42" s="5">
        <v>1392.45</v>
      </c>
      <c r="BI42" s="5">
        <v>885.59</v>
      </c>
      <c r="BJ42" s="5">
        <v>508.95</v>
      </c>
      <c r="BK42" s="5">
        <v>257.35000000000002</v>
      </c>
      <c r="BL42" s="5">
        <v>112.6</v>
      </c>
      <c r="BM42" s="5">
        <v>42.19</v>
      </c>
      <c r="BN42" s="5">
        <v>12.89</v>
      </c>
      <c r="BO42" s="5">
        <v>2.96</v>
      </c>
      <c r="BP42" s="5">
        <v>0.43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0.93030999999999997</v>
      </c>
      <c r="EO42" s="3">
        <v>0.85804351919999999</v>
      </c>
      <c r="EP42" s="3">
        <v>0.78226111558425604</v>
      </c>
      <c r="EQ42" s="3">
        <v>0.70363605085688252</v>
      </c>
      <c r="ER42" s="3">
        <v>0.62322452296495801</v>
      </c>
      <c r="ES42" s="3">
        <v>0.54236737335548435</v>
      </c>
      <c r="ET42" s="3">
        <v>0.46278038498930057</v>
      </c>
      <c r="EU42" s="3">
        <v>0.38646327170071504</v>
      </c>
      <c r="EV42" s="3">
        <v>0.31538108213680249</v>
      </c>
      <c r="EW42" s="3">
        <v>0.25112534046225032</v>
      </c>
      <c r="EX42" s="3">
        <v>0.19476276904890286</v>
      </c>
      <c r="EY42" s="3">
        <v>0.14683749446903932</v>
      </c>
      <c r="EZ42" s="3">
        <v>0.10739400670476597</v>
      </c>
      <c r="FA42" s="3">
        <v>7.6646028645124417E-2</v>
      </c>
      <c r="FB42" s="3">
        <v>5.2876562241698434E-2</v>
      </c>
      <c r="FC42" s="3">
        <v>3.5672643950739436E-2</v>
      </c>
      <c r="FD42" s="3">
        <v>2.2814796165134914E-2</v>
      </c>
      <c r="FE42" s="3">
        <v>1.3753671720189932E-2</v>
      </c>
      <c r="FF42" s="3">
        <v>7.4921751328562635E-3</v>
      </c>
      <c r="FG42" s="3">
        <v>3.5909246194266785E-3</v>
      </c>
      <c r="FH42" s="3">
        <v>1.4892641674148265E-3</v>
      </c>
      <c r="FI42" s="3">
        <v>5.2897173962407221E-4</v>
      </c>
      <c r="FJ42" s="3">
        <v>1.5319021579513129E-4</v>
      </c>
      <c r="FK42" s="3">
        <v>3.3292829598755888E-5</v>
      </c>
      <c r="FL42" s="3">
        <v>4.5850884923406594E-6</v>
      </c>
      <c r="FM42" s="3">
        <v>0</v>
      </c>
      <c r="FN42" s="3">
        <v>0</v>
      </c>
      <c r="FO42" s="3">
        <v>0</v>
      </c>
      <c r="FP42" s="3">
        <v>0</v>
      </c>
      <c r="FQ42" s="3">
        <v>0</v>
      </c>
      <c r="FR42" s="3">
        <v>0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44</v>
      </c>
      <c r="HC42">
        <f t="shared" si="24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57" si="28">HH41+1</f>
        <v>73</v>
      </c>
      <c r="HI42">
        <f t="shared" si="28"/>
        <v>33</v>
      </c>
      <c r="HJ42">
        <f t="shared" si="21"/>
        <v>8.0342919854899091E-3</v>
      </c>
      <c r="HK42">
        <f>IF(HH42&gt;=$F$3,IF(HI42&lt;50,HJ42*VLOOKUP(HH42,Ret!$A$2:$AZ$27,HI42+2),HJ42),0)</f>
        <v>1.6791670249673909E-3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5.0455353668876632E-5</v>
      </c>
      <c r="HN42">
        <f>HN41/(1+Assumptions!$C$9)</f>
        <v>0.4569362111232228</v>
      </c>
      <c r="HO42">
        <f>HO41*(1+Assumptions!$C$10)</f>
        <v>1.9574526565386856</v>
      </c>
      <c r="HQ42">
        <f>HQ41/(1.01+Assumptions!$C$9)</f>
        <v>0.37360533084362635</v>
      </c>
      <c r="HR42">
        <f>HR41/(0.99+Assumptions!$C$9)</f>
        <v>0.55994399583448362</v>
      </c>
    </row>
    <row r="43" spans="2:226" x14ac:dyDescent="0.25">
      <c r="B43">
        <f t="shared" si="27"/>
        <v>2052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24562.362532594299</v>
      </c>
      <c r="F43" s="3">
        <f t="shared" si="19"/>
        <v>13189.67</v>
      </c>
      <c r="H43">
        <f t="shared" si="23"/>
        <v>85</v>
      </c>
      <c r="I43" s="5">
        <v>54887.39524530332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25214.87</v>
      </c>
      <c r="AT43" s="5">
        <v>24252.22</v>
      </c>
      <c r="AU43" s="5">
        <v>23014.44</v>
      </c>
      <c r="AV43" s="5">
        <v>21505.49</v>
      </c>
      <c r="AW43" s="5">
        <v>19744.71</v>
      </c>
      <c r="AX43" s="5">
        <v>17773.98</v>
      </c>
      <c r="AY43" s="5">
        <v>15659.23</v>
      </c>
      <c r="AZ43" s="5">
        <v>13481.87</v>
      </c>
      <c r="BA43" s="5">
        <v>11325.51</v>
      </c>
      <c r="BB43" s="5">
        <v>9266.7099999999991</v>
      </c>
      <c r="BC43" s="5">
        <v>7370.7</v>
      </c>
      <c r="BD43" s="5">
        <v>5687.28</v>
      </c>
      <c r="BE43" s="5">
        <v>4282.2</v>
      </c>
      <c r="BF43" s="5">
        <v>3116.68</v>
      </c>
      <c r="BG43" s="5">
        <v>2218.2800000000002</v>
      </c>
      <c r="BH43" s="5">
        <v>1496.76</v>
      </c>
      <c r="BI43" s="5">
        <v>951.93</v>
      </c>
      <c r="BJ43" s="5">
        <v>547.08000000000004</v>
      </c>
      <c r="BK43" s="5">
        <v>276.63</v>
      </c>
      <c r="BL43" s="5">
        <v>121.04</v>
      </c>
      <c r="BM43" s="5">
        <v>45.36</v>
      </c>
      <c r="BN43" s="5">
        <v>13.86</v>
      </c>
      <c r="BO43" s="5">
        <v>3.18</v>
      </c>
      <c r="BP43" s="5">
        <v>0.46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0.92232000000000003</v>
      </c>
      <c r="EP43" s="3">
        <v>0.84086069760000004</v>
      </c>
      <c r="EQ43" s="3">
        <v>0.75634578888422399</v>
      </c>
      <c r="ER43" s="3">
        <v>0.66991059213053483</v>
      </c>
      <c r="ES43" s="3">
        <v>0.58299639190751928</v>
      </c>
      <c r="ET43" s="3">
        <v>0.49744750135900989</v>
      </c>
      <c r="EU43" s="3">
        <v>0.41541343390989555</v>
      </c>
      <c r="EV43" s="3">
        <v>0.33900644101084842</v>
      </c>
      <c r="EW43" s="3">
        <v>0.26993726871929813</v>
      </c>
      <c r="EX43" s="3">
        <v>0.20935254812793885</v>
      </c>
      <c r="EY43" s="3">
        <v>0.15783716661009695</v>
      </c>
      <c r="EZ43" s="3">
        <v>0.11543894691529269</v>
      </c>
      <c r="FA43" s="3">
        <v>8.2387622023975232E-2</v>
      </c>
      <c r="FB43" s="3">
        <v>5.6837572681900039E-2</v>
      </c>
      <c r="FC43" s="3">
        <v>3.8344900034117044E-2</v>
      </c>
      <c r="FD43" s="3">
        <v>2.4523864265819897E-2</v>
      </c>
      <c r="FE43" s="3">
        <v>1.4783966334006868E-2</v>
      </c>
      <c r="FF43" s="3">
        <v>8.0534178207869022E-3</v>
      </c>
      <c r="FG43" s="3">
        <v>3.8599226273249541E-3</v>
      </c>
      <c r="FH43" s="3">
        <v>1.6008257112304783E-3</v>
      </c>
      <c r="FI43" s="3">
        <v>5.6859728437195362E-4</v>
      </c>
      <c r="FJ43" s="3">
        <v>1.6466577355411774E-4</v>
      </c>
      <c r="FK43" s="3">
        <v>3.5786812566516412E-5</v>
      </c>
      <c r="FL43" s="3">
        <v>4.9285598266606386E-6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45</v>
      </c>
      <c r="HC43">
        <f t="shared" si="24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si="28"/>
        <v>74</v>
      </c>
      <c r="HI43">
        <f t="shared" si="28"/>
        <v>34</v>
      </c>
      <c r="HJ43">
        <f t="shared" si="21"/>
        <v>6.3046696068536417E-3</v>
      </c>
      <c r="HK43">
        <f>IF(HH43&gt;=$F$3,IF(HI43&lt;50,HJ43*VLOOKUP(HH43,Ret!$A$2:$AZ$27,HI43+2),HJ43),0)</f>
        <v>1.5005113664311666E-3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4.2178239669850862E-5</v>
      </c>
      <c r="HN43">
        <f>HN42/(1+Assumptions!$C$9)</f>
        <v>0.44020829587979071</v>
      </c>
      <c r="HO43">
        <f>HO42*(1+Assumptions!$C$10)</f>
        <v>2.0210698678761929</v>
      </c>
      <c r="HQ43">
        <f>HQ42/(1.01+Assumptions!$C$9)</f>
        <v>0.35649363630117015</v>
      </c>
      <c r="HR43">
        <f>HR42/(0.99+Assumptions!$C$9)</f>
        <v>0.54469260295183231</v>
      </c>
    </row>
    <row r="44" spans="2:226" x14ac:dyDescent="0.25">
      <c r="B44">
        <f t="shared" si="27"/>
        <v>2053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25913.292471886984</v>
      </c>
      <c r="F44" s="3">
        <f t="shared" si="19"/>
        <v>12945.36</v>
      </c>
      <c r="H44">
        <f t="shared" si="23"/>
        <v>86</v>
      </c>
      <c r="I44" s="5">
        <v>51604.606344452739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26294.799999999999</v>
      </c>
      <c r="AU44" s="5">
        <v>24952.77</v>
      </c>
      <c r="AV44" s="5">
        <v>23316.73</v>
      </c>
      <c r="AW44" s="5">
        <v>21407.66</v>
      </c>
      <c r="AX44" s="5">
        <v>19270.939999999999</v>
      </c>
      <c r="AY44" s="5">
        <v>16978.09</v>
      </c>
      <c r="AZ44" s="5">
        <v>14617.35</v>
      </c>
      <c r="BA44" s="5">
        <v>12279.37</v>
      </c>
      <c r="BB44" s="5">
        <v>10047.17</v>
      </c>
      <c r="BC44" s="5">
        <v>7991.48</v>
      </c>
      <c r="BD44" s="5">
        <v>6166.27</v>
      </c>
      <c r="BE44" s="5">
        <v>4642.8500000000004</v>
      </c>
      <c r="BF44" s="5">
        <v>3379.18</v>
      </c>
      <c r="BG44" s="5">
        <v>2405.11</v>
      </c>
      <c r="BH44" s="5">
        <v>1622.82</v>
      </c>
      <c r="BI44" s="5">
        <v>1032.0999999999999</v>
      </c>
      <c r="BJ44" s="5">
        <v>593.15</v>
      </c>
      <c r="BK44" s="5">
        <v>299.93</v>
      </c>
      <c r="BL44" s="5">
        <v>131.22999999999999</v>
      </c>
      <c r="BM44" s="5">
        <v>49.18</v>
      </c>
      <c r="BN44" s="5">
        <v>15.02</v>
      </c>
      <c r="BO44" s="5">
        <v>3.44</v>
      </c>
      <c r="BP44" s="5">
        <v>0.5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0.91168000000000005</v>
      </c>
      <c r="EQ44" s="3">
        <v>0.8200470432000001</v>
      </c>
      <c r="ER44" s="3">
        <v>0.72633206710310405</v>
      </c>
      <c r="ES44" s="3">
        <v>0.6320977447171473</v>
      </c>
      <c r="ET44" s="3">
        <v>0.53934372165735311</v>
      </c>
      <c r="EU44" s="3">
        <v>0.45040054851883904</v>
      </c>
      <c r="EV44" s="3">
        <v>0.36755837562976895</v>
      </c>
      <c r="EW44" s="3">
        <v>0.29267203217895982</v>
      </c>
      <c r="EX44" s="3">
        <v>0.2269847212767141</v>
      </c>
      <c r="EY44" s="3">
        <v>0.17113059091215305</v>
      </c>
      <c r="EZ44" s="3">
        <v>0.12516149158133047</v>
      </c>
      <c r="FA44" s="3">
        <v>8.9326504926679734E-2</v>
      </c>
      <c r="FB44" s="3">
        <v>6.1624569218817822E-2</v>
      </c>
      <c r="FC44" s="3">
        <v>4.1574399377783254E-2</v>
      </c>
      <c r="FD44" s="3">
        <v>2.658932286605506E-2</v>
      </c>
      <c r="FE44" s="3">
        <v>1.6029107396572633E-2</v>
      </c>
      <c r="FF44" s="3">
        <v>8.7316959632089755E-3</v>
      </c>
      <c r="FG44" s="3">
        <v>4.1850145582064298E-3</v>
      </c>
      <c r="FH44" s="3">
        <v>1.7356510877249529E-3</v>
      </c>
      <c r="FI44" s="3">
        <v>6.1648590984902604E-4</v>
      </c>
      <c r="FJ44" s="3">
        <v>1.7853431949227793E-4</v>
      </c>
      <c r="FK44" s="3">
        <v>3.8800863655256768E-5</v>
      </c>
      <c r="FL44" s="3">
        <v>5.3436549426019605E-6</v>
      </c>
      <c r="FM44" s="3">
        <v>0</v>
      </c>
      <c r="FN44" s="3">
        <v>0</v>
      </c>
      <c r="FO44" s="3">
        <v>0</v>
      </c>
      <c r="FP44" s="3">
        <v>0</v>
      </c>
      <c r="FQ44" s="3">
        <v>0</v>
      </c>
      <c r="FR44" s="3">
        <v>0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46</v>
      </c>
      <c r="HC44">
        <f t="shared" si="24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si="28"/>
        <v>75</v>
      </c>
      <c r="HI44">
        <f t="shared" si="28"/>
        <v>35</v>
      </c>
      <c r="HJ44">
        <f t="shared" si="21"/>
        <v>4.7619800007526235E-3</v>
      </c>
      <c r="HK44">
        <f>IF(HH44&gt;=$F$3,IF(HI44&lt;50,HJ44*VLOOKUP(HH44,Ret!$A$2:$AZ$27,HI44+2),HJ44),0)</f>
        <v>4.7619800007526235E-3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0</v>
      </c>
      <c r="HN44">
        <f>HN43/(1+Assumptions!$C$9)</f>
        <v>0.42409277059710088</v>
      </c>
      <c r="HO44">
        <f>HO43*(1+Assumptions!$C$10)</f>
        <v>2.0867546385821689</v>
      </c>
      <c r="HQ44">
        <f>HQ43/(1.01+Assumptions!$C$9)</f>
        <v>0.34016568349348297</v>
      </c>
      <c r="HR44">
        <f>HR43/(0.99+Assumptions!$C$9)</f>
        <v>0.52985661765742442</v>
      </c>
    </row>
    <row r="45" spans="2:226" x14ac:dyDescent="0.25">
      <c r="B45">
        <f t="shared" si="27"/>
        <v>2054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27338.523557840763</v>
      </c>
      <c r="F45" s="3">
        <f t="shared" si="19"/>
        <v>12596.45</v>
      </c>
      <c r="H45">
        <f t="shared" si="23"/>
        <v>87</v>
      </c>
      <c r="I45" s="5">
        <v>48475.083857188358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27370.1</v>
      </c>
      <c r="AV45" s="5">
        <v>25575.56</v>
      </c>
      <c r="AW45" s="5">
        <v>23481.55</v>
      </c>
      <c r="AX45" s="5">
        <v>21137.84</v>
      </c>
      <c r="AY45" s="5">
        <v>18622.86</v>
      </c>
      <c r="AZ45" s="5">
        <v>16033.42</v>
      </c>
      <c r="BA45" s="5">
        <v>13468.94</v>
      </c>
      <c r="BB45" s="5">
        <v>11020.5</v>
      </c>
      <c r="BC45" s="5">
        <v>8765.67</v>
      </c>
      <c r="BD45" s="5">
        <v>6763.64</v>
      </c>
      <c r="BE45" s="5">
        <v>5092.63</v>
      </c>
      <c r="BF45" s="5">
        <v>3706.54</v>
      </c>
      <c r="BG45" s="5">
        <v>2638.11</v>
      </c>
      <c r="BH45" s="5">
        <v>1780.03</v>
      </c>
      <c r="BI45" s="5">
        <v>1132.0899999999999</v>
      </c>
      <c r="BJ45" s="5">
        <v>650.61</v>
      </c>
      <c r="BK45" s="5">
        <v>328.98</v>
      </c>
      <c r="BL45" s="5">
        <v>143.94</v>
      </c>
      <c r="BM45" s="5">
        <v>53.94</v>
      </c>
      <c r="BN45" s="5">
        <v>16.48</v>
      </c>
      <c r="BO45" s="5">
        <v>3.78</v>
      </c>
      <c r="BP45" s="5">
        <v>0.55000000000000004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0.89949000000000001</v>
      </c>
      <c r="ER45" s="3">
        <v>0.79669628279999993</v>
      </c>
      <c r="ES45" s="3">
        <v>0.69333290706952799</v>
      </c>
      <c r="ET45" s="3">
        <v>0.59159323628614546</v>
      </c>
      <c r="EU45" s="3">
        <v>0.49403359569019722</v>
      </c>
      <c r="EV45" s="3">
        <v>0.40316599643489925</v>
      </c>
      <c r="EW45" s="3">
        <v>0.32102495632125289</v>
      </c>
      <c r="EX45" s="3">
        <v>0.2489741151245109</v>
      </c>
      <c r="EY45" s="3">
        <v>0.18770905461582249</v>
      </c>
      <c r="EZ45" s="3">
        <v>0.13728664836492024</v>
      </c>
      <c r="FA45" s="3">
        <v>9.7980108071559921E-2</v>
      </c>
      <c r="FB45" s="3">
        <v>6.7594516956407766E-2</v>
      </c>
      <c r="FC45" s="3">
        <v>4.5601964919470939E-2</v>
      </c>
      <c r="FD45" s="3">
        <v>2.9165192683896835E-2</v>
      </c>
      <c r="FE45" s="3">
        <v>1.7581944757560367E-2</v>
      </c>
      <c r="FF45" s="3">
        <v>9.5775885872334352E-3</v>
      </c>
      <c r="FG45" s="3">
        <v>4.5904424339751129E-3</v>
      </c>
      <c r="FH45" s="3">
        <v>1.9037941906424989E-3</v>
      </c>
      <c r="FI45" s="3">
        <v>6.7620865857430921E-4</v>
      </c>
      <c r="FJ45" s="3">
        <v>1.9583002752311993E-4</v>
      </c>
      <c r="FK45" s="3">
        <v>4.2559739881599662E-5</v>
      </c>
      <c r="FL45" s="3">
        <v>5.8613273764939035E-6</v>
      </c>
      <c r="FM45" s="3">
        <v>0</v>
      </c>
      <c r="FN45" s="3">
        <v>0</v>
      </c>
      <c r="FO45" s="3">
        <v>0</v>
      </c>
      <c r="FP45" s="3">
        <v>0</v>
      </c>
      <c r="FQ45" s="3">
        <v>0</v>
      </c>
      <c r="FR45" s="3">
        <v>0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47</v>
      </c>
      <c r="HC45">
        <f t="shared" si="24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76</v>
      </c>
      <c r="HI45">
        <f t="shared" si="28"/>
        <v>36</v>
      </c>
      <c r="HJ45">
        <f t="shared" si="21"/>
        <v>0</v>
      </c>
      <c r="HK45">
        <f>IF(HH45&gt;=$F$3,IF(HI45&lt;50,HJ45*VLOOKUP(HH45,Ret!$A$2:$AZ$27,HI45+2),HJ45),0)</f>
        <v>0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0</v>
      </c>
      <c r="HN45">
        <f>HN44/(1+Assumptions!$C$9)</f>
        <v>0.40856721637485632</v>
      </c>
      <c r="HO45">
        <f>HO44*(1+Assumptions!$C$10)</f>
        <v>2.1545741643360894</v>
      </c>
      <c r="HQ45">
        <f>HQ44/(1.01+Assumptions!$C$9)</f>
        <v>0.32458557585256009</v>
      </c>
      <c r="HR45">
        <f>HR44/(0.99+Assumptions!$C$9)</f>
        <v>0.51542472534768913</v>
      </c>
    </row>
    <row r="46" spans="2:226" x14ac:dyDescent="0.25">
      <c r="B46">
        <f t="shared" si="27"/>
        <v>2055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28842.142353522009</v>
      </c>
      <c r="F46" s="3">
        <f t="shared" si="19"/>
        <v>12115.54</v>
      </c>
      <c r="H46">
        <f t="shared" si="23"/>
        <v>88</v>
      </c>
      <c r="I46" s="5">
        <v>45517.868469343724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28433.41</v>
      </c>
      <c r="AW46" s="5">
        <v>26105.4</v>
      </c>
      <c r="AX46" s="5">
        <v>23499.8</v>
      </c>
      <c r="AY46" s="5">
        <v>20703.79</v>
      </c>
      <c r="AZ46" s="5">
        <v>17825.009999999998</v>
      </c>
      <c r="BA46" s="5">
        <v>14973.98</v>
      </c>
      <c r="BB46" s="5">
        <v>12251.95</v>
      </c>
      <c r="BC46" s="5">
        <v>9745.15</v>
      </c>
      <c r="BD46" s="5">
        <v>7519.42</v>
      </c>
      <c r="BE46" s="5">
        <v>5661.69</v>
      </c>
      <c r="BF46" s="5">
        <v>4120.71</v>
      </c>
      <c r="BG46" s="5">
        <v>2932.9</v>
      </c>
      <c r="BH46" s="5">
        <v>1978.93</v>
      </c>
      <c r="BI46" s="5">
        <v>1258.5899999999999</v>
      </c>
      <c r="BJ46" s="5">
        <v>723.31</v>
      </c>
      <c r="BK46" s="5">
        <v>365.74</v>
      </c>
      <c r="BL46" s="5">
        <v>160.03</v>
      </c>
      <c r="BM46" s="5">
        <v>59.97</v>
      </c>
      <c r="BN46" s="5">
        <v>18.32</v>
      </c>
      <c r="BO46" s="5">
        <v>4.2</v>
      </c>
      <c r="BP46" s="5">
        <v>0.61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0.88571999999999995</v>
      </c>
      <c r="ES46" s="3">
        <v>0.77080668720000001</v>
      </c>
      <c r="ET46" s="3">
        <v>0.65769851392027201</v>
      </c>
      <c r="EU46" s="3">
        <v>0.54923745198967999</v>
      </c>
      <c r="EV46" s="3">
        <v>0.44821620744521812</v>
      </c>
      <c r="EW46" s="3">
        <v>0.35689663734032934</v>
      </c>
      <c r="EX46" s="3">
        <v>0.27679475605566584</v>
      </c>
      <c r="EY46" s="3">
        <v>0.20868387043304815</v>
      </c>
      <c r="EZ46" s="3">
        <v>0.15262720915732272</v>
      </c>
      <c r="FA46" s="3">
        <v>0.10892851290348965</v>
      </c>
      <c r="FB46" s="3">
        <v>7.5147602481859449E-2</v>
      </c>
      <c r="FC46" s="3">
        <v>5.0697578538361661E-2</v>
      </c>
      <c r="FD46" s="3">
        <v>3.2424143329994583E-2</v>
      </c>
      <c r="FE46" s="3">
        <v>1.9546570565053937E-2</v>
      </c>
      <c r="FF46" s="3">
        <v>1.0647798849607482E-2</v>
      </c>
      <c r="FG46" s="3">
        <v>5.1033835106283698E-3</v>
      </c>
      <c r="FH46" s="3">
        <v>2.1165262433629041E-3</v>
      </c>
      <c r="FI46" s="3">
        <v>7.5176895638006996E-4</v>
      </c>
      <c r="FJ46" s="3">
        <v>2.1771228976766823E-4</v>
      </c>
      <c r="FK46" s="3">
        <v>4.7315411935207343E-5</v>
      </c>
      <c r="FL46" s="3">
        <v>6.5162785317167533E-6</v>
      </c>
      <c r="FM46" s="3">
        <v>0</v>
      </c>
      <c r="FN46" s="3">
        <v>0</v>
      </c>
      <c r="FO46" s="3">
        <v>0</v>
      </c>
      <c r="FP46" s="3">
        <v>0</v>
      </c>
      <c r="FQ46" s="3">
        <v>0</v>
      </c>
      <c r="FR46" s="3">
        <v>0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48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77</v>
      </c>
      <c r="HI46">
        <f t="shared" si="28"/>
        <v>37</v>
      </c>
      <c r="HJ46">
        <f t="shared" si="21"/>
        <v>0</v>
      </c>
      <c r="HK46">
        <f>IF(HH46&gt;=$F$3,IF(HI46&lt;50,HJ46*VLOOKUP(HH46,Ret!$A$2:$AZ$27,HI46+2),HJ46),0)</f>
        <v>0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0</v>
      </c>
      <c r="HN46">
        <f>HN45/(1+Assumptions!$C$9)</f>
        <v>0.39361003504321418</v>
      </c>
      <c r="HO46">
        <f>HO45*(1+Assumptions!$C$10)</f>
        <v>2.2245978246770122</v>
      </c>
      <c r="HQ46">
        <f>HQ45/(1.01+Assumptions!$C$9)</f>
        <v>0.30971906092801532</v>
      </c>
      <c r="HR46">
        <f>HR45/(0.99+Assumptions!$C$9)</f>
        <v>0.50138591959891943</v>
      </c>
    </row>
    <row r="47" spans="2:226" x14ac:dyDescent="0.25">
      <c r="B47">
        <f t="shared" si="27"/>
        <v>2056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30428.460182965719</v>
      </c>
      <c r="F47" s="3">
        <f t="shared" si="19"/>
        <v>11497.19</v>
      </c>
      <c r="H47">
        <f t="shared" si="23"/>
        <v>89</v>
      </c>
      <c r="I47" s="5">
        <v>42747.473443459821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29473.65</v>
      </c>
      <c r="AX47" s="5">
        <v>26531.86</v>
      </c>
      <c r="AY47" s="5">
        <v>23375.1</v>
      </c>
      <c r="AZ47" s="5">
        <v>20124.88</v>
      </c>
      <c r="BA47" s="5">
        <v>16906</v>
      </c>
      <c r="BB47" s="5">
        <v>13832.75</v>
      </c>
      <c r="BC47" s="5">
        <v>11002.52</v>
      </c>
      <c r="BD47" s="5">
        <v>8489.61</v>
      </c>
      <c r="BE47" s="5">
        <v>6392.19</v>
      </c>
      <c r="BF47" s="5">
        <v>4652.3900000000003</v>
      </c>
      <c r="BG47" s="5">
        <v>3311.31</v>
      </c>
      <c r="BH47" s="5">
        <v>2234.2600000000002</v>
      </c>
      <c r="BI47" s="5">
        <v>1420.98</v>
      </c>
      <c r="BJ47" s="5">
        <v>816.64</v>
      </c>
      <c r="BK47" s="5">
        <v>412.93</v>
      </c>
      <c r="BL47" s="5">
        <v>180.68</v>
      </c>
      <c r="BM47" s="5">
        <v>67.7</v>
      </c>
      <c r="BN47" s="5">
        <v>20.69</v>
      </c>
      <c r="BO47" s="5">
        <v>4.74</v>
      </c>
      <c r="BP47" s="5">
        <v>0.69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0.87026000000000003</v>
      </c>
      <c r="ET47" s="3">
        <v>0.74255804759999999</v>
      </c>
      <c r="EU47" s="3">
        <v>0.62010279997028395</v>
      </c>
      <c r="EV47" s="3">
        <v>0.50604729197174958</v>
      </c>
      <c r="EW47" s="3">
        <v>0.40294521670542532</v>
      </c>
      <c r="EX47" s="3">
        <v>0.31250819226805965</v>
      </c>
      <c r="EY47" s="3">
        <v>0.2356093013966582</v>
      </c>
      <c r="EZ47" s="3">
        <v>0.17231993085548786</v>
      </c>
      <c r="FA47" s="3">
        <v>0.12298301145225311</v>
      </c>
      <c r="FB47" s="3">
        <v>8.4843519940680387E-2</v>
      </c>
      <c r="FC47" s="3">
        <v>5.7238832292780616E-2</v>
      </c>
      <c r="FD47" s="3">
        <v>3.6607667581170775E-2</v>
      </c>
      <c r="FE47" s="3">
        <v>2.2068566324632992E-2</v>
      </c>
      <c r="FF47" s="3">
        <v>1.2021630819680575E-2</v>
      </c>
      <c r="FG47" s="3">
        <v>5.7618474355647029E-3</v>
      </c>
      <c r="FH47" s="3">
        <v>2.3896109869517494E-3</v>
      </c>
      <c r="FI47" s="3">
        <v>8.4876592645539192E-4</v>
      </c>
      <c r="FJ47" s="3">
        <v>2.4580261230148148E-4</v>
      </c>
      <c r="FK47" s="3">
        <v>5.3420281731480972E-5</v>
      </c>
      <c r="FL47" s="3">
        <v>7.357041200059557E-6</v>
      </c>
      <c r="FM47" s="3">
        <v>0</v>
      </c>
      <c r="FN47" s="3">
        <v>0</v>
      </c>
      <c r="FO47" s="3">
        <v>0</v>
      </c>
      <c r="FP47" s="3">
        <v>0</v>
      </c>
      <c r="FQ47" s="3">
        <v>0</v>
      </c>
      <c r="FR47" s="3">
        <v>0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49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78</v>
      </c>
      <c r="HI47">
        <f t="shared" si="28"/>
        <v>38</v>
      </c>
      <c r="HJ47">
        <f t="shared" si="21"/>
        <v>0</v>
      </c>
      <c r="HK47">
        <f>IF(HH47&gt;=$F$3,IF(HI47&lt;50,HJ47*VLOOKUP(HH47,Ret!$A$2:$AZ$27,HI47+2),HJ47),0)</f>
        <v>0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0</v>
      </c>
      <c r="HN47">
        <f>HN46/(1+Assumptions!$C$9)</f>
        <v>0.37920041911677665</v>
      </c>
      <c r="HO47">
        <f>HO46*(1+Assumptions!$C$10)</f>
        <v>2.2968972539790151</v>
      </c>
      <c r="HQ47">
        <f>HQ46/(1.01+Assumptions!$C$9)</f>
        <v>0.2955334550839841</v>
      </c>
      <c r="HR47">
        <f>HR46/(0.99+Assumptions!$C$9)</f>
        <v>0.48772949377326791</v>
      </c>
    </row>
    <row r="48" spans="2:226" x14ac:dyDescent="0.25">
      <c r="B48">
        <f t="shared" si="27"/>
        <v>2057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32102.025493028828</v>
      </c>
      <c r="F48" s="3">
        <f t="shared" si="19"/>
        <v>10743.37</v>
      </c>
      <c r="H48">
        <f t="shared" si="23"/>
        <v>90</v>
      </c>
      <c r="I48" s="5">
        <v>40179.39095183582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30487.279999999999</v>
      </c>
      <c r="AY48" s="5">
        <v>26859.91</v>
      </c>
      <c r="AZ48" s="5">
        <v>23125.14</v>
      </c>
      <c r="BA48" s="5">
        <v>19426.37</v>
      </c>
      <c r="BB48" s="5">
        <v>15894.97</v>
      </c>
      <c r="BC48" s="5">
        <v>12642.79</v>
      </c>
      <c r="BD48" s="5">
        <v>9755.25</v>
      </c>
      <c r="BE48" s="5">
        <v>7345.15</v>
      </c>
      <c r="BF48" s="5">
        <v>5345.97</v>
      </c>
      <c r="BG48" s="5">
        <v>3804.97</v>
      </c>
      <c r="BH48" s="5">
        <v>2567.35</v>
      </c>
      <c r="BI48" s="5">
        <v>1632.82</v>
      </c>
      <c r="BJ48" s="5">
        <v>938.39</v>
      </c>
      <c r="BK48" s="5">
        <v>474.5</v>
      </c>
      <c r="BL48" s="5">
        <v>207.61</v>
      </c>
      <c r="BM48" s="5">
        <v>77.8</v>
      </c>
      <c r="BN48" s="5">
        <v>23.77</v>
      </c>
      <c r="BO48" s="5">
        <v>5.45</v>
      </c>
      <c r="BP48" s="5">
        <v>0.79</v>
      </c>
      <c r="BQ48" s="5">
        <v>0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0.85326000000000002</v>
      </c>
      <c r="EU48" s="3">
        <v>0.71254889340000005</v>
      </c>
      <c r="EV48" s="3">
        <v>0.58148977543693803</v>
      </c>
      <c r="EW48" s="3">
        <v>0.46301704858941628</v>
      </c>
      <c r="EX48" s="3">
        <v>0.35909750220400771</v>
      </c>
      <c r="EY48" s="3">
        <v>0.27073437983666754</v>
      </c>
      <c r="EZ48" s="3">
        <v>0.19800971072494189</v>
      </c>
      <c r="FA48" s="3">
        <v>0.14131755044728375</v>
      </c>
      <c r="FB48" s="3">
        <v>9.7492151702572125E-2</v>
      </c>
      <c r="FC48" s="3">
        <v>6.5772105224623262E-2</v>
      </c>
      <c r="FD48" s="3">
        <v>4.2065207617460056E-2</v>
      </c>
      <c r="FE48" s="3">
        <v>2.5358589760109622E-2</v>
      </c>
      <c r="FF48" s="3">
        <v>1.3813838185922115E-2</v>
      </c>
      <c r="FG48" s="3">
        <v>6.6208345041306104E-3</v>
      </c>
      <c r="FH48" s="3">
        <v>2.7458586938980882E-3</v>
      </c>
      <c r="FI48" s="3">
        <v>9.7530154948566197E-4</v>
      </c>
      <c r="FJ48" s="3">
        <v>2.8244732873104766E-4</v>
      </c>
      <c r="FK48" s="3">
        <v>6.1384277953118591E-5</v>
      </c>
      <c r="FL48" s="3">
        <v>8.4538427597034897E-6</v>
      </c>
      <c r="FM48" s="3">
        <v>0</v>
      </c>
      <c r="FN48" s="3">
        <v>0</v>
      </c>
      <c r="FO48" s="3">
        <v>0</v>
      </c>
      <c r="FP48" s="3">
        <v>0</v>
      </c>
      <c r="FQ48" s="3">
        <v>0</v>
      </c>
      <c r="FR48" s="3">
        <v>0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50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79</v>
      </c>
      <c r="HI48">
        <f t="shared" si="28"/>
        <v>39</v>
      </c>
      <c r="HJ48">
        <f t="shared" si="21"/>
        <v>0</v>
      </c>
      <c r="HK48">
        <f>IF(HH48&gt;=$F$3,IF(HI48&lt;50,HJ48*VLOOKUP(HH48,Ret!$A$2:$AZ$27,HI48+2),HJ48),0)</f>
        <v>0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0</v>
      </c>
      <c r="HN48">
        <f>HN47/(1+Assumptions!$C$9)</f>
        <v>0.36531832284853238</v>
      </c>
      <c r="HO48">
        <f>HO47*(1+Assumptions!$C$10)</f>
        <v>2.3715464147333329</v>
      </c>
      <c r="HQ48">
        <f>HQ47/(1.01+Assumptions!$C$9)</f>
        <v>0.28199757164502298</v>
      </c>
      <c r="HR48">
        <f>HR47/(0.99+Assumptions!$C$9)</f>
        <v>0.47444503285337342</v>
      </c>
    </row>
    <row r="49" spans="2:226" x14ac:dyDescent="0.25">
      <c r="B49">
        <f t="shared" si="27"/>
        <v>2058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33867.636895145413</v>
      </c>
      <c r="F49" s="3">
        <f t="shared" si="19"/>
        <v>9863.75</v>
      </c>
      <c r="H49">
        <f t="shared" si="23"/>
        <v>91</v>
      </c>
      <c r="I49" s="5">
        <v>37820.83005719295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31479.16</v>
      </c>
      <c r="AZ49" s="5">
        <v>27102.1</v>
      </c>
      <c r="BA49" s="5">
        <v>22767.24</v>
      </c>
      <c r="BB49" s="5">
        <v>18628.509999999998</v>
      </c>
      <c r="BC49" s="5">
        <v>14817.05</v>
      </c>
      <c r="BD49" s="5">
        <v>11432.92</v>
      </c>
      <c r="BE49" s="5">
        <v>8608.34</v>
      </c>
      <c r="BF49" s="5">
        <v>6265.35</v>
      </c>
      <c r="BG49" s="5">
        <v>4459.33</v>
      </c>
      <c r="BH49" s="5">
        <v>3008.87</v>
      </c>
      <c r="BI49" s="5">
        <v>1913.63</v>
      </c>
      <c r="BJ49" s="5">
        <v>1099.76</v>
      </c>
      <c r="BK49" s="5">
        <v>556.1</v>
      </c>
      <c r="BL49" s="5">
        <v>243.31</v>
      </c>
      <c r="BM49" s="5">
        <v>91.18</v>
      </c>
      <c r="BN49" s="5">
        <v>27.86</v>
      </c>
      <c r="BO49" s="5">
        <v>6.39</v>
      </c>
      <c r="BP49" s="5">
        <v>0.93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0.83509</v>
      </c>
      <c r="EV49" s="3">
        <v>0.68149189629999996</v>
      </c>
      <c r="EW49" s="3">
        <v>0.54264473734783791</v>
      </c>
      <c r="EX49" s="3">
        <v>0.42085355249748918</v>
      </c>
      <c r="EY49" s="3">
        <v>0.31729411883443204</v>
      </c>
      <c r="EZ49" s="3">
        <v>0.23206257263312688</v>
      </c>
      <c r="FA49" s="3">
        <v>0.1656207374625363</v>
      </c>
      <c r="FB49" s="3">
        <v>0.11425843436065455</v>
      </c>
      <c r="FC49" s="3">
        <v>7.7083310157071996E-2</v>
      </c>
      <c r="FD49" s="3">
        <v>4.929940184405697E-2</v>
      </c>
      <c r="FE49" s="3">
        <v>2.9719651407671306E-2</v>
      </c>
      <c r="FF49" s="3">
        <v>1.6189482907814867E-2</v>
      </c>
      <c r="FG49" s="3">
        <v>7.7594572628865875E-3</v>
      </c>
      <c r="FH49" s="3">
        <v>3.2180797106369547E-3</v>
      </c>
      <c r="FI49" s="3">
        <v>1.1430297324211398E-3</v>
      </c>
      <c r="FJ49" s="3">
        <v>3.3102141050916206E-4</v>
      </c>
      <c r="FK49" s="3">
        <v>7.1940883145956206E-5</v>
      </c>
      <c r="FL49" s="3">
        <v>9.9076984268610861E-6</v>
      </c>
      <c r="FM49" s="3">
        <v>0</v>
      </c>
      <c r="FN49" s="3">
        <v>0</v>
      </c>
      <c r="FO49" s="3">
        <v>0</v>
      </c>
      <c r="FP49" s="3">
        <v>0</v>
      </c>
      <c r="FQ49" s="3">
        <v>0</v>
      </c>
      <c r="FR49" s="3">
        <v>0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51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80</v>
      </c>
      <c r="HI49">
        <f t="shared" si="28"/>
        <v>40</v>
      </c>
      <c r="HJ49">
        <f t="shared" si="21"/>
        <v>0</v>
      </c>
      <c r="HK49">
        <f>IF(HH49&gt;=$F$3,IF(HI49&lt;50,HJ49*VLOOKUP(HH49,Ret!$A$2:$AZ$27,HI49+2),HJ49),0)</f>
        <v>0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0</v>
      </c>
      <c r="HN49">
        <f>HN48/(1+Assumptions!$C$9)</f>
        <v>0.35194443434348011</v>
      </c>
      <c r="HO49">
        <f>HO48*(1+Assumptions!$C$10)</f>
        <v>2.4486216732121662</v>
      </c>
      <c r="HQ49">
        <f>HQ48/(1.01+Assumptions!$C$9)</f>
        <v>0.26908165233303716</v>
      </c>
      <c r="HR49">
        <f>HR48/(0.99+Assumptions!$C$9)</f>
        <v>0.4615224054993905</v>
      </c>
    </row>
    <row r="50" spans="2:226" x14ac:dyDescent="0.25">
      <c r="B50">
        <f t="shared" si="27"/>
        <v>2059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35730.356924378415</v>
      </c>
      <c r="F50" s="3">
        <f t="shared" si="19"/>
        <v>8879.24</v>
      </c>
      <c r="H50">
        <f t="shared" si="23"/>
        <v>92</v>
      </c>
      <c r="I50" s="5">
        <v>35664.319344848642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32454.11</v>
      </c>
      <c r="BA50" s="5">
        <v>27263.21</v>
      </c>
      <c r="BB50" s="5">
        <v>22307.19</v>
      </c>
      <c r="BC50" s="5">
        <v>17743.05</v>
      </c>
      <c r="BD50" s="5">
        <v>13690.65</v>
      </c>
      <c r="BE50" s="5">
        <v>10308.280000000001</v>
      </c>
      <c r="BF50" s="5">
        <v>7502.6</v>
      </c>
      <c r="BG50" s="5">
        <v>5339.94</v>
      </c>
      <c r="BH50" s="5">
        <v>3603.05</v>
      </c>
      <c r="BI50" s="5">
        <v>2291.5300000000002</v>
      </c>
      <c r="BJ50" s="5">
        <v>1316.94</v>
      </c>
      <c r="BK50" s="5">
        <v>665.91</v>
      </c>
      <c r="BL50" s="5">
        <v>291.36</v>
      </c>
      <c r="BM50" s="5">
        <v>109.18</v>
      </c>
      <c r="BN50" s="5">
        <v>33.36</v>
      </c>
      <c r="BO50" s="5">
        <v>7.65</v>
      </c>
      <c r="BP50" s="5">
        <v>1.1100000000000001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0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0.81606999999999996</v>
      </c>
      <c r="EW50" s="3">
        <v>0.64980389819999995</v>
      </c>
      <c r="EX50" s="3">
        <v>0.50396191128799195</v>
      </c>
      <c r="EY50" s="3">
        <v>0.37995200377735577</v>
      </c>
      <c r="EZ50" s="3">
        <v>0.27788929652268246</v>
      </c>
      <c r="FA50" s="3">
        <v>0.19832681203527322</v>
      </c>
      <c r="FB50" s="3">
        <v>0.13682170108689429</v>
      </c>
      <c r="FC50" s="3">
        <v>9.2305392421262358E-2</v>
      </c>
      <c r="FD50" s="3">
        <v>5.9034836776942552E-2</v>
      </c>
      <c r="FE50" s="3">
        <v>3.5588561002612054E-2</v>
      </c>
      <c r="FF50" s="3">
        <v>1.9386512720562889E-2</v>
      </c>
      <c r="FG50" s="3">
        <v>9.2917616818385864E-3</v>
      </c>
      <c r="FH50" s="3">
        <v>3.8535723223089174E-3</v>
      </c>
      <c r="FI50" s="3">
        <v>1.3687503531609043E-3</v>
      </c>
      <c r="FJ50" s="3">
        <v>3.9639010227539783E-4</v>
      </c>
      <c r="FK50" s="3">
        <v>8.6147460927512223E-5</v>
      </c>
      <c r="FL50" s="3">
        <v>1.1864228318936979E-5</v>
      </c>
      <c r="FM50" s="3">
        <v>0</v>
      </c>
      <c r="FN50" s="3">
        <v>0</v>
      </c>
      <c r="FO50" s="3">
        <v>0</v>
      </c>
      <c r="FP50" s="3">
        <v>0</v>
      </c>
      <c r="FQ50" s="3">
        <v>0</v>
      </c>
      <c r="FR50" s="3">
        <v>0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52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81</v>
      </c>
      <c r="HI50">
        <f t="shared" si="28"/>
        <v>41</v>
      </c>
      <c r="HJ50">
        <f t="shared" si="21"/>
        <v>0</v>
      </c>
      <c r="HK50">
        <f>IF(HH50&gt;=$F$3,IF(HI50&lt;50,HJ50*VLOOKUP(HH50,Ret!$A$2:$AZ$27,HI50+2),HJ50),0)</f>
        <v>0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0.33906014869314077</v>
      </c>
      <c r="HO50">
        <f>HO49*(1+Assumptions!$C$10)</f>
        <v>2.5282018775915613</v>
      </c>
      <c r="HQ50">
        <f>HQ49/(1.01+Assumptions!$C$9)</f>
        <v>0.25675730184450107</v>
      </c>
      <c r="HR50">
        <f>HR49/(0.99+Assumptions!$C$9)</f>
        <v>0.44895175632236428</v>
      </c>
    </row>
    <row r="51" spans="2:226" x14ac:dyDescent="0.25">
      <c r="B51">
        <f t="shared" si="27"/>
        <v>2060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37695.526555219221</v>
      </c>
      <c r="F51" s="3">
        <f t="shared" si="19"/>
        <v>7822.79</v>
      </c>
      <c r="H51">
        <f t="shared" si="23"/>
        <v>93</v>
      </c>
      <c r="I51" s="5">
        <v>33691.676572879871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33407.94</v>
      </c>
      <c r="BB51" s="5">
        <v>27334.9</v>
      </c>
      <c r="BC51" s="5">
        <v>21742.07</v>
      </c>
      <c r="BD51" s="5">
        <v>16776.310000000001</v>
      </c>
      <c r="BE51" s="5">
        <v>12631.61</v>
      </c>
      <c r="BF51" s="5">
        <v>9193.58</v>
      </c>
      <c r="BG51" s="5">
        <v>6543.49</v>
      </c>
      <c r="BH51" s="5">
        <v>4415.12</v>
      </c>
      <c r="BI51" s="5">
        <v>2808</v>
      </c>
      <c r="BJ51" s="5">
        <v>1613.76</v>
      </c>
      <c r="BK51" s="5">
        <v>816</v>
      </c>
      <c r="BL51" s="5">
        <v>357.03</v>
      </c>
      <c r="BM51" s="5">
        <v>133.79</v>
      </c>
      <c r="BN51" s="5">
        <v>40.880000000000003</v>
      </c>
      <c r="BO51" s="5">
        <v>9.3699999999999992</v>
      </c>
      <c r="BP51" s="5">
        <v>1.36</v>
      </c>
      <c r="BQ51" s="5">
        <v>0</v>
      </c>
      <c r="BR51" s="5">
        <v>0</v>
      </c>
      <c r="BS51" s="5">
        <v>0</v>
      </c>
      <c r="BT51" s="5">
        <v>0</v>
      </c>
      <c r="BU51" s="5">
        <v>0</v>
      </c>
      <c r="BV51" s="5">
        <v>0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0.79625999999999997</v>
      </c>
      <c r="EX51" s="3">
        <v>0.61754740559999999</v>
      </c>
      <c r="EY51" s="3">
        <v>0.46558751550400801</v>
      </c>
      <c r="EZ51" s="3">
        <v>0.34052139708932133</v>
      </c>
      <c r="FA51" s="3">
        <v>0.24302671588867772</v>
      </c>
      <c r="FB51" s="3">
        <v>0.16765927075728099</v>
      </c>
      <c r="FC51" s="3">
        <v>0.11310965042369205</v>
      </c>
      <c r="FD51" s="3">
        <v>7.2340408024976488E-2</v>
      </c>
      <c r="FE51" s="3">
        <v>4.3609691573776831E-2</v>
      </c>
      <c r="FF51" s="3">
        <v>2.375594338789919E-2</v>
      </c>
      <c r="FG51" s="3">
        <v>1.1385986106386203E-2</v>
      </c>
      <c r="FH51" s="3">
        <v>4.7221100179015499E-3</v>
      </c>
      <c r="FI51" s="3">
        <v>1.6772462572584516E-3</v>
      </c>
      <c r="FJ51" s="3">
        <v>4.8573051610204752E-4</v>
      </c>
      <c r="FK51" s="3">
        <v>1.05563813064458E-4</v>
      </c>
      <c r="FL51" s="3">
        <v>1.453824833523715E-5</v>
      </c>
      <c r="FM51" s="3">
        <v>0</v>
      </c>
      <c r="FN51" s="3">
        <v>0</v>
      </c>
      <c r="FO51" s="3">
        <v>0</v>
      </c>
      <c r="FP51" s="3">
        <v>0</v>
      </c>
      <c r="FQ51" s="3">
        <v>0</v>
      </c>
      <c r="FR51" s="3">
        <v>0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53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82</v>
      </c>
      <c r="HI51">
        <f t="shared" si="28"/>
        <v>42</v>
      </c>
      <c r="HJ51">
        <f t="shared" si="21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0.32664754209358454</v>
      </c>
      <c r="HO51">
        <f>HO50*(1+Assumptions!$C$10)</f>
        <v>2.6103684386132868</v>
      </c>
      <c r="HQ51">
        <f>HQ50/(1.01+Assumptions!$C$9)</f>
        <v>0.24499742542414224</v>
      </c>
      <c r="HR51">
        <f>HR50/(0.99+Assumptions!$C$9)</f>
        <v>0.43672349836805863</v>
      </c>
    </row>
    <row r="52" spans="2:226" x14ac:dyDescent="0.25">
      <c r="B52">
        <f t="shared" si="27"/>
        <v>2061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39768.780515756276</v>
      </c>
      <c r="F52" s="3">
        <f t="shared" si="19"/>
        <v>6735.06</v>
      </c>
      <c r="H52">
        <f t="shared" si="23"/>
        <v>94</v>
      </c>
      <c r="I52" s="5">
        <v>31884.468599230222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34329.11</v>
      </c>
      <c r="BC52" s="5">
        <v>27305.25</v>
      </c>
      <c r="BD52" s="5">
        <v>21068.89</v>
      </c>
      <c r="BE52" s="5">
        <v>15863.67</v>
      </c>
      <c r="BF52" s="5">
        <v>11545.95</v>
      </c>
      <c r="BG52" s="5">
        <v>8217.7800000000007</v>
      </c>
      <c r="BH52" s="5">
        <v>5544.83</v>
      </c>
      <c r="BI52" s="5">
        <v>3526.49</v>
      </c>
      <c r="BJ52" s="5">
        <v>2026.68</v>
      </c>
      <c r="BK52" s="5">
        <v>1024.79</v>
      </c>
      <c r="BL52" s="5">
        <v>448.39</v>
      </c>
      <c r="BM52" s="5">
        <v>168.02</v>
      </c>
      <c r="BN52" s="5">
        <v>51.34</v>
      </c>
      <c r="BO52" s="5">
        <v>11.77</v>
      </c>
      <c r="BP52" s="5">
        <v>1.71</v>
      </c>
      <c r="BQ52" s="5">
        <v>0</v>
      </c>
      <c r="BR52" s="5">
        <v>0</v>
      </c>
      <c r="BS52" s="5">
        <v>0</v>
      </c>
      <c r="BT52" s="5">
        <v>0</v>
      </c>
      <c r="BU52" s="5">
        <v>0</v>
      </c>
      <c r="BV52" s="5">
        <v>0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0.77556000000000003</v>
      </c>
      <c r="EY52" s="3">
        <v>0.5847179508</v>
      </c>
      <c r="EZ52" s="3">
        <v>0.42765101485610396</v>
      </c>
      <c r="FA52" s="3">
        <v>0.30521025279265279</v>
      </c>
      <c r="FB52" s="3">
        <v>0.21055844919659533</v>
      </c>
      <c r="FC52" s="3">
        <v>0.14205115216599107</v>
      </c>
      <c r="FD52" s="3">
        <v>9.0850234879281247E-2</v>
      </c>
      <c r="FE52" s="3">
        <v>5.476815559462591E-2</v>
      </c>
      <c r="FF52" s="3">
        <v>2.9834405078616517E-2</v>
      </c>
      <c r="FG52" s="3">
        <v>1.429933201013011E-2</v>
      </c>
      <c r="FH52" s="3">
        <v>5.930361964561261E-3</v>
      </c>
      <c r="FI52" s="3">
        <v>2.1064052661925142E-3</v>
      </c>
      <c r="FJ52" s="3">
        <v>6.1001496508935205E-4</v>
      </c>
      <c r="FK52" s="3">
        <v>1.325745523628689E-4</v>
      </c>
      <c r="FL52" s="3">
        <v>1.8258167351414299E-5</v>
      </c>
      <c r="FM52" s="3">
        <v>0</v>
      </c>
      <c r="FN52" s="3">
        <v>0</v>
      </c>
      <c r="FO52" s="3">
        <v>0</v>
      </c>
      <c r="FP52" s="3">
        <v>0</v>
      </c>
      <c r="FQ52" s="3">
        <v>0</v>
      </c>
      <c r="FR52" s="3">
        <v>0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54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83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0.31468934691096778</v>
      </c>
      <c r="HO52">
        <f>HO51*(1+Assumptions!$C$10)</f>
        <v>2.6952054128682188</v>
      </c>
      <c r="HQ52">
        <f>HQ51/(1.01+Assumptions!$C$9)</f>
        <v>0.23377616929784564</v>
      </c>
      <c r="HR52">
        <f>HR51/(0.99+Assumptions!$C$9)</f>
        <v>0.42482830580550451</v>
      </c>
    </row>
    <row r="53" spans="2:226" x14ac:dyDescent="0.25">
      <c r="B53">
        <f t="shared" si="27"/>
        <v>2062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41956.063444122869</v>
      </c>
      <c r="F53" s="3">
        <f t="shared" si="19"/>
        <v>5657.82</v>
      </c>
      <c r="H53">
        <f t="shared" si="23"/>
        <v>95</v>
      </c>
      <c r="I53" s="5">
        <v>30229.931407726763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35207.129999999997</v>
      </c>
      <c r="BD53" s="5">
        <v>27166.03</v>
      </c>
      <c r="BE53" s="5">
        <v>20454.47</v>
      </c>
      <c r="BF53" s="5">
        <v>14887.24</v>
      </c>
      <c r="BG53" s="5">
        <v>10595.92</v>
      </c>
      <c r="BH53" s="5">
        <v>7149.45</v>
      </c>
      <c r="BI53" s="5">
        <v>4547.0200000000004</v>
      </c>
      <c r="BJ53" s="5">
        <v>2613.1799999999998</v>
      </c>
      <c r="BK53" s="5">
        <v>1321.36</v>
      </c>
      <c r="BL53" s="5">
        <v>578.15</v>
      </c>
      <c r="BM53" s="5">
        <v>216.65</v>
      </c>
      <c r="BN53" s="5">
        <v>66.19</v>
      </c>
      <c r="BO53" s="5">
        <v>15.18</v>
      </c>
      <c r="BP53" s="5">
        <v>2.21</v>
      </c>
      <c r="BQ53" s="5">
        <v>0</v>
      </c>
      <c r="BR53" s="5">
        <v>0</v>
      </c>
      <c r="BS53" s="5">
        <v>0</v>
      </c>
      <c r="BT53" s="5">
        <v>0</v>
      </c>
      <c r="BU53" s="5">
        <v>0</v>
      </c>
      <c r="BV53" s="5">
        <v>0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0.75392999999999999</v>
      </c>
      <c r="EZ53" s="3">
        <v>0.55140932339999993</v>
      </c>
      <c r="FA53" s="3">
        <v>0.39353532001734592</v>
      </c>
      <c r="FB53" s="3">
        <v>0.27149214657356663</v>
      </c>
      <c r="FC53" s="3">
        <v>0.18315946176439099</v>
      </c>
      <c r="FD53" s="3">
        <v>0.11714146536603391</v>
      </c>
      <c r="FE53" s="3">
        <v>7.0617560981259889E-2</v>
      </c>
      <c r="FF53" s="3">
        <v>3.846821016893151E-2</v>
      </c>
      <c r="FG53" s="3">
        <v>1.8437428451867185E-2</v>
      </c>
      <c r="FH53" s="3">
        <v>7.6465547018428779E-3</v>
      </c>
      <c r="FI53" s="3">
        <v>2.7159797645475718E-3</v>
      </c>
      <c r="FJ53" s="3">
        <v>7.8654773981297668E-4</v>
      </c>
      <c r="FK53" s="3">
        <v>1.7094042029355423E-4</v>
      </c>
      <c r="FL53" s="3">
        <v>2.3541914682828283E-5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55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84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0.3031689276598919</v>
      </c>
      <c r="HO53">
        <f>HO52*(1+Assumptions!$C$10)</f>
        <v>2.7827995887864359</v>
      </c>
      <c r="HQ53">
        <f>HQ52/(1.01+Assumptions!$C$9)</f>
        <v>0.22306886383382216</v>
      </c>
      <c r="HR53">
        <f>HR52/(0.99+Assumptions!$C$9)</f>
        <v>0.41325710681469308</v>
      </c>
    </row>
    <row r="54" spans="2:226" x14ac:dyDescent="0.25">
      <c r="B54">
        <f t="shared" si="27"/>
        <v>2063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44263.646933549629</v>
      </c>
      <c r="F54" s="3">
        <f t="shared" si="19"/>
        <v>4629.32</v>
      </c>
      <c r="H54">
        <f t="shared" si="23"/>
        <v>96</v>
      </c>
      <c r="I54" s="5">
        <v>28719.342372821153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36032.57</v>
      </c>
      <c r="BE54" s="5">
        <v>27130.47</v>
      </c>
      <c r="BF54" s="5">
        <v>19746.189999999999</v>
      </c>
      <c r="BG54" s="5">
        <v>14054.25</v>
      </c>
      <c r="BH54" s="5">
        <v>9482.91</v>
      </c>
      <c r="BI54" s="5">
        <v>6031.09</v>
      </c>
      <c r="BJ54" s="5">
        <v>3466.07</v>
      </c>
      <c r="BK54" s="5">
        <v>1752.62</v>
      </c>
      <c r="BL54" s="5">
        <v>766.84</v>
      </c>
      <c r="BM54" s="5">
        <v>287.36</v>
      </c>
      <c r="BN54" s="5">
        <v>87.8</v>
      </c>
      <c r="BO54" s="5">
        <v>20.13</v>
      </c>
      <c r="BP54" s="5">
        <v>2.92</v>
      </c>
      <c r="BQ54" s="5">
        <v>0</v>
      </c>
      <c r="BR54" s="5">
        <v>0</v>
      </c>
      <c r="BS54" s="5">
        <v>0</v>
      </c>
      <c r="BT54" s="5">
        <v>0</v>
      </c>
      <c r="BU54" s="5">
        <v>0</v>
      </c>
      <c r="BV54" s="5">
        <v>0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0.73137999999999992</v>
      </c>
      <c r="FA54" s="3">
        <v>0.52197859219999987</v>
      </c>
      <c r="FB54" s="3">
        <v>0.36010259118693594</v>
      </c>
      <c r="FC54" s="3">
        <v>0.24293961211835446</v>
      </c>
      <c r="FD54" s="3">
        <v>0.15537445832641478</v>
      </c>
      <c r="FE54" s="3">
        <v>9.3665938457495893E-2</v>
      </c>
      <c r="FF54" s="3">
        <v>5.102358331533631E-2</v>
      </c>
      <c r="FG54" s="3">
        <v>2.445509324720754E-2</v>
      </c>
      <c r="FH54" s="3">
        <v>1.0142260822414383E-2</v>
      </c>
      <c r="FI54" s="3">
        <v>3.602429621513365E-3</v>
      </c>
      <c r="FJ54" s="3">
        <v>1.0432636183902704E-3</v>
      </c>
      <c r="FK54" s="3">
        <v>2.2673248218475751E-4</v>
      </c>
      <c r="FL54" s="3">
        <v>3.1225597446484795E-5</v>
      </c>
      <c r="FM54" s="3">
        <v>0</v>
      </c>
      <c r="FN54" s="3">
        <v>0</v>
      </c>
      <c r="FO54" s="3">
        <v>0</v>
      </c>
      <c r="FP54" s="3">
        <v>0</v>
      </c>
      <c r="FQ54" s="3">
        <v>0</v>
      </c>
      <c r="FR54" s="3">
        <v>0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56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85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0.29207025786116753</v>
      </c>
      <c r="HO54">
        <f>HO53*(1+Assumptions!$C$10)</f>
        <v>2.873240575421995</v>
      </c>
      <c r="HQ54">
        <f>HQ53/(1.01+Assumptions!$C$9)</f>
        <v>0.21285196930708219</v>
      </c>
      <c r="HR54">
        <f>HR53/(0.99+Assumptions!$C$9)</f>
        <v>0.40200107666798934</v>
      </c>
    </row>
    <row r="55" spans="2:226" x14ac:dyDescent="0.25">
      <c r="B55">
        <f t="shared" si="27"/>
        <v>2064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46698.147514894852</v>
      </c>
      <c r="F55" s="3">
        <f t="shared" si="19"/>
        <v>3682.14</v>
      </c>
      <c r="H55">
        <f t="shared" si="23"/>
        <v>97</v>
      </c>
      <c r="I55" s="5">
        <v>27347.3509160457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37094.9</v>
      </c>
      <c r="BF55" s="5">
        <v>26998.53</v>
      </c>
      <c r="BG55" s="5">
        <v>19216.080000000002</v>
      </c>
      <c r="BH55" s="5">
        <v>12965.78</v>
      </c>
      <c r="BI55" s="5">
        <v>8246.18</v>
      </c>
      <c r="BJ55" s="5">
        <v>4739.09</v>
      </c>
      <c r="BK55" s="5">
        <v>2396.3200000000002</v>
      </c>
      <c r="BL55" s="5">
        <v>1048.49</v>
      </c>
      <c r="BM55" s="5">
        <v>392.9</v>
      </c>
      <c r="BN55" s="5">
        <v>120.04</v>
      </c>
      <c r="BO55" s="5">
        <v>27.52</v>
      </c>
      <c r="BP55" s="5">
        <v>4</v>
      </c>
      <c r="BQ55" s="5">
        <v>0</v>
      </c>
      <c r="BR55" s="5">
        <v>0</v>
      </c>
      <c r="BS55" s="5">
        <v>0</v>
      </c>
      <c r="BT55" s="5">
        <v>0</v>
      </c>
      <c r="BU55" s="5">
        <v>0</v>
      </c>
      <c r="BV55" s="5">
        <v>0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0.71368999999999994</v>
      </c>
      <c r="FB55" s="3">
        <v>0.49236045719999999</v>
      </c>
      <c r="FC55" s="3">
        <v>0.33216605884540801</v>
      </c>
      <c r="FD55" s="3">
        <v>0.21244012459516914</v>
      </c>
      <c r="FE55" s="3">
        <v>0.12806740471095177</v>
      </c>
      <c r="FF55" s="3">
        <v>6.9763438042243858E-2</v>
      </c>
      <c r="FG55" s="3">
        <v>3.3436918219267059E-2</v>
      </c>
      <c r="FH55" s="3">
        <v>1.3867293093076629E-2</v>
      </c>
      <c r="FI55" s="3">
        <v>4.9255238337298883E-3</v>
      </c>
      <c r="FJ55" s="3">
        <v>1.4264317022481755E-3</v>
      </c>
      <c r="FK55" s="3">
        <v>3.1000640184959601E-4</v>
      </c>
      <c r="FL55" s="3">
        <v>4.2694081662726347E-5</v>
      </c>
      <c r="FM55" s="3">
        <v>0</v>
      </c>
      <c r="FN55" s="3">
        <v>0</v>
      </c>
      <c r="FO55" s="3">
        <v>0</v>
      </c>
      <c r="FP55" s="3">
        <v>0</v>
      </c>
      <c r="FQ55" s="3">
        <v>0</v>
      </c>
      <c r="FR55" s="3">
        <v>0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57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86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0.28137789774678951</v>
      </c>
      <c r="HO55">
        <f>HO54*(1+Assumptions!$C$10)</f>
        <v>2.9666208941232095</v>
      </c>
      <c r="HQ55">
        <f>HQ54/(1.01+Assumptions!$C$9)</f>
        <v>0.20310302414797918</v>
      </c>
      <c r="HR55">
        <f>HR54/(0.99+Assumptions!$C$9)</f>
        <v>0.39105163099998963</v>
      </c>
    </row>
    <row r="56" spans="2:226" x14ac:dyDescent="0.25">
      <c r="B56">
        <f t="shared" si="27"/>
        <v>2065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49266.545628214073</v>
      </c>
      <c r="F56" s="3">
        <f t="shared" si="19"/>
        <v>2841.16</v>
      </c>
      <c r="H56">
        <f t="shared" si="23"/>
        <v>98</v>
      </c>
      <c r="I56" s="5">
        <v>25902.745331790418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37829.5</v>
      </c>
      <c r="BG56" s="5">
        <v>26924.959999999999</v>
      </c>
      <c r="BH56" s="5">
        <v>18167.240000000002</v>
      </c>
      <c r="BI56" s="5">
        <v>11554.29</v>
      </c>
      <c r="BJ56" s="5">
        <v>6640.26</v>
      </c>
      <c r="BK56" s="5">
        <v>3357.65</v>
      </c>
      <c r="BL56" s="5">
        <v>1469.11</v>
      </c>
      <c r="BM56" s="5">
        <v>550.51</v>
      </c>
      <c r="BN56" s="5">
        <v>168.2</v>
      </c>
      <c r="BO56" s="5">
        <v>38.56</v>
      </c>
      <c r="BP56" s="5">
        <v>5.6</v>
      </c>
      <c r="BQ56" s="5">
        <v>0</v>
      </c>
      <c r="BR56" s="5">
        <v>0</v>
      </c>
      <c r="BS56" s="5">
        <v>0</v>
      </c>
      <c r="BT56" s="5">
        <v>0</v>
      </c>
      <c r="BU56" s="5">
        <v>0</v>
      </c>
      <c r="BV56" s="5">
        <v>0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0.68988000000000005</v>
      </c>
      <c r="FC56" s="3">
        <v>0.46542064320000004</v>
      </c>
      <c r="FD56" s="3">
        <v>0.29766442656499204</v>
      </c>
      <c r="FE56" s="3">
        <v>0.17944402291043982</v>
      </c>
      <c r="FF56" s="3">
        <v>9.775033704023299E-2</v>
      </c>
      <c r="FG56" s="3">
        <v>4.6850759040013269E-2</v>
      </c>
      <c r="FH56" s="3">
        <v>1.9430415296664706E-2</v>
      </c>
      <c r="FI56" s="3">
        <v>6.9014892092223367E-3</v>
      </c>
      <c r="FJ56" s="3">
        <v>1.9986712749907884E-3</v>
      </c>
      <c r="FK56" s="3">
        <v>4.343712281937481E-4</v>
      </c>
      <c r="FL56" s="3">
        <v>5.982160554684297E-5</v>
      </c>
      <c r="FM56" s="3">
        <v>0</v>
      </c>
      <c r="FN56" s="3">
        <v>0</v>
      </c>
      <c r="FO56" s="3">
        <v>0</v>
      </c>
      <c r="FP56" s="3">
        <v>0</v>
      </c>
      <c r="FQ56" s="3">
        <v>0</v>
      </c>
      <c r="FR56" s="3">
        <v>0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58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87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0.27107697278110743</v>
      </c>
      <c r="HO56">
        <f>HO55*(1+Assumptions!$C$10)</f>
        <v>3.0630360731822139</v>
      </c>
      <c r="HQ56">
        <f>HQ55/(1.01+Assumptions!$C$9)</f>
        <v>0.19380059556104884</v>
      </c>
      <c r="HR56">
        <f>HR55/(0.99+Assumptions!$C$9)</f>
        <v>0.38040041926069029</v>
      </c>
    </row>
    <row r="57" spans="2:226" x14ac:dyDescent="0.25">
      <c r="B57">
        <f t="shared" si="27"/>
        <v>2066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51976.205637765845</v>
      </c>
      <c r="F57" s="3">
        <f t="shared" si="19"/>
        <v>2139.23</v>
      </c>
      <c r="H57">
        <f t="shared" si="23"/>
        <v>99</v>
      </c>
      <c r="I57" s="5">
        <v>24492.387271012536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39028.47</v>
      </c>
      <c r="BH57" s="5">
        <v>26333.91</v>
      </c>
      <c r="BI57" s="5">
        <v>16748.27</v>
      </c>
      <c r="BJ57" s="5">
        <v>9625.24</v>
      </c>
      <c r="BK57" s="5">
        <v>4867.01</v>
      </c>
      <c r="BL57" s="5">
        <v>2129.5100000000002</v>
      </c>
      <c r="BM57" s="5">
        <v>797.98</v>
      </c>
      <c r="BN57" s="5">
        <v>243.81</v>
      </c>
      <c r="BO57" s="5">
        <v>55.9</v>
      </c>
      <c r="BP57" s="5">
        <v>8.1199999999999992</v>
      </c>
      <c r="BQ57" s="5">
        <v>0</v>
      </c>
      <c r="BR57" s="5">
        <v>0</v>
      </c>
      <c r="BS57" s="5">
        <v>0</v>
      </c>
      <c r="BT57" s="5">
        <v>0</v>
      </c>
      <c r="BU57" s="5">
        <v>0</v>
      </c>
      <c r="BV57" s="5">
        <v>0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0.67464000000000002</v>
      </c>
      <c r="FD57" s="3">
        <v>0.43147275840000004</v>
      </c>
      <c r="FE57" s="3">
        <v>0.26010903767385607</v>
      </c>
      <c r="FF57" s="3">
        <v>0.14169179718245636</v>
      </c>
      <c r="FG57" s="3">
        <v>6.7911461471579504E-2</v>
      </c>
      <c r="FH57" s="3">
        <v>2.8164920416108172E-2</v>
      </c>
      <c r="FI57" s="3">
        <v>1.0003898082597463E-2</v>
      </c>
      <c r="FJ57" s="3">
        <v>2.8971288847202247E-3</v>
      </c>
      <c r="FK57" s="3">
        <v>6.2963302051624646E-4</v>
      </c>
      <c r="FL57" s="3">
        <v>8.6713059585497433E-5</v>
      </c>
      <c r="FM57" s="3">
        <v>0</v>
      </c>
      <c r="FN57" s="3">
        <v>0</v>
      </c>
      <c r="FO57" s="3">
        <v>0</v>
      </c>
      <c r="FP57" s="3">
        <v>0</v>
      </c>
      <c r="FQ57" s="3">
        <v>0</v>
      </c>
      <c r="FR57" s="3">
        <v>0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59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88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0.2611531529683116</v>
      </c>
      <c r="HO57">
        <f>HO56*(1+Assumptions!$C$10)</f>
        <v>3.1625847455606357</v>
      </c>
      <c r="HQ57">
        <f>HQ56/(1.01+Assumptions!$C$9)</f>
        <v>0.18492423240558095</v>
      </c>
      <c r="HR57">
        <f>HR56/(0.99+Assumptions!$C$9)</f>
        <v>0.37003931834697501</v>
      </c>
    </row>
    <row r="58" spans="2:226" x14ac:dyDescent="0.25">
      <c r="B58">
        <f t="shared" ref="B58:C73" si="29">B57+1</f>
        <v>2067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54834.896947842957</v>
      </c>
      <c r="F58" s="3">
        <f t="shared" si="19"/>
        <v>1556.98</v>
      </c>
      <c r="H58">
        <f t="shared" si="23"/>
        <v>100</v>
      </c>
      <c r="I58" s="5">
        <v>22736.504439853605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39034.019999999997</v>
      </c>
      <c r="BI58" s="5">
        <v>24825.49</v>
      </c>
      <c r="BJ58" s="5">
        <v>14267.22</v>
      </c>
      <c r="BK58" s="5">
        <v>7214.24</v>
      </c>
      <c r="BL58" s="5">
        <v>3156.52</v>
      </c>
      <c r="BM58" s="5">
        <v>1182.83</v>
      </c>
      <c r="BN58" s="5">
        <v>361.39</v>
      </c>
      <c r="BO58" s="5">
        <v>82.86</v>
      </c>
      <c r="BP58" s="5">
        <v>12.04</v>
      </c>
      <c r="BQ58" s="5">
        <v>0</v>
      </c>
      <c r="BR58" s="5">
        <v>0</v>
      </c>
      <c r="BS58" s="5">
        <v>0</v>
      </c>
      <c r="BT58" s="5">
        <v>0</v>
      </c>
      <c r="BU58" s="5">
        <v>0</v>
      </c>
      <c r="BV58" s="5">
        <v>0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0.63956000000000002</v>
      </c>
      <c r="FE58" s="3">
        <v>0.38555235040000002</v>
      </c>
      <c r="FF58" s="3">
        <v>0.210025787356896</v>
      </c>
      <c r="FG58" s="3">
        <v>0.10066325962228669</v>
      </c>
      <c r="FH58" s="3">
        <v>4.1748073663150961E-2</v>
      </c>
      <c r="FI58" s="3">
        <v>1.482849828441459E-2</v>
      </c>
      <c r="FJ58" s="3">
        <v>4.294333103166465E-3</v>
      </c>
      <c r="FK58" s="3">
        <v>9.3328741331116793E-4</v>
      </c>
      <c r="FL58" s="3">
        <v>1.2853234256121401E-4</v>
      </c>
      <c r="FM58" s="3">
        <v>0</v>
      </c>
      <c r="FN58" s="3">
        <v>0</v>
      </c>
      <c r="FO58" s="3">
        <v>0</v>
      </c>
      <c r="FP58" s="3">
        <v>0</v>
      </c>
      <c r="FQ58" s="3">
        <v>0</v>
      </c>
      <c r="FR58" s="3">
        <v>0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60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89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0.25159263291744854</v>
      </c>
      <c r="HO58">
        <f>HO57*(1+Assumptions!$C$10)</f>
        <v>3.2653687497913562</v>
      </c>
      <c r="HQ58">
        <f>HQ57/(1.01+Assumptions!$C$9)</f>
        <v>0.17645442023433297</v>
      </c>
      <c r="HR58">
        <f>HR57/(0.99+Assumptions!$C$9)</f>
        <v>0.35996042640756321</v>
      </c>
    </row>
    <row r="59" spans="2:226" x14ac:dyDescent="0.25">
      <c r="B59">
        <f t="shared" si="29"/>
        <v>2068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57850.816279974322</v>
      </c>
      <c r="F59" s="3">
        <f t="shared" si="19"/>
        <v>1108.18</v>
      </c>
      <c r="H59">
        <f t="shared" si="23"/>
        <v>101</v>
      </c>
      <c r="I59" s="5">
        <v>21003.745725558849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38816.51</v>
      </c>
      <c r="BJ59" s="5">
        <v>22307.87</v>
      </c>
      <c r="BK59" s="5">
        <v>11280</v>
      </c>
      <c r="BL59" s="5">
        <v>4935.45</v>
      </c>
      <c r="BM59" s="5">
        <v>1849.44</v>
      </c>
      <c r="BN59" s="5">
        <v>565.05999999999995</v>
      </c>
      <c r="BO59" s="5">
        <v>129.56</v>
      </c>
      <c r="BP59" s="5">
        <v>18.82</v>
      </c>
      <c r="BQ59" s="5">
        <v>0</v>
      </c>
      <c r="BR59" s="5">
        <v>0</v>
      </c>
      <c r="BS59" s="5">
        <v>0</v>
      </c>
      <c r="BT59" s="5">
        <v>0</v>
      </c>
      <c r="BU59" s="5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0.60284000000000004</v>
      </c>
      <c r="FF59" s="3">
        <v>0.32839106160000003</v>
      </c>
      <c r="FG59" s="3">
        <v>0.15739455191426402</v>
      </c>
      <c r="FH59" s="3">
        <v>6.5276242515402719E-2</v>
      </c>
      <c r="FI59" s="3">
        <v>2.3185468579045892E-2</v>
      </c>
      <c r="FJ59" s="3">
        <v>6.7145117004916892E-3</v>
      </c>
      <c r="FK59" s="3">
        <v>1.4592648278678589E-3</v>
      </c>
      <c r="FL59" s="3">
        <v>2.0096995209396146E-4</v>
      </c>
      <c r="FM59" s="3">
        <v>0</v>
      </c>
      <c r="FN59" s="3">
        <v>0</v>
      </c>
      <c r="FO59" s="3">
        <v>0</v>
      </c>
      <c r="FP59" s="3">
        <v>0</v>
      </c>
      <c r="FQ59" s="3">
        <v>0</v>
      </c>
      <c r="FR59" s="3">
        <v>0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61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90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0.24238211263723367</v>
      </c>
      <c r="HO59">
        <f>HO58*(1+Assumptions!$C$10)</f>
        <v>3.3714932341595754</v>
      </c>
      <c r="HQ59">
        <f>HQ58/(1.01+Assumptions!$C$9)</f>
        <v>0.16837253839153909</v>
      </c>
      <c r="HR59">
        <f>HR58/(0.99+Assumptions!$C$9)</f>
        <v>0.3501560568166957</v>
      </c>
    </row>
    <row r="60" spans="2:226" x14ac:dyDescent="0.25">
      <c r="B60">
        <f t="shared" si="29"/>
        <v>2069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61032.611175372906</v>
      </c>
      <c r="F60" s="3">
        <f t="shared" si="19"/>
        <v>747.73</v>
      </c>
      <c r="H60">
        <f t="shared" si="23"/>
        <v>102</v>
      </c>
      <c r="I60" s="5">
        <v>19156.04985386238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37004.639999999999</v>
      </c>
      <c r="BK60" s="5">
        <v>18711.43</v>
      </c>
      <c r="BL60" s="5">
        <v>8187</v>
      </c>
      <c r="BM60" s="5">
        <v>3067.88</v>
      </c>
      <c r="BN60" s="5">
        <v>937.32</v>
      </c>
      <c r="BO60" s="5">
        <v>214.91</v>
      </c>
      <c r="BP60" s="5">
        <v>31.23</v>
      </c>
      <c r="BQ60" s="5">
        <v>0</v>
      </c>
      <c r="BR60" s="5">
        <v>0</v>
      </c>
      <c r="BS60" s="5">
        <v>0</v>
      </c>
      <c r="BT60" s="5">
        <v>0</v>
      </c>
      <c r="BU60" s="5">
        <v>0</v>
      </c>
      <c r="BV60" s="5">
        <v>0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0.54474</v>
      </c>
      <c r="FG60" s="3">
        <v>0.26108843459999997</v>
      </c>
      <c r="FH60" s="3">
        <v>0.108281206481658</v>
      </c>
      <c r="FI60" s="3">
        <v>3.8460401730220105E-2</v>
      </c>
      <c r="FJ60" s="3">
        <v>1.1138132341071741E-2</v>
      </c>
      <c r="FK60" s="3">
        <v>2.4206503016851216E-3</v>
      </c>
      <c r="FL60" s="3">
        <v>3.3337195954807484E-4</v>
      </c>
      <c r="FM60" s="3">
        <v>0</v>
      </c>
      <c r="FN60" s="3">
        <v>0</v>
      </c>
      <c r="FO60" s="3">
        <v>0</v>
      </c>
      <c r="FP60" s="3">
        <v>0</v>
      </c>
      <c r="FQ60" s="3">
        <v>0</v>
      </c>
      <c r="FR60" s="3">
        <v>0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62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91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0.23350877903394379</v>
      </c>
      <c r="HO60">
        <f>HO59*(1+Assumptions!$C$10)</f>
        <v>3.4810667642697615</v>
      </c>
      <c r="HQ60">
        <f>HQ59/(1.01+Assumptions!$C$9)</f>
        <v>0.16066081907589608</v>
      </c>
      <c r="HR60">
        <f>HR59/(0.99+Assumptions!$C$9)</f>
        <v>0.34061873231196077</v>
      </c>
    </row>
    <row r="61" spans="2:226" x14ac:dyDescent="0.25">
      <c r="B61">
        <f t="shared" si="29"/>
        <v>2070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64389.404790018416</v>
      </c>
      <c r="F61" s="3">
        <f t="shared" si="19"/>
        <v>475.55</v>
      </c>
    </row>
    <row r="62" spans="2:226" x14ac:dyDescent="0.25">
      <c r="B62">
        <f t="shared" si="29"/>
        <v>2071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67930.822053469426</v>
      </c>
      <c r="F62" s="3">
        <f t="shared" si="19"/>
        <v>273.3</v>
      </c>
    </row>
    <row r="63" spans="2:226" x14ac:dyDescent="0.25">
      <c r="B63">
        <f t="shared" si="29"/>
        <v>2072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71667.017266410243</v>
      </c>
      <c r="F63" s="3">
        <f t="shared" si="19"/>
        <v>138.19</v>
      </c>
    </row>
    <row r="64" spans="2:226" x14ac:dyDescent="0.25">
      <c r="B64">
        <f t="shared" si="29"/>
        <v>2073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75608.7032160628</v>
      </c>
      <c r="F64" s="3">
        <f t="shared" si="19"/>
        <v>60.47</v>
      </c>
    </row>
    <row r="65" spans="2:6" x14ac:dyDescent="0.25">
      <c r="B65">
        <f t="shared" si="29"/>
        <v>2074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79767.181892946246</v>
      </c>
      <c r="F65" s="3">
        <f t="shared" si="19"/>
        <v>22.66</v>
      </c>
    </row>
    <row r="66" spans="2:6" x14ac:dyDescent="0.25">
      <c r="B66">
        <f t="shared" si="29"/>
        <v>2075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84154.37689705829</v>
      </c>
      <c r="F66" s="3">
        <f t="shared" si="19"/>
        <v>6.92</v>
      </c>
    </row>
    <row r="67" spans="2:6" x14ac:dyDescent="0.25">
      <c r="B67">
        <f t="shared" si="29"/>
        <v>2076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88782.867626396503</v>
      </c>
      <c r="F67" s="3">
        <f t="shared" si="19"/>
        <v>1.59</v>
      </c>
    </row>
    <row r="68" spans="2:6" x14ac:dyDescent="0.25">
      <c r="B68">
        <f t="shared" si="29"/>
        <v>2077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93665.925345848314</v>
      </c>
      <c r="F68" s="3">
        <f t="shared" si="19"/>
        <v>0.23</v>
      </c>
    </row>
    <row r="69" spans="2:6" x14ac:dyDescent="0.25">
      <c r="B69">
        <f t="shared" si="29"/>
        <v>2078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98817.55123986995</v>
      </c>
      <c r="F69" s="3">
        <f t="shared" si="19"/>
        <v>0</v>
      </c>
    </row>
    <row r="70" spans="2:6" x14ac:dyDescent="0.25">
      <c r="B70">
        <f t="shared" si="29"/>
        <v>2079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104252.51655806279</v>
      </c>
      <c r="F70" s="3">
        <f t="shared" si="19"/>
        <v>0</v>
      </c>
    </row>
    <row r="71" spans="2:6" x14ac:dyDescent="0.25">
      <c r="B71">
        <f t="shared" si="29"/>
        <v>2080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109986.40496875624</v>
      </c>
      <c r="F71" s="3">
        <f t="shared" si="19"/>
        <v>0</v>
      </c>
    </row>
    <row r="72" spans="2:6" x14ac:dyDescent="0.25">
      <c r="B72">
        <f t="shared" si="29"/>
        <v>2081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116035.65724203784</v>
      </c>
      <c r="F72" s="3">
        <f t="shared" si="19"/>
        <v>0</v>
      </c>
    </row>
    <row r="73" spans="2:6" x14ac:dyDescent="0.25">
      <c r="B73">
        <f t="shared" si="29"/>
        <v>2082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122417.61839034989</v>
      </c>
      <c r="F73" s="3">
        <f t="shared" si="19"/>
        <v>0</v>
      </c>
    </row>
    <row r="74" spans="2:6" x14ac:dyDescent="0.25">
      <c r="B74">
        <f t="shared" ref="B74:C89" si="31">B73+1</f>
        <v>2083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129150.58740181915</v>
      </c>
      <c r="F74" s="3">
        <f t="shared" ref="F74:F108" si="32">ROUND(D74*E74, 2)</f>
        <v>0</v>
      </c>
    </row>
    <row r="75" spans="2:6" x14ac:dyDescent="0.25">
      <c r="B75">
        <f t="shared" si="31"/>
        <v>2084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136253.8697089192</v>
      </c>
      <c r="F75" s="3">
        <f t="shared" si="32"/>
        <v>0</v>
      </c>
    </row>
    <row r="76" spans="2:6" x14ac:dyDescent="0.25">
      <c r="B76">
        <f t="shared" si="31"/>
        <v>2085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143747.83254290977</v>
      </c>
      <c r="F76" s="3">
        <f t="shared" si="32"/>
        <v>0</v>
      </c>
    </row>
    <row r="77" spans="2:6" x14ac:dyDescent="0.25">
      <c r="B77">
        <f t="shared" si="31"/>
        <v>2086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151653.96333276975</v>
      </c>
      <c r="F77" s="3">
        <f t="shared" si="32"/>
        <v>0</v>
      </c>
    </row>
    <row r="78" spans="2:6" x14ac:dyDescent="0.25">
      <c r="B78">
        <f t="shared" si="31"/>
        <v>2087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159994.93131607212</v>
      </c>
      <c r="F78" s="3">
        <f t="shared" si="32"/>
        <v>0</v>
      </c>
    </row>
    <row r="79" spans="2:6" x14ac:dyDescent="0.25">
      <c r="B79">
        <f t="shared" si="31"/>
        <v>2088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168794.65253845608</v>
      </c>
      <c r="F79" s="3">
        <f t="shared" si="32"/>
        <v>0</v>
      </c>
    </row>
    <row r="80" spans="2:6" x14ac:dyDescent="0.25">
      <c r="B80">
        <f t="shared" si="31"/>
        <v>2089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178078.35842807117</v>
      </c>
      <c r="F80" s="3">
        <f t="shared" si="32"/>
        <v>0</v>
      </c>
    </row>
    <row r="81" spans="2:6" x14ac:dyDescent="0.25">
      <c r="B81">
        <f t="shared" si="31"/>
        <v>2090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187872.66814161502</v>
      </c>
      <c r="F81" s="3">
        <f t="shared" si="32"/>
        <v>0</v>
      </c>
    </row>
    <row r="82" spans="2:6" x14ac:dyDescent="0.25">
      <c r="B82">
        <f t="shared" si="31"/>
        <v>2091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198205.66488940388</v>
      </c>
      <c r="F82" s="3">
        <f t="shared" si="32"/>
        <v>0</v>
      </c>
    </row>
    <row r="83" spans="2:6" x14ac:dyDescent="0.25">
      <c r="B83">
        <f t="shared" si="31"/>
        <v>2092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209106.97645832106</v>
      </c>
      <c r="F83" s="3">
        <f t="shared" si="32"/>
        <v>0</v>
      </c>
    </row>
    <row r="84" spans="2:6" x14ac:dyDescent="0.25">
      <c r="B84">
        <f t="shared" si="31"/>
        <v>2093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220607.86016352873</v>
      </c>
      <c r="F84" s="3">
        <f t="shared" si="32"/>
        <v>0</v>
      </c>
    </row>
    <row r="85" spans="2:6" x14ac:dyDescent="0.25">
      <c r="B85">
        <f t="shared" si="31"/>
        <v>2094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232741.29247252279</v>
      </c>
      <c r="F85" s="3">
        <f t="shared" si="32"/>
        <v>0</v>
      </c>
    </row>
    <row r="86" spans="2:6" x14ac:dyDescent="0.25">
      <c r="B86">
        <f t="shared" si="31"/>
        <v>2095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245542.06355851155</v>
      </c>
      <c r="F86" s="3">
        <f t="shared" si="32"/>
        <v>0</v>
      </c>
    </row>
    <row r="87" spans="2:6" x14ac:dyDescent="0.25">
      <c r="B87">
        <f t="shared" si="31"/>
        <v>2096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259046.87705422964</v>
      </c>
      <c r="F87" s="3">
        <f t="shared" si="32"/>
        <v>0</v>
      </c>
    </row>
    <row r="88" spans="2:6" x14ac:dyDescent="0.25">
      <c r="B88">
        <f t="shared" si="31"/>
        <v>2097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273294.45529221225</v>
      </c>
      <c r="F88" s="3">
        <f t="shared" si="32"/>
        <v>0</v>
      </c>
    </row>
    <row r="89" spans="2:6" x14ac:dyDescent="0.25">
      <c r="B89">
        <f t="shared" si="31"/>
        <v>2098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288325.65033328393</v>
      </c>
      <c r="F89" s="3">
        <f t="shared" si="32"/>
        <v>0</v>
      </c>
    </row>
    <row r="90" spans="2:6" x14ac:dyDescent="0.25">
      <c r="B90">
        <f t="shared" ref="B90:C105" si="33">B89+1</f>
        <v>2099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304183.56110161456</v>
      </c>
      <c r="F90" s="3">
        <f t="shared" si="32"/>
        <v>0</v>
      </c>
    </row>
    <row r="91" spans="2:6" x14ac:dyDescent="0.25">
      <c r="B91">
        <f t="shared" si="33"/>
        <v>2100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320913.65696220333</v>
      </c>
      <c r="F91" s="3">
        <f t="shared" si="32"/>
        <v>0</v>
      </c>
    </row>
    <row r="92" spans="2:6" x14ac:dyDescent="0.25">
      <c r="B92">
        <f t="shared" si="33"/>
        <v>2101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338563.90809512453</v>
      </c>
      <c r="F92" s="3">
        <f t="shared" si="32"/>
        <v>0</v>
      </c>
    </row>
    <row r="93" spans="2:6" x14ac:dyDescent="0.25">
      <c r="B93">
        <f t="shared" si="33"/>
        <v>2102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357184.92304035631</v>
      </c>
      <c r="F93" s="3">
        <f t="shared" si="32"/>
        <v>0</v>
      </c>
    </row>
    <row r="94" spans="2:6" x14ac:dyDescent="0.25">
      <c r="B94">
        <f t="shared" si="33"/>
        <v>2103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376830.09380757593</v>
      </c>
      <c r="F94" s="3">
        <f t="shared" si="32"/>
        <v>0</v>
      </c>
    </row>
    <row r="95" spans="2:6" x14ac:dyDescent="0.25">
      <c r="B95">
        <f t="shared" si="33"/>
        <v>2104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397555.7489669926</v>
      </c>
      <c r="F95" s="3">
        <f t="shared" si="32"/>
        <v>0</v>
      </c>
    </row>
    <row r="96" spans="2:6" x14ac:dyDescent="0.25">
      <c r="B96">
        <f t="shared" si="33"/>
        <v>2105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419421.31516017712</v>
      </c>
      <c r="F96" s="3">
        <f t="shared" si="32"/>
        <v>0</v>
      </c>
    </row>
    <row r="97" spans="2:6" x14ac:dyDescent="0.25">
      <c r="B97">
        <f t="shared" si="33"/>
        <v>2106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442489.4874939869</v>
      </c>
      <c r="F97" s="3">
        <f t="shared" si="32"/>
        <v>0</v>
      </c>
    </row>
    <row r="98" spans="2:6" x14ac:dyDescent="0.25">
      <c r="B98">
        <f t="shared" si="33"/>
        <v>2107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466826.40930615616</v>
      </c>
      <c r="F98" s="3">
        <f t="shared" si="32"/>
        <v>0</v>
      </c>
    </row>
    <row r="99" spans="2:6" x14ac:dyDescent="0.25">
      <c r="B99">
        <f t="shared" si="33"/>
        <v>2108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492501.86181799474</v>
      </c>
      <c r="F99" s="3">
        <f t="shared" si="32"/>
        <v>0</v>
      </c>
    </row>
    <row r="100" spans="2:6" x14ac:dyDescent="0.25">
      <c r="B100">
        <f t="shared" si="33"/>
        <v>2109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519589.46421798447</v>
      </c>
      <c r="F100" s="3">
        <f t="shared" si="32"/>
        <v>0</v>
      </c>
    </row>
    <row r="101" spans="2:6" x14ac:dyDescent="0.25">
      <c r="B101">
        <f t="shared" si="33"/>
        <v>2110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548166.88474997354</v>
      </c>
      <c r="F101" s="3">
        <f t="shared" si="32"/>
        <v>0</v>
      </c>
    </row>
    <row r="102" spans="2:6" x14ac:dyDescent="0.25">
      <c r="B102">
        <f t="shared" si="33"/>
        <v>2111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578316.06341122207</v>
      </c>
      <c r="F102" s="3">
        <f t="shared" si="32"/>
        <v>0</v>
      </c>
    </row>
    <row r="103" spans="2:6" x14ac:dyDescent="0.25">
      <c r="B103">
        <f t="shared" si="33"/>
        <v>2112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610123.4468988392</v>
      </c>
      <c r="F103" s="3">
        <f t="shared" si="32"/>
        <v>0</v>
      </c>
    </row>
    <row r="104" spans="2:6" x14ac:dyDescent="0.25">
      <c r="B104">
        <f t="shared" si="33"/>
        <v>2113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643680.23647827539</v>
      </c>
      <c r="F104" s="3">
        <f t="shared" si="32"/>
        <v>0</v>
      </c>
    </row>
    <row r="105" spans="2:6" x14ac:dyDescent="0.25">
      <c r="B105">
        <f t="shared" si="33"/>
        <v>2114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679082.6494845805</v>
      </c>
      <c r="F105" s="3">
        <f t="shared" si="32"/>
        <v>0</v>
      </c>
    </row>
    <row r="106" spans="2:6" x14ac:dyDescent="0.25">
      <c r="B106">
        <f t="shared" ref="B106:C108" si="34">B105+1</f>
        <v>2115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716432.19520623237</v>
      </c>
      <c r="F106" s="3">
        <f t="shared" si="32"/>
        <v>0</v>
      </c>
    </row>
    <row r="107" spans="2:6" x14ac:dyDescent="0.25">
      <c r="B107">
        <f t="shared" si="34"/>
        <v>2116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755835.96594257513</v>
      </c>
      <c r="F107" s="3">
        <f t="shared" si="32"/>
        <v>0</v>
      </c>
    </row>
    <row r="108" spans="2:6" x14ac:dyDescent="0.25">
      <c r="B108">
        <f t="shared" si="34"/>
        <v>2117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797406.94406941684</v>
      </c>
      <c r="F108" s="3">
        <f t="shared" si="3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C0855-B769-48EE-804D-3C8BD4DC9C0F}">
  <sheetPr codeName="Sheet17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7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40</v>
      </c>
      <c r="E4" t="s">
        <v>34</v>
      </c>
      <c r="F4">
        <f>C4-C6</f>
        <v>32</v>
      </c>
      <c r="I4" s="6">
        <f t="shared" ref="I4:BT4" si="4">SUMPRODUCT(I10:I60,$HD10:$HD60)</f>
        <v>134620.75635230384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205.33954375207588</v>
      </c>
      <c r="V4" s="6">
        <f t="shared" si="4"/>
        <v>415.62109571726603</v>
      </c>
      <c r="W4" s="6">
        <f t="shared" si="4"/>
        <v>695.36036961466493</v>
      </c>
      <c r="X4" s="6">
        <f t="shared" si="4"/>
        <v>970.29363269830219</v>
      </c>
      <c r="Y4" s="6">
        <f t="shared" si="4"/>
        <v>1391.1186407143969</v>
      </c>
      <c r="Z4" s="6">
        <f t="shared" si="4"/>
        <v>2067.9044430326148</v>
      </c>
      <c r="AA4" s="6">
        <f t="shared" si="4"/>
        <v>2681.8234614891389</v>
      </c>
      <c r="AB4" s="6">
        <f t="shared" si="4"/>
        <v>3520.7710460397984</v>
      </c>
      <c r="AC4" s="6">
        <f t="shared" si="4"/>
        <v>4501.1916151917394</v>
      </c>
      <c r="AD4" s="6">
        <f t="shared" si="4"/>
        <v>5737.4634519919191</v>
      </c>
      <c r="AE4" s="6">
        <f t="shared" si="4"/>
        <v>7751.8501672702523</v>
      </c>
      <c r="AF4" s="6">
        <f t="shared" si="4"/>
        <v>10227.007040002944</v>
      </c>
      <c r="AG4" s="6">
        <f t="shared" si="4"/>
        <v>13894.165782618296</v>
      </c>
      <c r="AH4" s="6">
        <f t="shared" si="4"/>
        <v>17117.115978071997</v>
      </c>
      <c r="AI4" s="6">
        <f t="shared" si="4"/>
        <v>8124.2787910206425</v>
      </c>
      <c r="AJ4" s="6">
        <f t="shared" si="4"/>
        <v>9249.9051696460956</v>
      </c>
      <c r="AK4" s="6">
        <f t="shared" si="4"/>
        <v>10041.599333246866</v>
      </c>
      <c r="AL4" s="6">
        <f t="shared" si="4"/>
        <v>10837.015480081938</v>
      </c>
      <c r="AM4" s="6">
        <f t="shared" si="4"/>
        <v>11481.532179593392</v>
      </c>
      <c r="AN4" s="6">
        <f t="shared" si="4"/>
        <v>12110.063439348185</v>
      </c>
      <c r="AO4" s="6">
        <f t="shared" si="4"/>
        <v>12718.707417731193</v>
      </c>
      <c r="AP4" s="6">
        <f t="shared" si="4"/>
        <v>13287.996809676193</v>
      </c>
      <c r="AQ4" s="6">
        <f t="shared" si="4"/>
        <v>13845.736206676989</v>
      </c>
      <c r="AR4" s="6">
        <f t="shared" si="4"/>
        <v>14375.941417345322</v>
      </c>
      <c r="AS4" s="6">
        <f t="shared" si="4"/>
        <v>14893.35610485486</v>
      </c>
      <c r="AT4" s="6">
        <f t="shared" si="4"/>
        <v>15458.470743562179</v>
      </c>
      <c r="AU4" s="6">
        <f t="shared" si="4"/>
        <v>15910.917752217991</v>
      </c>
      <c r="AV4" s="6">
        <f t="shared" si="4"/>
        <v>16328.431964426947</v>
      </c>
      <c r="AW4" s="6">
        <f t="shared" si="4"/>
        <v>16698.675377452604</v>
      </c>
      <c r="AX4" s="6">
        <f t="shared" si="4"/>
        <v>17007.7274856187</v>
      </c>
      <c r="AY4" s="6">
        <f t="shared" si="4"/>
        <v>17243.547687977883</v>
      </c>
      <c r="AZ4" s="6">
        <f t="shared" si="4"/>
        <v>17391.315786075182</v>
      </c>
      <c r="BA4" s="6">
        <f t="shared" si="4"/>
        <v>17436.502104012583</v>
      </c>
      <c r="BB4" s="6">
        <f t="shared" si="4"/>
        <v>17367.935318987329</v>
      </c>
      <c r="BC4" s="6">
        <f t="shared" si="4"/>
        <v>17178.707269256032</v>
      </c>
      <c r="BD4" s="6">
        <f t="shared" si="4"/>
        <v>16860.506250770883</v>
      </c>
      <c r="BE4" s="6">
        <f t="shared" si="4"/>
        <v>16406.074904233592</v>
      </c>
      <c r="BF4" s="6">
        <f t="shared" si="4"/>
        <v>15779.731040144801</v>
      </c>
      <c r="BG4" s="6">
        <f t="shared" si="4"/>
        <v>14974.363779211122</v>
      </c>
      <c r="BH4" s="6">
        <f t="shared" si="4"/>
        <v>13992.564645307877</v>
      </c>
      <c r="BI4" s="6">
        <f t="shared" si="4"/>
        <v>12846.913122474349</v>
      </c>
      <c r="BJ4" s="6">
        <f t="shared" si="4"/>
        <v>11564.654430439054</v>
      </c>
      <c r="BK4" s="6">
        <f t="shared" si="4"/>
        <v>10188.689722144984</v>
      </c>
      <c r="BL4" s="6">
        <f t="shared" si="4"/>
        <v>8771.9926022293585</v>
      </c>
      <c r="BM4" s="6">
        <f t="shared" si="4"/>
        <v>7368.9499611356405</v>
      </c>
      <c r="BN4" s="6">
        <f t="shared" si="4"/>
        <v>6029.3904396395465</v>
      </c>
      <c r="BO4" s="6">
        <f t="shared" si="4"/>
        <v>4795.7549830765884</v>
      </c>
      <c r="BP4" s="6">
        <f t="shared" si="4"/>
        <v>3700.4315131198468</v>
      </c>
      <c r="BQ4" s="6">
        <f t="shared" si="4"/>
        <v>2786.2141345650411</v>
      </c>
      <c r="BR4" s="6">
        <f t="shared" si="4"/>
        <v>2027.8718908863041</v>
      </c>
      <c r="BS4" s="6">
        <f t="shared" si="4"/>
        <v>1443.3287407667867</v>
      </c>
      <c r="BT4" s="6">
        <f t="shared" si="4"/>
        <v>973.8655147282044</v>
      </c>
      <c r="BU4" s="6">
        <f t="shared" ref="BU4:EF4" si="5">SUMPRODUCT(BU10:BU60,$HD10:$HD60)</f>
        <v>619.37384932056398</v>
      </c>
      <c r="BV4" s="6">
        <f t="shared" si="5"/>
        <v>355.95564551451673</v>
      </c>
      <c r="BW4" s="6">
        <f t="shared" si="5"/>
        <v>179.98894416034602</v>
      </c>
      <c r="BX4" s="6">
        <f t="shared" si="5"/>
        <v>78.752504436747756</v>
      </c>
      <c r="BY4" s="6">
        <f t="shared" si="5"/>
        <v>29.510184880813572</v>
      </c>
      <c r="BZ4" s="6">
        <f t="shared" si="5"/>
        <v>9.0170358613837838</v>
      </c>
      <c r="CA4" s="6">
        <f t="shared" si="5"/>
        <v>2.0665544178596567</v>
      </c>
      <c r="CB4" s="6">
        <f t="shared" si="5"/>
        <v>0.3003180232044812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1.118204898417475E-2</v>
      </c>
      <c r="DR4" s="7">
        <f t="shared" si="5"/>
        <v>2.1453293767884976E-2</v>
      </c>
      <c r="DS4" s="7">
        <f t="shared" si="5"/>
        <v>3.4021522786872274E-2</v>
      </c>
      <c r="DT4" s="7">
        <f t="shared" si="5"/>
        <v>4.4998147139934455E-2</v>
      </c>
      <c r="DU4" s="7">
        <f t="shared" si="5"/>
        <v>6.1150927602292598E-2</v>
      </c>
      <c r="DV4" s="7">
        <f t="shared" si="5"/>
        <v>8.616221883661658E-2</v>
      </c>
      <c r="DW4" s="7">
        <f t="shared" si="5"/>
        <v>0.10591663691712533</v>
      </c>
      <c r="DX4" s="7">
        <f t="shared" si="5"/>
        <v>0.13180118705551225</v>
      </c>
      <c r="DY4" s="7">
        <f t="shared" si="5"/>
        <v>0.15971900209495421</v>
      </c>
      <c r="DZ4" s="7">
        <f t="shared" si="5"/>
        <v>0.19297299959104156</v>
      </c>
      <c r="EA4" s="7">
        <f t="shared" si="5"/>
        <v>0.24713229940876436</v>
      </c>
      <c r="EB4" s="7">
        <f t="shared" si="5"/>
        <v>0.30904394892789955</v>
      </c>
      <c r="EC4" s="7">
        <f t="shared" si="5"/>
        <v>0.39797129851698371</v>
      </c>
      <c r="ED4" s="7">
        <f t="shared" si="5"/>
        <v>0.46472643580136086</v>
      </c>
      <c r="EE4" s="7">
        <f t="shared" si="5"/>
        <v>0.50761488418075351</v>
      </c>
      <c r="EF4" s="7">
        <f t="shared" si="5"/>
        <v>0.54781550438446447</v>
      </c>
      <c r="EG4" s="7">
        <f t="shared" ref="EG4:GR4" si="6">SUMPRODUCT(EG10:EG60,$HD10:$HD60)</f>
        <v>0.5636993563684527</v>
      </c>
      <c r="EH4" s="7">
        <f t="shared" si="6"/>
        <v>0.57663610311145297</v>
      </c>
      <c r="EI4" s="7">
        <f t="shared" si="6"/>
        <v>0.57908132012499625</v>
      </c>
      <c r="EJ4" s="7">
        <f t="shared" si="6"/>
        <v>0.57894014269955207</v>
      </c>
      <c r="EK4" s="7">
        <f t="shared" si="6"/>
        <v>0.57633869612799848</v>
      </c>
      <c r="EL4" s="7">
        <f t="shared" si="6"/>
        <v>0.57074461395392828</v>
      </c>
      <c r="EM4" s="7">
        <f t="shared" si="6"/>
        <v>0.56369727410556003</v>
      </c>
      <c r="EN4" s="7">
        <f t="shared" si="6"/>
        <v>0.5547709762299794</v>
      </c>
      <c r="EO4" s="7">
        <f t="shared" si="6"/>
        <v>0.54477548874309645</v>
      </c>
      <c r="EP4" s="7">
        <f t="shared" si="6"/>
        <v>0.53596818654854761</v>
      </c>
      <c r="EQ4" s="7">
        <f t="shared" si="6"/>
        <v>0.52289592247862859</v>
      </c>
      <c r="ER4" s="7">
        <f t="shared" si="6"/>
        <v>0.5086417796318613</v>
      </c>
      <c r="ES4" s="7">
        <f t="shared" si="6"/>
        <v>0.49305699550394094</v>
      </c>
      <c r="ET4" s="7">
        <f t="shared" si="6"/>
        <v>0.47600215402945967</v>
      </c>
      <c r="EU4" s="7">
        <f t="shared" si="6"/>
        <v>0.45744283004385106</v>
      </c>
      <c r="EV4" s="7">
        <f t="shared" si="6"/>
        <v>0.43731077109362104</v>
      </c>
      <c r="EW4" s="7">
        <f t="shared" si="6"/>
        <v>0.41558954509340096</v>
      </c>
      <c r="EX4" s="7">
        <f t="shared" si="6"/>
        <v>0.39237471310448357</v>
      </c>
      <c r="EY4" s="7">
        <f t="shared" si="6"/>
        <v>0.36786698852397759</v>
      </c>
      <c r="EZ4" s="7">
        <f t="shared" si="6"/>
        <v>0.34223033809374148</v>
      </c>
      <c r="FA4" s="7">
        <f t="shared" si="6"/>
        <v>0.31564588543061978</v>
      </c>
      <c r="FB4" s="7">
        <f t="shared" si="6"/>
        <v>0.28776804082938734</v>
      </c>
      <c r="FC4" s="7">
        <f t="shared" si="6"/>
        <v>0.25884447504562569</v>
      </c>
      <c r="FD4" s="7">
        <f t="shared" si="6"/>
        <v>0.22926372843741152</v>
      </c>
      <c r="FE4" s="7">
        <f t="shared" si="6"/>
        <v>0.19951905230994182</v>
      </c>
      <c r="FF4" s="7">
        <f t="shared" si="6"/>
        <v>0.17024162657398098</v>
      </c>
      <c r="FG4" s="7">
        <f t="shared" si="6"/>
        <v>0.14216707993566571</v>
      </c>
      <c r="FH4" s="7">
        <f t="shared" si="6"/>
        <v>0.11601828892309875</v>
      </c>
      <c r="FI4" s="7">
        <f t="shared" si="6"/>
        <v>9.2380722737906609E-2</v>
      </c>
      <c r="FJ4" s="7">
        <f t="shared" si="6"/>
        <v>7.1646793326610822E-2</v>
      </c>
      <c r="FK4" s="7">
        <f t="shared" si="6"/>
        <v>5.4016666892731706E-2</v>
      </c>
      <c r="FL4" s="7">
        <f t="shared" si="6"/>
        <v>3.950670983200609E-2</v>
      </c>
      <c r="FM4" s="7">
        <f t="shared" si="6"/>
        <v>2.819554374000444E-2</v>
      </c>
      <c r="FN4" s="7">
        <f t="shared" si="6"/>
        <v>1.9451541715354268E-2</v>
      </c>
      <c r="FO4" s="7">
        <f t="shared" si="6"/>
        <v>1.3122788102846601E-2</v>
      </c>
      <c r="FP4" s="7">
        <f t="shared" si="6"/>
        <v>8.392810359056575E-3</v>
      </c>
      <c r="FQ4" s="7">
        <f t="shared" si="6"/>
        <v>5.0595217968536655E-3</v>
      </c>
      <c r="FR4" s="7">
        <f t="shared" si="6"/>
        <v>2.7561239036180659E-3</v>
      </c>
      <c r="FS4" s="7">
        <f t="shared" si="6"/>
        <v>1.3209826257651026E-3</v>
      </c>
      <c r="FT4" s="7">
        <f t="shared" si="6"/>
        <v>5.4785112438356098E-4</v>
      </c>
      <c r="FU4" s="7">
        <f t="shared" si="6"/>
        <v>1.9459124086979707E-4</v>
      </c>
      <c r="FV4" s="7">
        <f t="shared" si="6"/>
        <v>5.6353623355893217E-5</v>
      </c>
      <c r="FW4" s="7">
        <f t="shared" si="6"/>
        <v>1.2247332963936275E-5</v>
      </c>
      <c r="FX4" s="7">
        <f t="shared" si="6"/>
        <v>1.6867026957933029E-6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7478.9309084613242</v>
      </c>
      <c r="HC4" s="6">
        <f>IF(C4&gt;=F3,I4,HB4*C6)</f>
        <v>59831.447267690593</v>
      </c>
      <c r="HD4" s="6">
        <f>I4*HH4/HJ4</f>
        <v>6586.9373003695609</v>
      </c>
      <c r="HE4" s="6">
        <f>I4-HD4*HI4</f>
        <v>35419.221171927842</v>
      </c>
      <c r="HF4" s="7">
        <f>SUMPRODUCT(HB10:HB60,HD10:HD60)/SUM(HD10:HD60)-HB10</f>
        <v>20.891501020018616</v>
      </c>
      <c r="HH4">
        <f>VLOOKUP(C4,HH9:HO59,3)*HN9</f>
        <v>0.58400818542911459</v>
      </c>
      <c r="HI4">
        <f>SUMPRODUCT(HC10:HC60,HN10:HN60,HO10:HO60)/HN10/HO10</f>
        <v>15.06034301781046</v>
      </c>
      <c r="HJ4">
        <f>SUMPRODUCT(HJ9:HJ59,HN9:HN59,HO9:HO59)</f>
        <v>11.935687263030871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334938.13529039855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91.262019445367059</v>
      </c>
      <c r="V5" s="6">
        <f t="shared" si="8"/>
        <v>184.72048698545157</v>
      </c>
      <c r="W5" s="6">
        <f t="shared" si="8"/>
        <v>309.04905316207328</v>
      </c>
      <c r="X5" s="6">
        <f t="shared" si="8"/>
        <v>431.24161453257875</v>
      </c>
      <c r="Y5" s="6">
        <f t="shared" si="8"/>
        <v>618.27495142862085</v>
      </c>
      <c r="Z5" s="6">
        <f t="shared" si="8"/>
        <v>919.06864134782882</v>
      </c>
      <c r="AA5" s="6">
        <f t="shared" si="8"/>
        <v>1191.9215384396173</v>
      </c>
      <c r="AB5" s="6">
        <f t="shared" si="8"/>
        <v>1564.7871315732436</v>
      </c>
      <c r="AC5" s="6">
        <f t="shared" si="8"/>
        <v>2000.5296067518841</v>
      </c>
      <c r="AD5" s="6">
        <f t="shared" si="8"/>
        <v>2549.9837564408531</v>
      </c>
      <c r="AE5" s="6">
        <f t="shared" si="8"/>
        <v>3445.2667410090012</v>
      </c>
      <c r="AF5" s="6">
        <f t="shared" si="8"/>
        <v>4545.3364622235304</v>
      </c>
      <c r="AG5" s="6">
        <f t="shared" si="8"/>
        <v>6175.1847922747984</v>
      </c>
      <c r="AH5" s="6">
        <f t="shared" si="8"/>
        <v>7607.6071013653318</v>
      </c>
      <c r="AI5" s="6">
        <f t="shared" si="8"/>
        <v>3610.7905737869523</v>
      </c>
      <c r="AJ5" s="6">
        <f t="shared" si="8"/>
        <v>4111.0689642871539</v>
      </c>
      <c r="AK5" s="6">
        <f t="shared" si="8"/>
        <v>4462.9330369986073</v>
      </c>
      <c r="AL5" s="6">
        <f t="shared" si="8"/>
        <v>4816.4513244808613</v>
      </c>
      <c r="AM5" s="6">
        <f t="shared" si="8"/>
        <v>5102.9031909303967</v>
      </c>
      <c r="AN5" s="6">
        <f t="shared" si="8"/>
        <v>5382.2504174880823</v>
      </c>
      <c r="AO5" s="6">
        <f t="shared" si="8"/>
        <v>5652.7588523249751</v>
      </c>
      <c r="AP5" s="6">
        <f t="shared" si="8"/>
        <v>5905.7763598560859</v>
      </c>
      <c r="AQ5" s="6">
        <f t="shared" si="8"/>
        <v>6153.6605363008839</v>
      </c>
      <c r="AR5" s="6">
        <f t="shared" si="8"/>
        <v>6389.3072965979209</v>
      </c>
      <c r="AS5" s="6">
        <f t="shared" si="8"/>
        <v>6619.2693799354929</v>
      </c>
      <c r="AT5" s="6">
        <f t="shared" si="8"/>
        <v>6870.4314415831905</v>
      </c>
      <c r="AU5" s="6">
        <f t="shared" si="8"/>
        <v>7071.5190009857733</v>
      </c>
      <c r="AV5" s="6">
        <f t="shared" si="8"/>
        <v>7257.080873078643</v>
      </c>
      <c r="AW5" s="6">
        <f t="shared" si="8"/>
        <v>7421.6335010900466</v>
      </c>
      <c r="AX5" s="6">
        <f t="shared" si="8"/>
        <v>7558.9899936083111</v>
      </c>
      <c r="AY5" s="6">
        <f t="shared" si="8"/>
        <v>7663.7989724346153</v>
      </c>
      <c r="AZ5" s="6">
        <f t="shared" si="8"/>
        <v>7729.4736827000806</v>
      </c>
      <c r="BA5" s="6">
        <f t="shared" si="8"/>
        <v>7749.5564906722593</v>
      </c>
      <c r="BB5" s="6">
        <f t="shared" si="8"/>
        <v>7719.0823639943683</v>
      </c>
      <c r="BC5" s="6">
        <f t="shared" si="8"/>
        <v>7634.9810085582367</v>
      </c>
      <c r="BD5" s="6">
        <f t="shared" si="8"/>
        <v>7493.5583336759482</v>
      </c>
      <c r="BE5" s="6">
        <f t="shared" si="8"/>
        <v>7291.5888463260408</v>
      </c>
      <c r="BF5" s="6">
        <f t="shared" si="8"/>
        <v>7013.2137956199113</v>
      </c>
      <c r="BG5" s="6">
        <f t="shared" si="8"/>
        <v>6655.2727907604985</v>
      </c>
      <c r="BH5" s="6">
        <f t="shared" si="8"/>
        <v>6218.9176201368346</v>
      </c>
      <c r="BI5" s="6">
        <f t="shared" si="8"/>
        <v>5709.7391655441552</v>
      </c>
      <c r="BJ5" s="6">
        <f t="shared" si="8"/>
        <v>5139.8464135284685</v>
      </c>
      <c r="BK5" s="6">
        <f t="shared" si="8"/>
        <v>4528.3065431755485</v>
      </c>
      <c r="BL5" s="6">
        <f t="shared" si="8"/>
        <v>3898.6633787686037</v>
      </c>
      <c r="BM5" s="6">
        <f t="shared" si="8"/>
        <v>3275.0888716158402</v>
      </c>
      <c r="BN5" s="6">
        <f t="shared" si="8"/>
        <v>2679.7290842842431</v>
      </c>
      <c r="BO5" s="6">
        <f t="shared" si="8"/>
        <v>2131.4466591451505</v>
      </c>
      <c r="BP5" s="6">
        <f t="shared" si="8"/>
        <v>1644.6362280532653</v>
      </c>
      <c r="BQ5" s="6">
        <f t="shared" si="8"/>
        <v>1238.3173931400183</v>
      </c>
      <c r="BR5" s="6">
        <f t="shared" si="8"/>
        <v>901.27639594946845</v>
      </c>
      <c r="BS5" s="6">
        <f t="shared" si="8"/>
        <v>641.4794403407941</v>
      </c>
      <c r="BT5" s="6">
        <f t="shared" si="8"/>
        <v>432.82911765697975</v>
      </c>
      <c r="BU5" s="6">
        <f t="shared" si="8"/>
        <v>275.27726636469509</v>
      </c>
      <c r="BV5" s="6">
        <f t="shared" si="8"/>
        <v>158.20250911756298</v>
      </c>
      <c r="BW5" s="6">
        <f t="shared" ref="BW5:DE5" si="9">IF($C$6&gt;0,IF($C$4&gt;=$F$3,BW4,BW4*$C$6/($F$3-$F$4)))</f>
        <v>79.99508629348712</v>
      </c>
      <c r="BX5" s="6">
        <f t="shared" si="9"/>
        <v>35.001113082999005</v>
      </c>
      <c r="BY5" s="6">
        <f t="shared" si="9"/>
        <v>13.115637724806032</v>
      </c>
      <c r="BZ5" s="6">
        <f t="shared" si="9"/>
        <v>4.0075714939483484</v>
      </c>
      <c r="CA5" s="6">
        <f t="shared" si="9"/>
        <v>0.91846863015984737</v>
      </c>
      <c r="CB5" s="6">
        <f t="shared" si="9"/>
        <v>0.13347467697976942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5282.4196979527796</v>
      </c>
      <c r="HE5" s="6">
        <f>NPV(Assumptions!$C$9+0.01, J4:DE4)*(1.01+Assumptions!$C$9)-HD5*HI5</f>
        <v>24899.683729703043</v>
      </c>
      <c r="HG5" t="s">
        <v>75</v>
      </c>
      <c r="HH5">
        <f>HH4*HQ9/HN9</f>
        <v>0.63056573476137023</v>
      </c>
      <c r="HI5">
        <f>SUMPRODUCT(HC10:HC60,HQ10:HQ60,HO10:HO60)/HQ10/HO10</f>
        <v>13.742018430827354</v>
      </c>
      <c r="HJ5">
        <f>SUMPRODUCT(HJ9:HJ59,HQ9:HQ59,HO9:HO59)</f>
        <v>11.63753672932333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8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8252.6836278326573</v>
      </c>
      <c r="HE6" s="6">
        <f>NPV(Assumptions!$C$9-0.01, J4:DE4)*(0.99+Assumptions!$C$9)-HD6*HI6</f>
        <v>51474.316853456345</v>
      </c>
      <c r="HG6" t="s">
        <v>76</v>
      </c>
      <c r="HH6">
        <f>HH4*HR9/HN9</f>
        <v>0.54048671473310628</v>
      </c>
      <c r="HI6">
        <f>SUMPRODUCT(HC10:HC60,HR10:HR60,HO10:HO60)/HR10/HO10</f>
        <v>16.597045919245492</v>
      </c>
      <c r="HJ6">
        <f>SUMPRODUCT(HJ9:HJ59,HR9:HR59,HO9:HO59)</f>
        <v>12.341650998744598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2030</v>
      </c>
      <c r="C9">
        <f>I6+1</f>
        <v>51</v>
      </c>
      <c r="D9">
        <v>1</v>
      </c>
      <c r="E9" s="3">
        <f>IF(C9&lt;65,Assumptions!$C$6,Assumptions!$C$7)*(1+Assumptions!$C$8)^(B9-$J$3)</f>
        <v>18363.32159230738</v>
      </c>
      <c r="F9" s="3">
        <f>ROUND(D9*E9, 2)</f>
        <v>18363.32</v>
      </c>
      <c r="I9" s="5">
        <f>F5</f>
        <v>334938.13529039855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18363.32</v>
      </c>
      <c r="V9" s="5">
        <f t="shared" si="14"/>
        <v>19273.14</v>
      </c>
      <c r="W9" s="5">
        <f t="shared" si="14"/>
        <v>20224.59</v>
      </c>
      <c r="X9" s="5">
        <f t="shared" si="14"/>
        <v>21218.73</v>
      </c>
      <c r="Y9" s="5">
        <f t="shared" si="14"/>
        <v>22256.37</v>
      </c>
      <c r="Z9" s="5">
        <f t="shared" si="14"/>
        <v>23339.83</v>
      </c>
      <c r="AA9" s="5">
        <f t="shared" si="14"/>
        <v>24472.080000000002</v>
      </c>
      <c r="AB9" s="5">
        <f t="shared" si="14"/>
        <v>25656.68</v>
      </c>
      <c r="AC9" s="5">
        <f t="shared" si="14"/>
        <v>26892.400000000001</v>
      </c>
      <c r="AD9" s="5">
        <f t="shared" si="14"/>
        <v>28179.69</v>
      </c>
      <c r="AE9" s="5">
        <f t="shared" si="14"/>
        <v>29518.5</v>
      </c>
      <c r="AF9" s="5">
        <f t="shared" si="14"/>
        <v>30914.37</v>
      </c>
      <c r="AG9" s="5">
        <f t="shared" si="14"/>
        <v>32369.07</v>
      </c>
      <c r="AH9" s="5">
        <f t="shared" si="14"/>
        <v>33886.080000000002</v>
      </c>
      <c r="AI9" s="5">
        <f t="shared" si="14"/>
        <v>14607.67</v>
      </c>
      <c r="AJ9" s="5">
        <f t="shared" si="14"/>
        <v>15283.33</v>
      </c>
      <c r="AK9" s="5">
        <f t="shared" si="14"/>
        <v>15981.06</v>
      </c>
      <c r="AL9" s="5">
        <f t="shared" si="14"/>
        <v>16697.990000000002</v>
      </c>
      <c r="AM9" s="5">
        <f t="shared" si="14"/>
        <v>17432.11</v>
      </c>
      <c r="AN9" s="5">
        <f t="shared" si="14"/>
        <v>18176.62</v>
      </c>
      <c r="AO9" s="5">
        <f t="shared" si="14"/>
        <v>18926.09</v>
      </c>
      <c r="AP9" s="5">
        <f t="shared" si="14"/>
        <v>19674.900000000001</v>
      </c>
      <c r="AQ9" s="5">
        <f t="shared" si="14"/>
        <v>20418.060000000001</v>
      </c>
      <c r="AR9" s="5">
        <f t="shared" si="14"/>
        <v>21152.880000000001</v>
      </c>
      <c r="AS9" s="5">
        <f t="shared" si="14"/>
        <v>21871.08</v>
      </c>
      <c r="AT9" s="5">
        <f t="shared" si="14"/>
        <v>22565.21</v>
      </c>
      <c r="AU9" s="5">
        <f t="shared" si="14"/>
        <v>23225.66</v>
      </c>
      <c r="AV9" s="5">
        <f t="shared" si="14"/>
        <v>23835.119999999999</v>
      </c>
      <c r="AW9" s="5">
        <f t="shared" si="14"/>
        <v>24375.58</v>
      </c>
      <c r="AX9" s="5">
        <f t="shared" si="14"/>
        <v>24826.71</v>
      </c>
      <c r="AY9" s="5">
        <f t="shared" si="14"/>
        <v>25170.94</v>
      </c>
      <c r="AZ9" s="5">
        <f t="shared" si="14"/>
        <v>25386.65</v>
      </c>
      <c r="BA9" s="5">
        <f t="shared" si="14"/>
        <v>25452.6</v>
      </c>
      <c r="BB9" s="5">
        <f t="shared" si="14"/>
        <v>25352.52</v>
      </c>
      <c r="BC9" s="5">
        <f t="shared" si="14"/>
        <v>25076.29</v>
      </c>
      <c r="BD9" s="5">
        <f t="shared" si="14"/>
        <v>24611.81</v>
      </c>
      <c r="BE9" s="5">
        <f t="shared" si="14"/>
        <v>23948.46</v>
      </c>
      <c r="BF9" s="5">
        <f t="shared" si="14"/>
        <v>23034.16</v>
      </c>
      <c r="BG9" s="5">
        <f t="shared" si="14"/>
        <v>21858.55</v>
      </c>
      <c r="BH9" s="5">
        <f t="shared" si="14"/>
        <v>20425.38</v>
      </c>
      <c r="BI9" s="5">
        <f t="shared" si="14"/>
        <v>18753.04</v>
      </c>
      <c r="BJ9" s="5">
        <f t="shared" si="14"/>
        <v>16881.28</v>
      </c>
      <c r="BK9" s="5">
        <f t="shared" si="14"/>
        <v>14872.75</v>
      </c>
      <c r="BL9" s="5">
        <f t="shared" si="14"/>
        <v>12804.75</v>
      </c>
      <c r="BM9" s="5">
        <f t="shared" si="14"/>
        <v>10756.69</v>
      </c>
      <c r="BN9" s="5">
        <f t="shared" si="14"/>
        <v>8801.2900000000009</v>
      </c>
      <c r="BO9" s="5">
        <f t="shared" si="14"/>
        <v>7000.51</v>
      </c>
      <c r="BP9" s="5">
        <f t="shared" si="14"/>
        <v>5401.64</v>
      </c>
      <c r="BQ9" s="5">
        <f t="shared" si="14"/>
        <v>4067.12</v>
      </c>
      <c r="BR9" s="5">
        <f t="shared" si="14"/>
        <v>2960.15</v>
      </c>
      <c r="BS9" s="5">
        <f t="shared" si="14"/>
        <v>2106.87</v>
      </c>
      <c r="BT9" s="5">
        <f t="shared" si="14"/>
        <v>1421.58</v>
      </c>
      <c r="BU9" s="5">
        <f t="shared" si="14"/>
        <v>904.12</v>
      </c>
      <c r="BV9" s="5">
        <f t="shared" si="14"/>
        <v>519.6</v>
      </c>
      <c r="BW9" s="5">
        <f t="shared" ref="BW9:DE9" si="15">IF(BW8&lt;$B9,0,VLOOKUP(BW8,$B9:$F108,5))</f>
        <v>262.74</v>
      </c>
      <c r="BX9" s="5">
        <f t="shared" si="15"/>
        <v>114.96</v>
      </c>
      <c r="BY9" s="5">
        <f t="shared" si="15"/>
        <v>43.08</v>
      </c>
      <c r="BZ9" s="5">
        <f t="shared" si="15"/>
        <v>13.16</v>
      </c>
      <c r="CA9" s="5">
        <f t="shared" si="15"/>
        <v>3.02</v>
      </c>
      <c r="CB9" s="5">
        <f t="shared" si="15"/>
        <v>0.44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1</v>
      </c>
      <c r="DR9" s="3">
        <f t="shared" si="16"/>
        <v>0.99482999999999999</v>
      </c>
      <c r="DS9" s="3">
        <f t="shared" si="16"/>
        <v>0.98951760779999998</v>
      </c>
      <c r="DT9" s="3">
        <f t="shared" si="16"/>
        <v>0.98403568025278798</v>
      </c>
      <c r="DU9" s="3">
        <f t="shared" si="16"/>
        <v>0.97834795402092689</v>
      </c>
      <c r="DV9" s="3">
        <f t="shared" si="16"/>
        <v>0.9724876497763415</v>
      </c>
      <c r="DW9" s="3">
        <f t="shared" si="16"/>
        <v>0.96650685073021703</v>
      </c>
      <c r="DX9" s="3">
        <f t="shared" si="16"/>
        <v>0.96046618291315322</v>
      </c>
      <c r="DY9" s="3">
        <f t="shared" si="16"/>
        <v>0.95424236204787594</v>
      </c>
      <c r="DZ9" s="3">
        <f t="shared" si="16"/>
        <v>0.94779168368043232</v>
      </c>
      <c r="EA9" s="3">
        <f t="shared" si="16"/>
        <v>0.94106236272630128</v>
      </c>
      <c r="EB9" s="3">
        <f t="shared" si="16"/>
        <v>0.93418319685477202</v>
      </c>
      <c r="EC9" s="3">
        <f t="shared" si="16"/>
        <v>0.92714879738245559</v>
      </c>
      <c r="ED9" s="3">
        <f t="shared" si="16"/>
        <v>0.92000048015463687</v>
      </c>
      <c r="EE9" s="3">
        <f t="shared" si="16"/>
        <v>0.91270487634701059</v>
      </c>
      <c r="EF9" s="3">
        <f t="shared" si="16"/>
        <v>0.90513855292209389</v>
      </c>
      <c r="EG9" s="3">
        <f t="shared" si="16"/>
        <v>0.8971190253432042</v>
      </c>
      <c r="EH9" s="3">
        <f t="shared" si="16"/>
        <v>0.88849771150965595</v>
      </c>
      <c r="EI9" s="3">
        <f t="shared" si="16"/>
        <v>0.87920402544726495</v>
      </c>
      <c r="EJ9" s="3">
        <f t="shared" si="16"/>
        <v>0.86896129855080428</v>
      </c>
      <c r="EK9" s="3">
        <f t="shared" si="16"/>
        <v>0.85762135360471625</v>
      </c>
      <c r="EL9" s="3">
        <f t="shared" si="16"/>
        <v>0.84507435320147928</v>
      </c>
      <c r="EM9" s="3">
        <f t="shared" si="16"/>
        <v>0.83127428901369915</v>
      </c>
      <c r="EN9" s="3">
        <f t="shared" si="16"/>
        <v>0.81629472632567224</v>
      </c>
      <c r="EO9" s="3">
        <f t="shared" si="16"/>
        <v>0.80000964653547502</v>
      </c>
      <c r="EP9" s="3">
        <f t="shared" si="16"/>
        <v>0.78236943382936774</v>
      </c>
      <c r="EQ9" s="3">
        <f t="shared" si="16"/>
        <v>0.76328744333826948</v>
      </c>
      <c r="ER9" s="3">
        <f t="shared" si="16"/>
        <v>0.74248022763286825</v>
      </c>
      <c r="ES9" s="3">
        <f t="shared" si="16"/>
        <v>0.71973063345819721</v>
      </c>
      <c r="ET9" s="3">
        <f t="shared" si="16"/>
        <v>0.69483515084687819</v>
      </c>
      <c r="EU9" s="3">
        <f t="shared" si="16"/>
        <v>0.66774352831535844</v>
      </c>
      <c r="EV9" s="3">
        <f t="shared" si="16"/>
        <v>0.63835613563419946</v>
      </c>
      <c r="EW9" s="3">
        <f t="shared" si="16"/>
        <v>0.60664898637724873</v>
      </c>
      <c r="EX9" s="3">
        <f t="shared" si="16"/>
        <v>0.57276157399821559</v>
      </c>
      <c r="EY9" s="3">
        <f t="shared" si="16"/>
        <v>0.53698688608628709</v>
      </c>
      <c r="EZ9" s="3">
        <f t="shared" si="16"/>
        <v>0.4995642699949337</v>
      </c>
      <c r="FA9" s="3">
        <f t="shared" si="16"/>
        <v>0.46075811750172724</v>
      </c>
      <c r="FB9" s="3">
        <f t="shared" si="16"/>
        <v>0.42006396056397471</v>
      </c>
      <c r="FC9" s="3">
        <f t="shared" si="16"/>
        <v>0.37784333188768959</v>
      </c>
      <c r="FD9" s="3">
        <f t="shared" si="16"/>
        <v>0.3346633959195644</v>
      </c>
      <c r="FE9" s="3">
        <f t="shared" si="16"/>
        <v>0.29124416693296012</v>
      </c>
      <c r="FF9" s="3">
        <f t="shared" si="16"/>
        <v>0.24850699787721756</v>
      </c>
      <c r="FG9" s="3">
        <f t="shared" si="16"/>
        <v>0.20752570885728561</v>
      </c>
      <c r="FH9" s="3">
        <f t="shared" si="16"/>
        <v>0.16935550522716505</v>
      </c>
      <c r="FI9" s="3">
        <f t="shared" si="16"/>
        <v>0.13485101459218243</v>
      </c>
      <c r="FJ9" s="3">
        <f t="shared" si="16"/>
        <v>0.10458505287711301</v>
      </c>
      <c r="FK9" s="3">
        <f t="shared" si="16"/>
        <v>7.8849808915641806E-2</v>
      </c>
      <c r="FL9" s="3">
        <f t="shared" si="16"/>
        <v>5.7669173244722101E-2</v>
      </c>
      <c r="FM9" s="3">
        <f t="shared" si="16"/>
        <v>4.1157912253025709E-2</v>
      </c>
      <c r="FN9" s="3">
        <f t="shared" si="16"/>
        <v>2.8394020505117377E-2</v>
      </c>
      <c r="FO9" s="3">
        <f t="shared" si="16"/>
        <v>1.9155741993572388E-2</v>
      </c>
      <c r="FP9" s="3">
        <f t="shared" si="16"/>
        <v>1.2251246349409156E-2</v>
      </c>
      <c r="FQ9" s="3">
        <f t="shared" si="16"/>
        <v>7.3855413492778165E-3</v>
      </c>
      <c r="FR9" s="3">
        <f t="shared" si="16"/>
        <v>4.0231997946055982E-3</v>
      </c>
      <c r="FS9" s="3">
        <f t="shared" ref="FS9:HA9" si="17">IF(FS8&lt;$B9,0,VLOOKUP(FS8,$B9:$F108,3))</f>
        <v>1.9282794295565171E-3</v>
      </c>
      <c r="FT9" s="3">
        <f t="shared" si="17"/>
        <v>7.997153278199744E-4</v>
      </c>
      <c r="FU9" s="3">
        <f t="shared" si="17"/>
        <v>2.8405088728837672E-4</v>
      </c>
      <c r="FV9" s="3">
        <f t="shared" si="17"/>
        <v>8.2261136958713892E-5</v>
      </c>
      <c r="FW9" s="3">
        <f t="shared" si="17"/>
        <v>1.787781289523729E-5</v>
      </c>
      <c r="FX9" s="3">
        <f t="shared" si="17"/>
        <v>2.4621323919320788E-6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32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0.1578</v>
      </c>
      <c r="HM9">
        <f>IF(HJ9=HK9,0,HJ9*VLOOKUP(HH9,Mort!$A$2:$E$115,IF(C5="M",2,3)))</f>
        <v>5.2999999999999998E-4</v>
      </c>
      <c r="HN9" s="16">
        <f>(1+Assumptions!$C$9)^HB10</f>
        <v>1.3476553139152996</v>
      </c>
      <c r="HO9" s="16">
        <f>(1+Assumptions!$C$10)^-HB10</f>
        <v>0.77424697524685471</v>
      </c>
      <c r="HP9" s="3"/>
      <c r="HQ9" s="16">
        <f>(1.01+Assumptions!$C$9)^HB10</f>
        <v>1.4550913573234681</v>
      </c>
      <c r="HR9" s="16">
        <f>(0.99+Assumptions!$C$9)^HB10</f>
        <v>1.2472253153018578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2031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19373.304279884287</v>
      </c>
      <c r="F10" s="3">
        <f t="shared" ref="F10:F73" si="19">ROUND(D10*E10, 2)</f>
        <v>19273.14</v>
      </c>
      <c r="H10">
        <f>C4</f>
        <v>40</v>
      </c>
      <c r="I10" s="5">
        <f t="dataTable" ref="I10:HA60" dt2D="0" dtr="0" r1="I6"/>
        <v>436433.66196226544</v>
      </c>
      <c r="J10" s="5">
        <v>0</v>
      </c>
      <c r="K10" s="5">
        <v>10750.45</v>
      </c>
      <c r="L10" s="5">
        <v>11327.43</v>
      </c>
      <c r="M10" s="5">
        <v>11933.11</v>
      </c>
      <c r="N10" s="5">
        <v>12568.29</v>
      </c>
      <c r="O10" s="5">
        <v>13233.69</v>
      </c>
      <c r="P10" s="5">
        <v>13929.85</v>
      </c>
      <c r="Q10" s="5">
        <v>14657.04</v>
      </c>
      <c r="R10" s="5">
        <v>15415.24</v>
      </c>
      <c r="S10" s="5">
        <v>16204.05</v>
      </c>
      <c r="T10" s="5">
        <v>17022.27</v>
      </c>
      <c r="U10" s="5">
        <v>17868.53</v>
      </c>
      <c r="V10" s="5">
        <v>18753.830000000002</v>
      </c>
      <c r="W10" s="5">
        <v>19679.64</v>
      </c>
      <c r="X10" s="5">
        <v>20647</v>
      </c>
      <c r="Y10" s="5">
        <v>21656.68</v>
      </c>
      <c r="Z10" s="5">
        <v>22710.94</v>
      </c>
      <c r="AA10" s="5">
        <v>23812.69</v>
      </c>
      <c r="AB10" s="5">
        <v>24965.37</v>
      </c>
      <c r="AC10" s="5">
        <v>26167.79</v>
      </c>
      <c r="AD10" s="5">
        <v>27420.400000000001</v>
      </c>
      <c r="AE10" s="5">
        <v>28723.13</v>
      </c>
      <c r="AF10" s="5">
        <v>30081.39</v>
      </c>
      <c r="AG10" s="5">
        <v>31496.89</v>
      </c>
      <c r="AH10" s="5">
        <v>32973.019999999997</v>
      </c>
      <c r="AI10" s="5">
        <v>14214.07</v>
      </c>
      <c r="AJ10" s="5">
        <v>14871.52</v>
      </c>
      <c r="AK10" s="5">
        <v>15550.45</v>
      </c>
      <c r="AL10" s="5">
        <v>16248.07</v>
      </c>
      <c r="AM10" s="5">
        <v>16962.41</v>
      </c>
      <c r="AN10" s="5">
        <v>17686.86</v>
      </c>
      <c r="AO10" s="5">
        <v>18416.13</v>
      </c>
      <c r="AP10" s="5">
        <v>19144.77</v>
      </c>
      <c r="AQ10" s="5">
        <v>19867.900000000001</v>
      </c>
      <c r="AR10" s="5">
        <v>20582.919999999998</v>
      </c>
      <c r="AS10" s="5">
        <v>21281.77</v>
      </c>
      <c r="AT10" s="5">
        <v>21957.200000000001</v>
      </c>
      <c r="AU10" s="5">
        <v>22599.85</v>
      </c>
      <c r="AV10" s="5">
        <v>23192.89</v>
      </c>
      <c r="AW10" s="5">
        <v>23718.78</v>
      </c>
      <c r="AX10" s="5">
        <v>24157.759999999998</v>
      </c>
      <c r="AY10" s="5">
        <v>24492.720000000001</v>
      </c>
      <c r="AZ10" s="5">
        <v>24702.61</v>
      </c>
      <c r="BA10" s="5">
        <v>24766.79</v>
      </c>
      <c r="BB10" s="5">
        <v>24669.4</v>
      </c>
      <c r="BC10" s="5">
        <v>24400.62</v>
      </c>
      <c r="BD10" s="5">
        <v>23948.65</v>
      </c>
      <c r="BE10" s="5">
        <v>23303.17</v>
      </c>
      <c r="BF10" s="5">
        <v>22413.51</v>
      </c>
      <c r="BG10" s="5">
        <v>21269.57</v>
      </c>
      <c r="BH10" s="5">
        <v>19875.02</v>
      </c>
      <c r="BI10" s="5">
        <v>18247.740000000002</v>
      </c>
      <c r="BJ10" s="5">
        <v>16426.419999999998</v>
      </c>
      <c r="BK10" s="5">
        <v>14472.01</v>
      </c>
      <c r="BL10" s="5">
        <v>12459.73</v>
      </c>
      <c r="BM10" s="5">
        <v>10466.85</v>
      </c>
      <c r="BN10" s="5">
        <v>8564.14</v>
      </c>
      <c r="BO10" s="5">
        <v>6811.89</v>
      </c>
      <c r="BP10" s="5">
        <v>5256.09</v>
      </c>
      <c r="BQ10" s="5">
        <v>3957.54</v>
      </c>
      <c r="BR10" s="5">
        <v>2880.39</v>
      </c>
      <c r="BS10" s="5">
        <v>2050.1</v>
      </c>
      <c r="BT10" s="5">
        <v>1383.28</v>
      </c>
      <c r="BU10" s="5">
        <v>879.76</v>
      </c>
      <c r="BV10" s="5">
        <v>505.6</v>
      </c>
      <c r="BW10" s="5">
        <v>255.66</v>
      </c>
      <c r="BX10" s="5">
        <v>111.86</v>
      </c>
      <c r="BY10" s="5">
        <v>41.92</v>
      </c>
      <c r="BZ10" s="5">
        <v>12.81</v>
      </c>
      <c r="CA10" s="5">
        <v>2.94</v>
      </c>
      <c r="CB10" s="5">
        <v>0.43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0.99873999999999996</v>
      </c>
      <c r="DI10" s="3">
        <v>0.99729182699999996</v>
      </c>
      <c r="DJ10" s="3">
        <v>0.99561637673063996</v>
      </c>
      <c r="DK10" s="3">
        <v>0.99367492479601516</v>
      </c>
      <c r="DL10" s="3">
        <v>0.99141928271672819</v>
      </c>
      <c r="DM10" s="3">
        <v>0.98879202161752877</v>
      </c>
      <c r="DN10" s="3">
        <v>0.98572676635051448</v>
      </c>
      <c r="DO10" s="3">
        <v>0.98214857818866208</v>
      </c>
      <c r="DP10" s="3">
        <v>0.97795480375979649</v>
      </c>
      <c r="DQ10" s="3">
        <v>0.97305525019295991</v>
      </c>
      <c r="DR10" s="3">
        <v>0.96802455454946235</v>
      </c>
      <c r="DS10" s="3">
        <v>0.96285530342816816</v>
      </c>
      <c r="DT10" s="3">
        <v>0.95752108504717615</v>
      </c>
      <c r="DU10" s="3">
        <v>0.95198661317560351</v>
      </c>
      <c r="DV10" s="3">
        <v>0.94628421336268165</v>
      </c>
      <c r="DW10" s="3">
        <v>0.94046456545050117</v>
      </c>
      <c r="DX10" s="3">
        <v>0.93458666191643558</v>
      </c>
      <c r="DY10" s="3">
        <v>0.92853054034721705</v>
      </c>
      <c r="DZ10" s="3">
        <v>0.92225367389446988</v>
      </c>
      <c r="EA10" s="3">
        <v>0.91570567280981918</v>
      </c>
      <c r="EB10" s="3">
        <v>0.90901186434157932</v>
      </c>
      <c r="EC10" s="3">
        <v>0.90216700500308722</v>
      </c>
      <c r="ED10" s="3">
        <v>0.89521129739451344</v>
      </c>
      <c r="EE10" s="3">
        <v>0.88811227180617491</v>
      </c>
      <c r="EF10" s="3">
        <v>0.88074982107290167</v>
      </c>
      <c r="EG10" s="3">
        <v>0.87294637765819583</v>
      </c>
      <c r="EH10" s="3">
        <v>0.86455736296890051</v>
      </c>
      <c r="EI10" s="3">
        <v>0.85551409295224579</v>
      </c>
      <c r="EJ10" s="3">
        <v>0.84554735376935208</v>
      </c>
      <c r="EK10" s="3">
        <v>0.83451296080266202</v>
      </c>
      <c r="EL10" s="3">
        <v>0.82230403618611903</v>
      </c>
      <c r="EM10" s="3">
        <v>0.8088758112751997</v>
      </c>
      <c r="EN10" s="3">
        <v>0.79429986915602058</v>
      </c>
      <c r="EO10" s="3">
        <v>0.7784535867663579</v>
      </c>
      <c r="EP10" s="3">
        <v>0.76128868517815973</v>
      </c>
      <c r="EQ10" s="3">
        <v>0.74272085414666444</v>
      </c>
      <c r="ER10" s="3">
        <v>0.72247428366262645</v>
      </c>
      <c r="ES10" s="3">
        <v>0.70033767161120353</v>
      </c>
      <c r="ET10" s="3">
        <v>0.67611299155017202</v>
      </c>
      <c r="EU10" s="3">
        <v>0.6497513460096308</v>
      </c>
      <c r="EV10" s="3">
        <v>0.62115578927174697</v>
      </c>
      <c r="EW10" s="3">
        <v>0.59030298121861935</v>
      </c>
      <c r="EX10" s="3">
        <v>0.55732865668774723</v>
      </c>
      <c r="EY10" s="3">
        <v>0.52251790879103055</v>
      </c>
      <c r="EZ10" s="3">
        <v>0.48610363572738363</v>
      </c>
      <c r="FA10" s="3">
        <v>0.4483431053040805</v>
      </c>
      <c r="FB10" s="3">
        <v>0.40874544224362414</v>
      </c>
      <c r="FC10" s="3">
        <v>0.36766243784371749</v>
      </c>
      <c r="FD10" s="3">
        <v>0.32564597444693744</v>
      </c>
      <c r="FE10" s="3">
        <v>0.2833966657221918</v>
      </c>
      <c r="FF10" s="3">
        <v>0.24181103899411738</v>
      </c>
      <c r="FG10" s="3">
        <v>0.20193398055359749</v>
      </c>
      <c r="FH10" s="3">
        <v>0.16479226351037429</v>
      </c>
      <c r="FI10" s="3">
        <v>0.13121748774277062</v>
      </c>
      <c r="FJ10" s="3">
        <v>0.10176703479378318</v>
      </c>
      <c r="FK10" s="3">
        <v>7.672522054207695E-2</v>
      </c>
      <c r="FL10" s="3">
        <v>5.6115291800064235E-2</v>
      </c>
      <c r="FM10" s="3">
        <v>4.0048922604787839E-2</v>
      </c>
      <c r="FN10" s="3">
        <v>2.7628950726591037E-2</v>
      </c>
      <c r="FO10" s="3">
        <v>1.8639595318187378E-2</v>
      </c>
      <c r="FP10" s="3">
        <v>1.192113958169992E-2</v>
      </c>
      <c r="FQ10" s="3">
        <v>7.1865397854319803E-3</v>
      </c>
      <c r="FR10" s="3">
        <v>3.9147956827162173E-3</v>
      </c>
      <c r="FS10" s="3">
        <v>1.8763224227690558E-3</v>
      </c>
      <c r="FT10" s="3">
        <v>7.7816719839501056E-4</v>
      </c>
      <c r="FU10" s="3">
        <v>2.7639720719792381E-4</v>
      </c>
      <c r="FV10" s="3">
        <v>8.0044631204518728E-5</v>
      </c>
      <c r="FW10" s="3">
        <v>1.7396099699678056E-5</v>
      </c>
      <c r="FX10" s="3">
        <v>2.3957908506396611E-6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8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5.5800000000000002E-2</v>
      </c>
      <c r="HF10">
        <f>IF(HC10=HD10,0,HC10*VLOOKUP(H10,Mort!$A$2:$E$115,IF(C5="M",2,3)))</f>
        <v>7.5000000000000002E-4</v>
      </c>
      <c r="HH10">
        <f t="shared" ref="HH10:HI25" si="20">HH9+1</f>
        <v>33</v>
      </c>
      <c r="HI10">
        <f t="shared" si="20"/>
        <v>1</v>
      </c>
      <c r="HJ10">
        <f t="shared" ref="HJ10:HJ60" si="21">HJ9-HK9-HL9-HM9</f>
        <v>0.84167000000000003</v>
      </c>
      <c r="HK10">
        <f>IF(HH10&gt;=$F$3,IF(HI10&lt;50,HJ10*VLOOKUP(HH10,Ret!$A$2:$AZ$27,HI10+2),HJ10),0)</f>
        <v>0</v>
      </c>
      <c r="HL10">
        <f>IF(HH10&lt;$F$3,HJ10*VLOOKUP(HH10,Withd!$A$2:$AZ$57,HI10+2),0)</f>
        <v>0.11623462700000001</v>
      </c>
      <c r="HM10">
        <f>IF(HJ10=HK10,0,HJ10*VLOOKUP(HH10,Mort!$A$2:$E$115,IF(HM9/HJ9=VLOOKUP(HH9,Mort!$A$2:$E$115,2),2,3)))</f>
        <v>4.5450180000000001E-4</v>
      </c>
      <c r="HN10">
        <f>HN9/(1+Assumptions!$C$9)</f>
        <v>1.2983191848894986</v>
      </c>
      <c r="HO10">
        <f>HO9*(1+Assumptions!$C$10)</f>
        <v>0.79941000194237744</v>
      </c>
      <c r="HQ10">
        <f>HQ9/(1.01+Assumptions!$C$9)</f>
        <v>1.3884459516445304</v>
      </c>
      <c r="HR10">
        <f>HR9/(0.99+Assumptions!$C$9)</f>
        <v>1.2132541977644531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2032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20438.836015277921</v>
      </c>
      <c r="F11" s="3">
        <f t="shared" si="19"/>
        <v>20224.59</v>
      </c>
      <c r="H11">
        <f>H10+1</f>
        <v>41</v>
      </c>
      <c r="I11" s="5">
        <v>426614.30386087392</v>
      </c>
      <c r="J11" s="5">
        <v>0</v>
      </c>
      <c r="K11" s="5">
        <v>0</v>
      </c>
      <c r="L11" s="5">
        <v>11341.72</v>
      </c>
      <c r="M11" s="5">
        <v>11948.17</v>
      </c>
      <c r="N11" s="5">
        <v>12584.14</v>
      </c>
      <c r="O11" s="5">
        <v>13250.38</v>
      </c>
      <c r="P11" s="5">
        <v>13947.42</v>
      </c>
      <c r="Q11" s="5">
        <v>14675.53</v>
      </c>
      <c r="R11" s="5">
        <v>15434.69</v>
      </c>
      <c r="S11" s="5">
        <v>16224.49</v>
      </c>
      <c r="T11" s="5">
        <v>17043.75</v>
      </c>
      <c r="U11" s="5">
        <v>17891.07</v>
      </c>
      <c r="V11" s="5">
        <v>18777.490000000002</v>
      </c>
      <c r="W11" s="5">
        <v>19704.47</v>
      </c>
      <c r="X11" s="5">
        <v>20673.05</v>
      </c>
      <c r="Y11" s="5">
        <v>21684</v>
      </c>
      <c r="Z11" s="5">
        <v>22739.59</v>
      </c>
      <c r="AA11" s="5">
        <v>23842.73</v>
      </c>
      <c r="AB11" s="5">
        <v>24996.87</v>
      </c>
      <c r="AC11" s="5">
        <v>26200.81</v>
      </c>
      <c r="AD11" s="5">
        <v>27454.99</v>
      </c>
      <c r="AE11" s="5">
        <v>28759.37</v>
      </c>
      <c r="AF11" s="5">
        <v>30119.34</v>
      </c>
      <c r="AG11" s="5">
        <v>31536.63</v>
      </c>
      <c r="AH11" s="5">
        <v>33014.620000000003</v>
      </c>
      <c r="AI11" s="5">
        <v>14232</v>
      </c>
      <c r="AJ11" s="5">
        <v>14890.29</v>
      </c>
      <c r="AK11" s="5">
        <v>15570.07</v>
      </c>
      <c r="AL11" s="5">
        <v>16268.56</v>
      </c>
      <c r="AM11" s="5">
        <v>16983.810000000001</v>
      </c>
      <c r="AN11" s="5">
        <v>17709.169999999998</v>
      </c>
      <c r="AO11" s="5">
        <v>18439.36</v>
      </c>
      <c r="AP11" s="5">
        <v>19168.919999999998</v>
      </c>
      <c r="AQ11" s="5">
        <v>19892.97</v>
      </c>
      <c r="AR11" s="5">
        <v>20608.89</v>
      </c>
      <c r="AS11" s="5">
        <v>21308.62</v>
      </c>
      <c r="AT11" s="5">
        <v>21984.9</v>
      </c>
      <c r="AU11" s="5">
        <v>22628.36</v>
      </c>
      <c r="AV11" s="5">
        <v>23222.15</v>
      </c>
      <c r="AW11" s="5">
        <v>23748.71</v>
      </c>
      <c r="AX11" s="5">
        <v>24188.240000000002</v>
      </c>
      <c r="AY11" s="5">
        <v>24523.62</v>
      </c>
      <c r="AZ11" s="5">
        <v>24733.77</v>
      </c>
      <c r="BA11" s="5">
        <v>24798.03</v>
      </c>
      <c r="BB11" s="5">
        <v>24700.52</v>
      </c>
      <c r="BC11" s="5">
        <v>24431.4</v>
      </c>
      <c r="BD11" s="5">
        <v>23978.86</v>
      </c>
      <c r="BE11" s="5">
        <v>23332.57</v>
      </c>
      <c r="BF11" s="5">
        <v>22441.79</v>
      </c>
      <c r="BG11" s="5">
        <v>21296.41</v>
      </c>
      <c r="BH11" s="5">
        <v>19900.099999999999</v>
      </c>
      <c r="BI11" s="5">
        <v>18270.759999999998</v>
      </c>
      <c r="BJ11" s="5">
        <v>16447.150000000001</v>
      </c>
      <c r="BK11" s="5">
        <v>14490.26</v>
      </c>
      <c r="BL11" s="5">
        <v>12475.45</v>
      </c>
      <c r="BM11" s="5">
        <v>10480.049999999999</v>
      </c>
      <c r="BN11" s="5">
        <v>8574.9500000000007</v>
      </c>
      <c r="BO11" s="5">
        <v>6820.48</v>
      </c>
      <c r="BP11" s="5">
        <v>5262.72</v>
      </c>
      <c r="BQ11" s="5">
        <v>3962.53</v>
      </c>
      <c r="BR11" s="5">
        <v>2884.02</v>
      </c>
      <c r="BS11" s="5">
        <v>2052.69</v>
      </c>
      <c r="BT11" s="5">
        <v>1385.02</v>
      </c>
      <c r="BU11" s="5">
        <v>880.87</v>
      </c>
      <c r="BV11" s="5">
        <v>506.24</v>
      </c>
      <c r="BW11" s="5">
        <v>255.98</v>
      </c>
      <c r="BX11" s="5">
        <v>112</v>
      </c>
      <c r="BY11" s="5">
        <v>41.97</v>
      </c>
      <c r="BZ11" s="5">
        <v>12.82</v>
      </c>
      <c r="CA11" s="5">
        <v>2.94</v>
      </c>
      <c r="CB11" s="5">
        <v>0.43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0.99855000000000005</v>
      </c>
      <c r="DJ11" s="3">
        <v>0.99687243600000008</v>
      </c>
      <c r="DK11" s="3">
        <v>0.99492853474980003</v>
      </c>
      <c r="DL11" s="3">
        <v>0.99267004697591799</v>
      </c>
      <c r="DM11" s="3">
        <v>0.99003947135143178</v>
      </c>
      <c r="DN11" s="3">
        <v>0.98697034899024239</v>
      </c>
      <c r="DO11" s="3">
        <v>0.98338764662340783</v>
      </c>
      <c r="DP11" s="3">
        <v>0.97918858137232589</v>
      </c>
      <c r="DQ11" s="3">
        <v>0.97428284657965059</v>
      </c>
      <c r="DR11" s="3">
        <v>0.9692458042628338</v>
      </c>
      <c r="DS11" s="3">
        <v>0.96407003166807026</v>
      </c>
      <c r="DT11" s="3">
        <v>0.95872908369262921</v>
      </c>
      <c r="DU11" s="3">
        <v>0.95318762958888581</v>
      </c>
      <c r="DV11" s="3">
        <v>0.94747803568764832</v>
      </c>
      <c r="DW11" s="3">
        <v>0.94165104576816927</v>
      </c>
      <c r="DX11" s="3">
        <v>0.93576572673211822</v>
      </c>
      <c r="DY11" s="3">
        <v>0.92970196482289402</v>
      </c>
      <c r="DZ11" s="3">
        <v>0.92341717954069125</v>
      </c>
      <c r="EA11" s="3">
        <v>0.91686091756595234</v>
      </c>
      <c r="EB11" s="3">
        <v>0.91015866425854519</v>
      </c>
      <c r="EC11" s="3">
        <v>0.90330516951667827</v>
      </c>
      <c r="ED11" s="3">
        <v>0.89634068665970468</v>
      </c>
      <c r="EE11" s="3">
        <v>0.88923270501449325</v>
      </c>
      <c r="EF11" s="3">
        <v>0.88186096588992313</v>
      </c>
      <c r="EG11" s="3">
        <v>0.87404767773213843</v>
      </c>
      <c r="EH11" s="3">
        <v>0.86564807954913259</v>
      </c>
      <c r="EI11" s="3">
        <v>0.85659340063704859</v>
      </c>
      <c r="EJ11" s="3">
        <v>0.84661408751962697</v>
      </c>
      <c r="EK11" s="3">
        <v>0.83556577367749585</v>
      </c>
      <c r="EL11" s="3">
        <v>0.82334144640859408</v>
      </c>
      <c r="EM11" s="3">
        <v>0.80989628058874175</v>
      </c>
      <c r="EN11" s="3">
        <v>0.79530194961253264</v>
      </c>
      <c r="EO11" s="3">
        <v>0.77943567571776262</v>
      </c>
      <c r="EP11" s="3">
        <v>0.76224911906818593</v>
      </c>
      <c r="EQ11" s="3">
        <v>0.74365786305411286</v>
      </c>
      <c r="ER11" s="3">
        <v>0.72338574970725777</v>
      </c>
      <c r="ES11" s="3">
        <v>0.70122121033622742</v>
      </c>
      <c r="ET11" s="3">
        <v>0.67696596867069736</v>
      </c>
      <c r="EU11" s="3">
        <v>0.65057106555222688</v>
      </c>
      <c r="EV11" s="3">
        <v>0.62193943295727339</v>
      </c>
      <c r="EW11" s="3">
        <v>0.59104770132228557</v>
      </c>
      <c r="EX11" s="3">
        <v>0.55803177672642268</v>
      </c>
      <c r="EY11" s="3">
        <v>0.52317711195209038</v>
      </c>
      <c r="EZ11" s="3">
        <v>0.4867168990201492</v>
      </c>
      <c r="FA11" s="3">
        <v>0.44890873030426404</v>
      </c>
      <c r="FB11" s="3">
        <v>0.40926111124379144</v>
      </c>
      <c r="FC11" s="3">
        <v>0.36812627695267797</v>
      </c>
      <c r="FD11" s="3">
        <v>0.3260568060225259</v>
      </c>
      <c r="FE11" s="3">
        <v>0.28375419600916341</v>
      </c>
      <c r="FF11" s="3">
        <v>0.24211610528677877</v>
      </c>
      <c r="FG11" s="3">
        <v>0.20218873836393608</v>
      </c>
      <c r="FH11" s="3">
        <v>0.16500016371665732</v>
      </c>
      <c r="FI11" s="3">
        <v>0.13138303036102555</v>
      </c>
      <c r="FJ11" s="3">
        <v>0.10189542302679698</v>
      </c>
      <c r="FK11" s="3">
        <v>7.6822016282593053E-2</v>
      </c>
      <c r="FL11" s="3">
        <v>5.6186086268762904E-2</v>
      </c>
      <c r="FM11" s="3">
        <v>4.0099447909153395E-2</v>
      </c>
      <c r="FN11" s="3">
        <v>2.7663807123566746E-2</v>
      </c>
      <c r="FO11" s="3">
        <v>1.8663110837843069E-2</v>
      </c>
      <c r="FP11" s="3">
        <v>1.1936179167450914E-2</v>
      </c>
      <c r="FQ11" s="3">
        <v>7.1956062493061098E-3</v>
      </c>
      <c r="FR11" s="3">
        <v>3.9197345482470105E-3</v>
      </c>
      <c r="FS11" s="3">
        <v>1.8786895716293097E-3</v>
      </c>
      <c r="FT11" s="3">
        <v>7.7914892604182364E-4</v>
      </c>
      <c r="FU11" s="3">
        <v>2.7674590704079534E-4</v>
      </c>
      <c r="FV11" s="3">
        <v>8.0145614679014325E-5</v>
      </c>
      <c r="FW11" s="3">
        <v>1.7418046438190185E-5</v>
      </c>
      <c r="FX11" s="3">
        <v>2.3988133554675517E-6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9</v>
      </c>
      <c r="HC11">
        <f>HC10-HD10-HE10-HF10</f>
        <v>0.94345000000000001</v>
      </c>
      <c r="HD11">
        <f>IF(H11&gt;=$F$3,IF(HB11&lt;50,HC11*VLOOKUP(H11,Ret!$A$2:$AZ$27,HB11+2),HC11),0)</f>
        <v>0</v>
      </c>
      <c r="HE11">
        <f>IF(H11&lt;$F$3,HC11*VLOOKUP(H11,Withd!$A$2:$AZ$57,HB11+2),0)</f>
        <v>4.8776365000000002E-2</v>
      </c>
      <c r="HF11">
        <f>IF(HC11=HD11,0,HC11*VLOOKUP(H11,Mort!$A$2:$E$115,IF(HF10/HC10=VLOOKUP(H10,Mort!$A$2:$E$115,2),2,3)))</f>
        <v>7.7362899999999996E-4</v>
      </c>
      <c r="HH11">
        <f t="shared" si="20"/>
        <v>34</v>
      </c>
      <c r="HI11">
        <f t="shared" si="20"/>
        <v>2</v>
      </c>
      <c r="HJ11">
        <f t="shared" si="21"/>
        <v>0.7249808712000001</v>
      </c>
      <c r="HK11">
        <f>IF(HH11&gt;=$F$3,IF(HI11&lt;50,HJ11*VLOOKUP(HH11,Ret!$A$2:$AZ$27,HI11+2),HJ11),0)</f>
        <v>0</v>
      </c>
      <c r="HL11">
        <f>IF(HH11&lt;$F$3,HJ11*VLOOKUP(HH11,Withd!$A$2:$AZ$57,HI11+2),0)</f>
        <v>8.5837735150080016E-2</v>
      </c>
      <c r="HM11">
        <f>IF(HJ11=HK11,0,HJ11*VLOOKUP(HH11,Mort!$A$2:$E$115,IF(HM10/HJ10=VLOOKUP(HH10,Mort!$A$2:$E$115,2),2,3)))</f>
        <v>4.0598928787200005E-4</v>
      </c>
      <c r="HN11">
        <f>HN10/(1+Assumptions!$C$9)</f>
        <v>1.2507891954619446</v>
      </c>
      <c r="HO11">
        <f>HO10*(1+Assumptions!$C$10)</f>
        <v>0.8253908270055047</v>
      </c>
      <c r="HQ11">
        <f>HQ10/(1.01+Assumptions!$C$9)</f>
        <v>1.3248530072943991</v>
      </c>
      <c r="HR11">
        <f>HR10/(0.99+Assumptions!$C$9)</f>
        <v>1.1802083635840983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2033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21562.971996118209</v>
      </c>
      <c r="F12" s="3">
        <f t="shared" si="19"/>
        <v>21218.73</v>
      </c>
      <c r="H12">
        <f t="shared" ref="H12:H60" si="23">H11+1</f>
        <v>42</v>
      </c>
      <c r="I12" s="5">
        <v>416691.99349962431</v>
      </c>
      <c r="J12" s="5">
        <v>0</v>
      </c>
      <c r="K12" s="5">
        <v>0</v>
      </c>
      <c r="L12" s="5">
        <v>0</v>
      </c>
      <c r="M12" s="5">
        <v>11965.52</v>
      </c>
      <c r="N12" s="5">
        <v>12602.42</v>
      </c>
      <c r="O12" s="5">
        <v>13269.62</v>
      </c>
      <c r="P12" s="5">
        <v>13967.67</v>
      </c>
      <c r="Q12" s="5">
        <v>14696.84</v>
      </c>
      <c r="R12" s="5">
        <v>15457.1</v>
      </c>
      <c r="S12" s="5">
        <v>16248.05</v>
      </c>
      <c r="T12" s="5">
        <v>17068.5</v>
      </c>
      <c r="U12" s="5">
        <v>17917.05</v>
      </c>
      <c r="V12" s="5">
        <v>18804.759999999998</v>
      </c>
      <c r="W12" s="5">
        <v>19733.080000000002</v>
      </c>
      <c r="X12" s="5">
        <v>20703.07</v>
      </c>
      <c r="Y12" s="5">
        <v>21715.49</v>
      </c>
      <c r="Z12" s="5">
        <v>22772.61</v>
      </c>
      <c r="AA12" s="5">
        <v>23877.35</v>
      </c>
      <c r="AB12" s="5">
        <v>25033.17</v>
      </c>
      <c r="AC12" s="5">
        <v>26238.85</v>
      </c>
      <c r="AD12" s="5">
        <v>27494.86</v>
      </c>
      <c r="AE12" s="5">
        <v>28801.13</v>
      </c>
      <c r="AF12" s="5">
        <v>30163.07</v>
      </c>
      <c r="AG12" s="5">
        <v>31582.42</v>
      </c>
      <c r="AH12" s="5">
        <v>33062.559999999998</v>
      </c>
      <c r="AI12" s="5">
        <v>14252.66</v>
      </c>
      <c r="AJ12" s="5">
        <v>14911.91</v>
      </c>
      <c r="AK12" s="5">
        <v>15592.68</v>
      </c>
      <c r="AL12" s="5">
        <v>16292.19</v>
      </c>
      <c r="AM12" s="5">
        <v>17008.47</v>
      </c>
      <c r="AN12" s="5">
        <v>17734.89</v>
      </c>
      <c r="AO12" s="5">
        <v>18466.14</v>
      </c>
      <c r="AP12" s="5">
        <v>19196.759999999998</v>
      </c>
      <c r="AQ12" s="5">
        <v>19921.849999999999</v>
      </c>
      <c r="AR12" s="5">
        <v>20638.82</v>
      </c>
      <c r="AS12" s="5">
        <v>21339.56</v>
      </c>
      <c r="AT12" s="5">
        <v>22016.82</v>
      </c>
      <c r="AU12" s="5">
        <v>22661.22</v>
      </c>
      <c r="AV12" s="5">
        <v>23255.87</v>
      </c>
      <c r="AW12" s="5">
        <v>23783.19</v>
      </c>
      <c r="AX12" s="5">
        <v>24223.360000000001</v>
      </c>
      <c r="AY12" s="5">
        <v>24559.23</v>
      </c>
      <c r="AZ12" s="5">
        <v>24769.69</v>
      </c>
      <c r="BA12" s="5">
        <v>24834.04</v>
      </c>
      <c r="BB12" s="5">
        <v>24736.39</v>
      </c>
      <c r="BC12" s="5">
        <v>24466.880000000001</v>
      </c>
      <c r="BD12" s="5">
        <v>24013.68</v>
      </c>
      <c r="BE12" s="5">
        <v>23366.45</v>
      </c>
      <c r="BF12" s="5">
        <v>22474.38</v>
      </c>
      <c r="BG12" s="5">
        <v>21327.33</v>
      </c>
      <c r="BH12" s="5">
        <v>19929</v>
      </c>
      <c r="BI12" s="5">
        <v>18297.29</v>
      </c>
      <c r="BJ12" s="5">
        <v>16471.03</v>
      </c>
      <c r="BK12" s="5">
        <v>14511.31</v>
      </c>
      <c r="BL12" s="5">
        <v>12493.56</v>
      </c>
      <c r="BM12" s="5">
        <v>10495.27</v>
      </c>
      <c r="BN12" s="5">
        <v>8587.4</v>
      </c>
      <c r="BO12" s="5">
        <v>6830.38</v>
      </c>
      <c r="BP12" s="5">
        <v>5270.36</v>
      </c>
      <c r="BQ12" s="5">
        <v>3968.28</v>
      </c>
      <c r="BR12" s="5">
        <v>2888.21</v>
      </c>
      <c r="BS12" s="5">
        <v>2055.67</v>
      </c>
      <c r="BT12" s="5">
        <v>1387.03</v>
      </c>
      <c r="BU12" s="5">
        <v>882.15</v>
      </c>
      <c r="BV12" s="5">
        <v>506.97</v>
      </c>
      <c r="BW12" s="5">
        <v>256.35000000000002</v>
      </c>
      <c r="BX12" s="5">
        <v>112.16</v>
      </c>
      <c r="BY12" s="5">
        <v>42.03</v>
      </c>
      <c r="BZ12" s="5">
        <v>12.84</v>
      </c>
      <c r="CA12" s="5">
        <v>2.94</v>
      </c>
      <c r="CB12" s="5">
        <v>0.43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0.99831999999999999</v>
      </c>
      <c r="DK12" s="3">
        <v>0.99637327600000003</v>
      </c>
      <c r="DL12" s="3">
        <v>0.99411150866348008</v>
      </c>
      <c r="DM12" s="3">
        <v>0.99147711316552178</v>
      </c>
      <c r="DN12" s="3">
        <v>0.98840353411470872</v>
      </c>
      <c r="DO12" s="3">
        <v>0.9848156292858723</v>
      </c>
      <c r="DP12" s="3">
        <v>0.98061046654882167</v>
      </c>
      <c r="DQ12" s="3">
        <v>0.97569760811141215</v>
      </c>
      <c r="DR12" s="3">
        <v>0.97065325147747616</v>
      </c>
      <c r="DS12" s="3">
        <v>0.96546996311458644</v>
      </c>
      <c r="DT12" s="3">
        <v>0.96012125951893168</v>
      </c>
      <c r="DU12" s="3">
        <v>0.95457175863891219</v>
      </c>
      <c r="DV12" s="3">
        <v>0.94885387380466502</v>
      </c>
      <c r="DW12" s="3">
        <v>0.94301842248076628</v>
      </c>
      <c r="DX12" s="3">
        <v>0.93712455734026157</v>
      </c>
      <c r="DY12" s="3">
        <v>0.93105199020869667</v>
      </c>
      <c r="DZ12" s="3">
        <v>0.92475807875488591</v>
      </c>
      <c r="EA12" s="3">
        <v>0.91819229639572619</v>
      </c>
      <c r="EB12" s="3">
        <v>0.91148031070907343</v>
      </c>
      <c r="EC12" s="3">
        <v>0.90461686396943408</v>
      </c>
      <c r="ED12" s="3">
        <v>0.89764226794822977</v>
      </c>
      <c r="EE12" s="3">
        <v>0.89052396476340034</v>
      </c>
      <c r="EF12" s="3">
        <v>0.88314152109551169</v>
      </c>
      <c r="EG12" s="3">
        <v>0.87531688721860545</v>
      </c>
      <c r="EH12" s="3">
        <v>0.8669050919324347</v>
      </c>
      <c r="EI12" s="3">
        <v>0.85783726467082144</v>
      </c>
      <c r="EJ12" s="3">
        <v>0.84784346053740633</v>
      </c>
      <c r="EK12" s="3">
        <v>0.83677910337739314</v>
      </c>
      <c r="EL12" s="3">
        <v>0.82453702509498183</v>
      </c>
      <c r="EM12" s="3">
        <v>0.81107233547518087</v>
      </c>
      <c r="EN12" s="3">
        <v>0.79645681198991813</v>
      </c>
      <c r="EO12" s="3">
        <v>0.78056749859071928</v>
      </c>
      <c r="EP12" s="3">
        <v>0.76335598524679393</v>
      </c>
      <c r="EQ12" s="3">
        <v>0.74473773276662458</v>
      </c>
      <c r="ER12" s="3">
        <v>0.72443618217140648</v>
      </c>
      <c r="ES12" s="3">
        <v>0.70223945754967454</v>
      </c>
      <c r="ET12" s="3">
        <v>0.67794899471303127</v>
      </c>
      <c r="EU12" s="3">
        <v>0.65151576340917017</v>
      </c>
      <c r="EV12" s="3">
        <v>0.6228425546615326</v>
      </c>
      <c r="EW12" s="3">
        <v>0.59190596497149428</v>
      </c>
      <c r="EX12" s="3">
        <v>0.55884209776818661</v>
      </c>
      <c r="EY12" s="3">
        <v>0.52393682034158573</v>
      </c>
      <c r="EZ12" s="3">
        <v>0.48742366333198062</v>
      </c>
      <c r="FA12" s="3">
        <v>0.44956059316435237</v>
      </c>
      <c r="FB12" s="3">
        <v>0.40985540157607681</v>
      </c>
      <c r="FC12" s="3">
        <v>0.36866083516366532</v>
      </c>
      <c r="FD12" s="3">
        <v>0.32653027492116166</v>
      </c>
      <c r="FE12" s="3">
        <v>0.28416623705289018</v>
      </c>
      <c r="FF12" s="3">
        <v>0.24246768342774908</v>
      </c>
      <c r="FG12" s="3">
        <v>0.20248233775367896</v>
      </c>
      <c r="FH12" s="3">
        <v>0.16523976137064478</v>
      </c>
      <c r="FI12" s="3">
        <v>0.1315738123889896</v>
      </c>
      <c r="FJ12" s="3">
        <v>0.10204338593640477</v>
      </c>
      <c r="FK12" s="3">
        <v>7.6933569959033651E-2</v>
      </c>
      <c r="FL12" s="3">
        <v>5.6267674396638025E-2</v>
      </c>
      <c r="FM12" s="3">
        <v>4.0157676540136591E-2</v>
      </c>
      <c r="FN12" s="3">
        <v>2.7703977891509433E-2</v>
      </c>
      <c r="FO12" s="3">
        <v>1.8690211644727926E-2</v>
      </c>
      <c r="FP12" s="3">
        <v>1.1953511759502192E-2</v>
      </c>
      <c r="FQ12" s="3">
        <v>7.2060550290983022E-3</v>
      </c>
      <c r="FR12" s="3">
        <v>3.9254264165510091E-3</v>
      </c>
      <c r="FS12" s="3">
        <v>1.8814176271887331E-3</v>
      </c>
      <c r="FT12" s="3">
        <v>7.8028033252398334E-4</v>
      </c>
      <c r="FU12" s="3">
        <v>2.7714777130919365E-4</v>
      </c>
      <c r="FV12" s="3">
        <v>8.0261994571142467E-5</v>
      </c>
      <c r="FW12" s="3">
        <v>1.7443339280146396E-5</v>
      </c>
      <c r="FX12" s="3">
        <v>2.402296685661761E-6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10</v>
      </c>
      <c r="HC12">
        <f t="shared" ref="HC12:HC60" si="24">HC11-HD11-HE11-HF11</f>
        <v>0.89390000599999997</v>
      </c>
      <c r="HD12">
        <f>IF(H12&gt;=$F$3,IF(HB12&lt;50,HC12*VLOOKUP(H12,Ret!$A$2:$AZ$27,HB12+2),HC12),0)</f>
        <v>0</v>
      </c>
      <c r="HE12">
        <f>IF(H12&lt;$F$3,HC12*VLOOKUP(H12,Withd!$A$2:$AZ$57,HB12+2),0)</f>
        <v>4.2460250285000001E-2</v>
      </c>
      <c r="HF12">
        <f>IF(HC12=HD12,0,HC12*VLOOKUP(H12,Mort!$A$2:$E$115,IF(HF11/HC11=VLOOKUP(H11,Mort!$A$2:$E$115,2),2,3)))</f>
        <v>7.9557100533999994E-4</v>
      </c>
      <c r="HH12">
        <f t="shared" si="20"/>
        <v>35</v>
      </c>
      <c r="HI12">
        <f t="shared" si="20"/>
        <v>3</v>
      </c>
      <c r="HJ12">
        <f t="shared" si="21"/>
        <v>0.63873714676204807</v>
      </c>
      <c r="HK12">
        <f>IF(HH12&gt;=$F$3,IF(HI12&lt;50,HJ12*VLOOKUP(HH12,Ret!$A$2:$AZ$27,HI12+2),HJ12),0)</f>
        <v>0</v>
      </c>
      <c r="HL12">
        <f>IF(HH12&lt;$F$3,HJ12*VLOOKUP(HH12,Withd!$A$2:$AZ$57,HI12+2),0)</f>
        <v>6.304335638541414E-2</v>
      </c>
      <c r="HM12">
        <f>IF(HJ12=HK12,0,HJ12*VLOOKUP(HH12,Mort!$A$2:$E$115,IF(HM11/HJ11=VLOOKUP(HH11,Mort!$A$2:$E$115,2),2,3)))</f>
        <v>3.6408017365436739E-4</v>
      </c>
      <c r="HN12">
        <f>HN11/(1+Assumptions!$C$9)</f>
        <v>1.2049992249151682</v>
      </c>
      <c r="HO12">
        <f>HO11*(1+Assumptions!$C$10)</f>
        <v>0.8522160288831836</v>
      </c>
      <c r="HQ12">
        <f>HQ11/(1.01+Assumptions!$C$9)</f>
        <v>1.2641727168839687</v>
      </c>
      <c r="HR12">
        <f>HR11/(0.99+Assumptions!$C$9)</f>
        <v>1.148062610490368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2034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22748.935455904706</v>
      </c>
      <c r="F13" s="3">
        <f t="shared" si="19"/>
        <v>22256.37</v>
      </c>
      <c r="H13">
        <f t="shared" si="23"/>
        <v>43</v>
      </c>
      <c r="I13" s="5">
        <v>406676.30433700944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13291.95</v>
      </c>
      <c r="P13" s="5">
        <v>13991.18</v>
      </c>
      <c r="Q13" s="5">
        <v>14721.58</v>
      </c>
      <c r="R13" s="5">
        <v>15483.12</v>
      </c>
      <c r="S13" s="5">
        <v>16275.39</v>
      </c>
      <c r="T13" s="5">
        <v>17097.22</v>
      </c>
      <c r="U13" s="5">
        <v>17947.2</v>
      </c>
      <c r="V13" s="5">
        <v>18836.41</v>
      </c>
      <c r="W13" s="5">
        <v>19766.29</v>
      </c>
      <c r="X13" s="5">
        <v>20737.91</v>
      </c>
      <c r="Y13" s="5">
        <v>21752.03</v>
      </c>
      <c r="Z13" s="5">
        <v>22810.94</v>
      </c>
      <c r="AA13" s="5">
        <v>23917.53</v>
      </c>
      <c r="AB13" s="5">
        <v>25075.29</v>
      </c>
      <c r="AC13" s="5">
        <v>26283.01</v>
      </c>
      <c r="AD13" s="5">
        <v>27541.13</v>
      </c>
      <c r="AE13" s="5">
        <v>28849.59</v>
      </c>
      <c r="AF13" s="5">
        <v>30213.83</v>
      </c>
      <c r="AG13" s="5">
        <v>31635.57</v>
      </c>
      <c r="AH13" s="5">
        <v>33118.199999999997</v>
      </c>
      <c r="AI13" s="5">
        <v>14276.65</v>
      </c>
      <c r="AJ13" s="5">
        <v>14937</v>
      </c>
      <c r="AK13" s="5">
        <v>15618.92</v>
      </c>
      <c r="AL13" s="5">
        <v>16319.6</v>
      </c>
      <c r="AM13" s="5">
        <v>17037.09</v>
      </c>
      <c r="AN13" s="5">
        <v>17764.73</v>
      </c>
      <c r="AO13" s="5">
        <v>18497.21</v>
      </c>
      <c r="AP13" s="5">
        <v>19229.060000000001</v>
      </c>
      <c r="AQ13" s="5">
        <v>19955.38</v>
      </c>
      <c r="AR13" s="5">
        <v>20673.55</v>
      </c>
      <c r="AS13" s="5">
        <v>21375.47</v>
      </c>
      <c r="AT13" s="5">
        <v>22053.87</v>
      </c>
      <c r="AU13" s="5">
        <v>22699.360000000001</v>
      </c>
      <c r="AV13" s="5">
        <v>23295</v>
      </c>
      <c r="AW13" s="5">
        <v>23823.21</v>
      </c>
      <c r="AX13" s="5">
        <v>24264.12</v>
      </c>
      <c r="AY13" s="5">
        <v>24600.560000000001</v>
      </c>
      <c r="AZ13" s="5">
        <v>24811.37</v>
      </c>
      <c r="BA13" s="5">
        <v>24875.84</v>
      </c>
      <c r="BB13" s="5">
        <v>24778.02</v>
      </c>
      <c r="BC13" s="5">
        <v>24508.05</v>
      </c>
      <c r="BD13" s="5">
        <v>24054.09</v>
      </c>
      <c r="BE13" s="5">
        <v>23405.78</v>
      </c>
      <c r="BF13" s="5">
        <v>22512.2</v>
      </c>
      <c r="BG13" s="5">
        <v>21363.22</v>
      </c>
      <c r="BH13" s="5">
        <v>19962.53</v>
      </c>
      <c r="BI13" s="5">
        <v>18328.09</v>
      </c>
      <c r="BJ13" s="5">
        <v>16498.75</v>
      </c>
      <c r="BK13" s="5">
        <v>14535.73</v>
      </c>
      <c r="BL13" s="5">
        <v>12514.59</v>
      </c>
      <c r="BM13" s="5">
        <v>10512.93</v>
      </c>
      <c r="BN13" s="5">
        <v>8601.85</v>
      </c>
      <c r="BO13" s="5">
        <v>6841.88</v>
      </c>
      <c r="BP13" s="5">
        <v>5279.23</v>
      </c>
      <c r="BQ13" s="5">
        <v>3974.96</v>
      </c>
      <c r="BR13" s="5">
        <v>2893.07</v>
      </c>
      <c r="BS13" s="5">
        <v>2059.13</v>
      </c>
      <c r="BT13" s="5">
        <v>1389.37</v>
      </c>
      <c r="BU13" s="5">
        <v>883.63</v>
      </c>
      <c r="BV13" s="5">
        <v>507.82</v>
      </c>
      <c r="BW13" s="5">
        <v>256.77999999999997</v>
      </c>
      <c r="BX13" s="5">
        <v>112.35</v>
      </c>
      <c r="BY13" s="5">
        <v>42.1</v>
      </c>
      <c r="BZ13" s="5">
        <v>12.86</v>
      </c>
      <c r="CA13" s="5">
        <v>2.95</v>
      </c>
      <c r="CB13" s="5">
        <v>0.43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0.99804999999999999</v>
      </c>
      <c r="DL13" s="3">
        <v>0.99578442649999999</v>
      </c>
      <c r="DM13" s="3">
        <v>0.99314559776977496</v>
      </c>
      <c r="DN13" s="3">
        <v>0.99006684641668863</v>
      </c>
      <c r="DO13" s="3">
        <v>0.98647290376419605</v>
      </c>
      <c r="DP13" s="3">
        <v>0.98226066446512295</v>
      </c>
      <c r="DQ13" s="3">
        <v>0.97733953853615274</v>
      </c>
      <c r="DR13" s="3">
        <v>0.97228669312192084</v>
      </c>
      <c r="DS13" s="3">
        <v>0.96709468218064976</v>
      </c>
      <c r="DT13" s="3">
        <v>0.96173697764136901</v>
      </c>
      <c r="DU13" s="3">
        <v>0.95617813791060191</v>
      </c>
      <c r="DV13" s="3">
        <v>0.95045063086451731</v>
      </c>
      <c r="DW13" s="3">
        <v>0.94460535948470059</v>
      </c>
      <c r="DX13" s="3">
        <v>0.93870157598792126</v>
      </c>
      <c r="DY13" s="3">
        <v>0.93261878977551949</v>
      </c>
      <c r="DZ13" s="3">
        <v>0.92631428675663696</v>
      </c>
      <c r="EA13" s="3">
        <v>0.91973745532066487</v>
      </c>
      <c r="EB13" s="3">
        <v>0.91301417452227074</v>
      </c>
      <c r="EC13" s="3">
        <v>0.90613917778811803</v>
      </c>
      <c r="ED13" s="3">
        <v>0.89915284472737167</v>
      </c>
      <c r="EE13" s="3">
        <v>0.89202256266868363</v>
      </c>
      <c r="EF13" s="3">
        <v>0.88462769562416022</v>
      </c>
      <c r="EG13" s="3">
        <v>0.87678989424093012</v>
      </c>
      <c r="EH13" s="3">
        <v>0.86836394335727474</v>
      </c>
      <c r="EI13" s="3">
        <v>0.85928085650975761</v>
      </c>
      <c r="EJ13" s="3">
        <v>0.84927023453141892</v>
      </c>
      <c r="EK13" s="3">
        <v>0.83818725797078386</v>
      </c>
      <c r="EL13" s="3">
        <v>0.82592457838667122</v>
      </c>
      <c r="EM13" s="3">
        <v>0.81243723002161694</v>
      </c>
      <c r="EN13" s="3">
        <v>0.79779711113662732</v>
      </c>
      <c r="EO13" s="3">
        <v>0.78188105876945158</v>
      </c>
      <c r="EP13" s="3">
        <v>0.76464058142358515</v>
      </c>
      <c r="EQ13" s="3">
        <v>0.74599099764266386</v>
      </c>
      <c r="ER13" s="3">
        <v>0.72565528304692484</v>
      </c>
      <c r="ES13" s="3">
        <v>0.70342120517436701</v>
      </c>
      <c r="ET13" s="3">
        <v>0.67908986568738561</v>
      </c>
      <c r="EU13" s="3">
        <v>0.65261215182423449</v>
      </c>
      <c r="EV13" s="3">
        <v>0.62389069102244998</v>
      </c>
      <c r="EW13" s="3">
        <v>0.59290204039936489</v>
      </c>
      <c r="EX13" s="3">
        <v>0.55978253242265641</v>
      </c>
      <c r="EY13" s="3">
        <v>0.52481851544753733</v>
      </c>
      <c r="EZ13" s="3">
        <v>0.48824391310599846</v>
      </c>
      <c r="FA13" s="3">
        <v>0.45031712593592449</v>
      </c>
      <c r="FB13" s="3">
        <v>0.41054511737326366</v>
      </c>
      <c r="FC13" s="3">
        <v>0.36928122762607696</v>
      </c>
      <c r="FD13" s="3">
        <v>0.32707976893296886</v>
      </c>
      <c r="FE13" s="3">
        <v>0.28464443971160547</v>
      </c>
      <c r="FF13" s="3">
        <v>0.2428757146283245</v>
      </c>
      <c r="FG13" s="3">
        <v>0.2028230805289675</v>
      </c>
      <c r="FH13" s="3">
        <v>0.16551783132727449</v>
      </c>
      <c r="FI13" s="3">
        <v>0.13179522837265559</v>
      </c>
      <c r="FJ13" s="3">
        <v>0.10221510731669677</v>
      </c>
      <c r="FK13" s="3">
        <v>7.7063035859277193E-2</v>
      </c>
      <c r="FL13" s="3">
        <v>5.6362363166758148E-2</v>
      </c>
      <c r="FM13" s="3">
        <v>4.0225254968483622E-2</v>
      </c>
      <c r="FN13" s="3">
        <v>2.7750598897657484E-2</v>
      </c>
      <c r="FO13" s="3">
        <v>1.8721664040315646E-2</v>
      </c>
      <c r="FP13" s="3">
        <v>1.1973627453624274E-2</v>
      </c>
      <c r="FQ13" s="3">
        <v>7.218181574142858E-3</v>
      </c>
      <c r="FR13" s="3">
        <v>3.9320322306985803E-3</v>
      </c>
      <c r="FS13" s="3">
        <v>1.8845837278515225E-3</v>
      </c>
      <c r="FT13" s="3">
        <v>7.8159340945186198E-4</v>
      </c>
      <c r="FU13" s="3">
        <v>2.7761416310320686E-4</v>
      </c>
      <c r="FV13" s="3">
        <v>8.0397061634688696E-5</v>
      </c>
      <c r="FW13" s="3">
        <v>1.7472693405066897E-5</v>
      </c>
      <c r="FX13" s="3">
        <v>2.4063393357458123E-6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11</v>
      </c>
      <c r="HC13">
        <f t="shared" si="24"/>
        <v>0.85064418470965997</v>
      </c>
      <c r="HD13">
        <f>IF(H13&gt;=$F$3,IF(HB13&lt;50,HC13*VLOOKUP(H13,Ret!$A$2:$AZ$27,HB13+2),HC13),0)</f>
        <v>0</v>
      </c>
      <c r="HE13">
        <f>IF(H13&lt;$F$3,HC13*VLOOKUP(H13,Withd!$A$2:$AZ$57,HB13+2),0)</f>
        <v>3.8108859474992769E-2</v>
      </c>
      <c r="HF13">
        <f>IF(HC13=HD13,0,HC13*VLOOKUP(H13,Mort!$A$2:$E$115,IF(HF12/HC12=VLOOKUP(H12,Mort!$A$2:$E$115,2),2,3)))</f>
        <v>7.9960553362708035E-4</v>
      </c>
      <c r="HH13">
        <f t="shared" si="20"/>
        <v>36</v>
      </c>
      <c r="HI13">
        <f t="shared" si="20"/>
        <v>4</v>
      </c>
      <c r="HJ13">
        <f t="shared" si="21"/>
        <v>0.57532971020297952</v>
      </c>
      <c r="HK13">
        <f>IF(HH13&gt;=$F$3,IF(HI13&lt;50,HJ13*VLOOKUP(HH13,Ret!$A$2:$AZ$27,HI13+2),HJ13),0)</f>
        <v>0</v>
      </c>
      <c r="HL13">
        <f>IF(HH13&lt;$F$3,HJ13*VLOOKUP(HH13,Withd!$A$2:$AZ$57,HI13+2),0)</f>
        <v>4.5451047106035383E-2</v>
      </c>
      <c r="HM13">
        <f>IF(HJ13=HK13,0,HJ13*VLOOKUP(HH13,Mort!$A$2:$E$115,IF(HM12/HJ12=VLOOKUP(HH12,Mort!$A$2:$E$115,2),2,3)))</f>
        <v>3.509511232238175E-4</v>
      </c>
      <c r="HN13">
        <f>HN12/(1+Assumptions!$C$9)</f>
        <v>1.1608855731360002</v>
      </c>
      <c r="HO13">
        <f>HO12*(1+Assumptions!$C$10)</f>
        <v>0.87991304982188701</v>
      </c>
      <c r="HQ13">
        <f>HQ12/(1.01+Assumptions!$C$9)</f>
        <v>1.2062716764160006</v>
      </c>
      <c r="HR13">
        <f>HR12/(0.99+Assumptions!$C$9)</f>
        <v>1.116792422656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2035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24000.126905979465</v>
      </c>
      <c r="F14" s="3">
        <f t="shared" si="19"/>
        <v>23339.83</v>
      </c>
      <c r="H14">
        <f t="shared" si="23"/>
        <v>44</v>
      </c>
      <c r="I14" s="5">
        <v>396575.49939416692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14018.51</v>
      </c>
      <c r="Q14" s="5">
        <v>14750.34</v>
      </c>
      <c r="R14" s="5">
        <v>15513.37</v>
      </c>
      <c r="S14" s="5">
        <v>16307.19</v>
      </c>
      <c r="T14" s="5">
        <v>17130.63</v>
      </c>
      <c r="U14" s="5">
        <v>17982.27</v>
      </c>
      <c r="V14" s="5">
        <v>18873.21</v>
      </c>
      <c r="W14" s="5">
        <v>19804.91</v>
      </c>
      <c r="X14" s="5">
        <v>20778.43</v>
      </c>
      <c r="Y14" s="5">
        <v>21794.53</v>
      </c>
      <c r="Z14" s="5">
        <v>22855.5</v>
      </c>
      <c r="AA14" s="5">
        <v>23964.26</v>
      </c>
      <c r="AB14" s="5">
        <v>25124.28</v>
      </c>
      <c r="AC14" s="5">
        <v>26334.36</v>
      </c>
      <c r="AD14" s="5">
        <v>27594.94</v>
      </c>
      <c r="AE14" s="5">
        <v>28905.96</v>
      </c>
      <c r="AF14" s="5">
        <v>30272.86</v>
      </c>
      <c r="AG14" s="5">
        <v>31697.38</v>
      </c>
      <c r="AH14" s="5">
        <v>33182.910000000003</v>
      </c>
      <c r="AI14" s="5">
        <v>14304.54</v>
      </c>
      <c r="AJ14" s="5">
        <v>14966.19</v>
      </c>
      <c r="AK14" s="5">
        <v>15649.43</v>
      </c>
      <c r="AL14" s="5">
        <v>16351.49</v>
      </c>
      <c r="AM14" s="5">
        <v>17070.38</v>
      </c>
      <c r="AN14" s="5">
        <v>17799.439999999999</v>
      </c>
      <c r="AO14" s="5">
        <v>18533.349999999999</v>
      </c>
      <c r="AP14" s="5">
        <v>19266.63</v>
      </c>
      <c r="AQ14" s="5">
        <v>19994.37</v>
      </c>
      <c r="AR14" s="5">
        <v>20713.939999999999</v>
      </c>
      <c r="AS14" s="5">
        <v>21417.24</v>
      </c>
      <c r="AT14" s="5">
        <v>22096.959999999999</v>
      </c>
      <c r="AU14" s="5">
        <v>22743.71</v>
      </c>
      <c r="AV14" s="5">
        <v>23340.52</v>
      </c>
      <c r="AW14" s="5">
        <v>23869.759999999998</v>
      </c>
      <c r="AX14" s="5">
        <v>24311.53</v>
      </c>
      <c r="AY14" s="5">
        <v>24648.62</v>
      </c>
      <c r="AZ14" s="5">
        <v>24859.85</v>
      </c>
      <c r="BA14" s="5">
        <v>24924.44</v>
      </c>
      <c r="BB14" s="5">
        <v>24826.43</v>
      </c>
      <c r="BC14" s="5">
        <v>24555.94</v>
      </c>
      <c r="BD14" s="5">
        <v>24101.09</v>
      </c>
      <c r="BE14" s="5">
        <v>23451.51</v>
      </c>
      <c r="BF14" s="5">
        <v>22556.18</v>
      </c>
      <c r="BG14" s="5">
        <v>21404.959999999999</v>
      </c>
      <c r="BH14" s="5">
        <v>20001.54</v>
      </c>
      <c r="BI14" s="5">
        <v>18363.900000000001</v>
      </c>
      <c r="BJ14" s="5">
        <v>16530.98</v>
      </c>
      <c r="BK14" s="5">
        <v>14564.13</v>
      </c>
      <c r="BL14" s="5">
        <v>12539.04</v>
      </c>
      <c r="BM14" s="5">
        <v>10533.47</v>
      </c>
      <c r="BN14" s="5">
        <v>8618.66</v>
      </c>
      <c r="BO14" s="5">
        <v>6855.25</v>
      </c>
      <c r="BP14" s="5">
        <v>5289.55</v>
      </c>
      <c r="BQ14" s="5">
        <v>3982.73</v>
      </c>
      <c r="BR14" s="5">
        <v>2898.72</v>
      </c>
      <c r="BS14" s="5">
        <v>2063.15</v>
      </c>
      <c r="BT14" s="5">
        <v>1392.08</v>
      </c>
      <c r="BU14" s="5">
        <v>885.36</v>
      </c>
      <c r="BV14" s="5">
        <v>508.82</v>
      </c>
      <c r="BW14" s="5">
        <v>257.27999999999997</v>
      </c>
      <c r="BX14" s="5">
        <v>112.57</v>
      </c>
      <c r="BY14" s="5">
        <v>42.18</v>
      </c>
      <c r="BZ14" s="5">
        <v>12.89</v>
      </c>
      <c r="CA14" s="5">
        <v>2.96</v>
      </c>
      <c r="CB14" s="5">
        <v>0.43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0.99773000000000001</v>
      </c>
      <c r="DM14" s="3">
        <v>0.99508601549999998</v>
      </c>
      <c r="DN14" s="3">
        <v>0.99200124885194996</v>
      </c>
      <c r="DO14" s="3">
        <v>0.98840028431861737</v>
      </c>
      <c r="DP14" s="3">
        <v>0.98417981510457686</v>
      </c>
      <c r="DQ14" s="3">
        <v>0.97924907423090302</v>
      </c>
      <c r="DR14" s="3">
        <v>0.97418635651712926</v>
      </c>
      <c r="DS14" s="3">
        <v>0.96898420137332775</v>
      </c>
      <c r="DT14" s="3">
        <v>0.96361602889771947</v>
      </c>
      <c r="DU14" s="3">
        <v>0.95804632825069069</v>
      </c>
      <c r="DV14" s="3">
        <v>0.952307630744469</v>
      </c>
      <c r="DW14" s="3">
        <v>0.94645093881539055</v>
      </c>
      <c r="DX14" s="3">
        <v>0.94053562044779437</v>
      </c>
      <c r="DY14" s="3">
        <v>0.93444094962729263</v>
      </c>
      <c r="DZ14" s="3">
        <v>0.92812412880781214</v>
      </c>
      <c r="EA14" s="3">
        <v>0.92153444749327673</v>
      </c>
      <c r="EB14" s="3">
        <v>0.91479803068210086</v>
      </c>
      <c r="EC14" s="3">
        <v>0.90790960151106459</v>
      </c>
      <c r="ED14" s="3">
        <v>0.90090961848341433</v>
      </c>
      <c r="EE14" s="3">
        <v>0.89376540520884085</v>
      </c>
      <c r="EF14" s="3">
        <v>0.88635608999965954</v>
      </c>
      <c r="EG14" s="3">
        <v>0.8785029750422626</v>
      </c>
      <c r="EH14" s="3">
        <v>0.87006056145210642</v>
      </c>
      <c r="EI14" s="3">
        <v>0.86095972797931741</v>
      </c>
      <c r="EJ14" s="3">
        <v>0.85092954714835833</v>
      </c>
      <c r="EK14" s="3">
        <v>0.83982491655807223</v>
      </c>
      <c r="EL14" s="3">
        <v>0.82753827802882762</v>
      </c>
      <c r="EM14" s="3">
        <v>0.81402457794861693</v>
      </c>
      <c r="EN14" s="3">
        <v>0.79935585505398288</v>
      </c>
      <c r="EO14" s="3">
        <v>0.78340870574565591</v>
      </c>
      <c r="EP14" s="3">
        <v>0.76613454378396417</v>
      </c>
      <c r="EQ14" s="3">
        <v>0.74744852226107328</v>
      </c>
      <c r="ER14" s="3">
        <v>0.7270730755442365</v>
      </c>
      <c r="ES14" s="3">
        <v>0.70479555650956105</v>
      </c>
      <c r="ET14" s="3">
        <v>0.68041667820989538</v>
      </c>
      <c r="EU14" s="3">
        <v>0.65388723192649156</v>
      </c>
      <c r="EV14" s="3">
        <v>0.62510965484940673</v>
      </c>
      <c r="EW14" s="3">
        <v>0.59406045829303666</v>
      </c>
      <c r="EX14" s="3">
        <v>0.56087624109278766</v>
      </c>
      <c r="EY14" s="3">
        <v>0.5258439110741322</v>
      </c>
      <c r="EZ14" s="3">
        <v>0.48919784891137591</v>
      </c>
      <c r="FA14" s="3">
        <v>0.45119696000794024</v>
      </c>
      <c r="FB14" s="3">
        <v>0.41134724450003896</v>
      </c>
      <c r="FC14" s="3">
        <v>0.37000273295534003</v>
      </c>
      <c r="FD14" s="3">
        <v>0.32771882063320373</v>
      </c>
      <c r="FE14" s="3">
        <v>0.28520058084425187</v>
      </c>
      <c r="FF14" s="3">
        <v>0.24335024761116636</v>
      </c>
      <c r="FG14" s="3">
        <v>0.20321935827760892</v>
      </c>
      <c r="FH14" s="3">
        <v>0.1658412217096083</v>
      </c>
      <c r="FI14" s="3">
        <v>0.1320527311984927</v>
      </c>
      <c r="FJ14" s="3">
        <v>0.10241481620830301</v>
      </c>
      <c r="FK14" s="3">
        <v>7.7213602383925883E-2</v>
      </c>
      <c r="FL14" s="3">
        <v>5.6472484511555704E-2</v>
      </c>
      <c r="FM14" s="3">
        <v>4.0303847471052187E-2</v>
      </c>
      <c r="FN14" s="3">
        <v>2.7804818293329484E-2</v>
      </c>
      <c r="FO14" s="3">
        <v>1.8758242613411805E-2</v>
      </c>
      <c r="FP14" s="3">
        <v>1.1997021645833654E-2</v>
      </c>
      <c r="FQ14" s="3">
        <v>7.2322845289743603E-3</v>
      </c>
      <c r="FR14" s="3">
        <v>3.9397146743134926E-3</v>
      </c>
      <c r="FS14" s="3">
        <v>1.8882658462517138E-3</v>
      </c>
      <c r="FT14" s="3">
        <v>7.8312049441597333E-4</v>
      </c>
      <c r="FU14" s="3">
        <v>2.7815656841160955E-4</v>
      </c>
      <c r="FV14" s="3">
        <v>8.0554142212002118E-5</v>
      </c>
      <c r="FW14" s="3">
        <v>1.7506831726934424E-5</v>
      </c>
      <c r="FX14" s="3">
        <v>2.4110408654334079E-6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12</v>
      </c>
      <c r="HC14">
        <f t="shared" si="24"/>
        <v>0.81173571970104008</v>
      </c>
      <c r="HD14">
        <f>IF(H14&gt;=$F$3,IF(HB14&lt;50,HC14*VLOOKUP(H14,Ret!$A$2:$AZ$27,HB14+2),HC14),0)</f>
        <v>0</v>
      </c>
      <c r="HE14">
        <f>IF(H14&lt;$F$3,HC14*VLOOKUP(H14,Withd!$A$2:$AZ$57,HB14+2),0)</f>
        <v>3.4011726655473577E-2</v>
      </c>
      <c r="HF14">
        <f>IF(HC14=HD14,0,HC14*VLOOKUP(H14,Mort!$A$2:$E$115,IF(HF13/HC13=VLOOKUP(H13,Mort!$A$2:$E$115,2),2,3)))</f>
        <v>8.1985307689805048E-4</v>
      </c>
      <c r="HH14">
        <f t="shared" si="20"/>
        <v>37</v>
      </c>
      <c r="HI14">
        <f t="shared" si="20"/>
        <v>5</v>
      </c>
      <c r="HJ14">
        <f t="shared" si="21"/>
        <v>0.52952771197372028</v>
      </c>
      <c r="HK14">
        <f>IF(HH14&gt;=$F$3,IF(HI14&lt;50,HJ14*VLOOKUP(HH14,Ret!$A$2:$AZ$27,HI14+2),HJ14),0)</f>
        <v>0</v>
      </c>
      <c r="HL14">
        <f>IF(HH14&lt;$F$3,HJ14*VLOOKUP(HH14,Withd!$A$2:$AZ$57,HI14+2),0)</f>
        <v>3.600788441421298E-2</v>
      </c>
      <c r="HM14">
        <f>IF(HJ14=HK14,0,HJ14*VLOOKUP(HH14,Mort!$A$2:$E$115,IF(HM13/HJ13=VLOOKUP(HH13,Mort!$A$2:$E$115,2),2,3)))</f>
        <v>3.4419301278291819E-4</v>
      </c>
      <c r="HN14">
        <f>HN13/(1+Assumptions!$C$9)</f>
        <v>1.1183868720000001</v>
      </c>
      <c r="HO14">
        <f>HO13*(1+Assumptions!$C$10)</f>
        <v>0.90851022394109826</v>
      </c>
      <c r="HQ14">
        <f>HQ13/(1.01+Assumptions!$C$9)</f>
        <v>1.1510225920000006</v>
      </c>
      <c r="HR14">
        <f>HR13/(0.99+Assumptions!$C$9)</f>
        <v>1.086373952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2036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25320.133885808333</v>
      </c>
      <c r="F15" s="3">
        <f t="shared" si="19"/>
        <v>24472.080000000002</v>
      </c>
      <c r="H15">
        <f t="shared" si="23"/>
        <v>45</v>
      </c>
      <c r="I15" s="5">
        <v>386400.41459754639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14783.9</v>
      </c>
      <c r="R15" s="5">
        <v>15548.66</v>
      </c>
      <c r="S15" s="5">
        <v>16344.29</v>
      </c>
      <c r="T15" s="5">
        <v>17169.599999999999</v>
      </c>
      <c r="U15" s="5">
        <v>18023.18</v>
      </c>
      <c r="V15" s="5">
        <v>18916.150000000001</v>
      </c>
      <c r="W15" s="5">
        <v>19849.97</v>
      </c>
      <c r="X15" s="5">
        <v>20825.7</v>
      </c>
      <c r="Y15" s="5">
        <v>21844.12</v>
      </c>
      <c r="Z15" s="5">
        <v>22907.5</v>
      </c>
      <c r="AA15" s="5">
        <v>24018.79</v>
      </c>
      <c r="AB15" s="5">
        <v>25181.45</v>
      </c>
      <c r="AC15" s="5">
        <v>26394.28</v>
      </c>
      <c r="AD15" s="5">
        <v>27657.72</v>
      </c>
      <c r="AE15" s="5">
        <v>28971.73</v>
      </c>
      <c r="AF15" s="5">
        <v>30341.74</v>
      </c>
      <c r="AG15" s="5">
        <v>31769.5</v>
      </c>
      <c r="AH15" s="5">
        <v>33258.400000000001</v>
      </c>
      <c r="AI15" s="5">
        <v>14337.09</v>
      </c>
      <c r="AJ15" s="5">
        <v>15000.24</v>
      </c>
      <c r="AK15" s="5">
        <v>15685.04</v>
      </c>
      <c r="AL15" s="5">
        <v>16388.689999999999</v>
      </c>
      <c r="AM15" s="5">
        <v>17109.22</v>
      </c>
      <c r="AN15" s="5">
        <v>17839.939999999999</v>
      </c>
      <c r="AO15" s="5">
        <v>18575.52</v>
      </c>
      <c r="AP15" s="5">
        <v>19310.47</v>
      </c>
      <c r="AQ15" s="5">
        <v>20039.86</v>
      </c>
      <c r="AR15" s="5">
        <v>20761.07</v>
      </c>
      <c r="AS15" s="5">
        <v>21465.97</v>
      </c>
      <c r="AT15" s="5">
        <v>22147.24</v>
      </c>
      <c r="AU15" s="5">
        <v>22795.45</v>
      </c>
      <c r="AV15" s="5">
        <v>23393.62</v>
      </c>
      <c r="AW15" s="5">
        <v>23924.07</v>
      </c>
      <c r="AX15" s="5">
        <v>24366.84</v>
      </c>
      <c r="AY15" s="5">
        <v>24704.7</v>
      </c>
      <c r="AZ15" s="5">
        <v>24916.41</v>
      </c>
      <c r="BA15" s="5">
        <v>24981.15</v>
      </c>
      <c r="BB15" s="5">
        <v>24882.91</v>
      </c>
      <c r="BC15" s="5">
        <v>24611.81</v>
      </c>
      <c r="BD15" s="5">
        <v>24155.919999999998</v>
      </c>
      <c r="BE15" s="5">
        <v>23504.86</v>
      </c>
      <c r="BF15" s="5">
        <v>22607.5</v>
      </c>
      <c r="BG15" s="5">
        <v>21453.66</v>
      </c>
      <c r="BH15" s="5">
        <v>20047.04</v>
      </c>
      <c r="BI15" s="5">
        <v>18405.68</v>
      </c>
      <c r="BJ15" s="5">
        <v>16568.59</v>
      </c>
      <c r="BK15" s="5">
        <v>14597.26</v>
      </c>
      <c r="BL15" s="5">
        <v>12567.57</v>
      </c>
      <c r="BM15" s="5">
        <v>10557.44</v>
      </c>
      <c r="BN15" s="5">
        <v>8638.26</v>
      </c>
      <c r="BO15" s="5">
        <v>6870.84</v>
      </c>
      <c r="BP15" s="5">
        <v>5301.58</v>
      </c>
      <c r="BQ15" s="5">
        <v>3991.79</v>
      </c>
      <c r="BR15" s="5">
        <v>2905.32</v>
      </c>
      <c r="BS15" s="5">
        <v>2067.85</v>
      </c>
      <c r="BT15" s="5">
        <v>1395.25</v>
      </c>
      <c r="BU15" s="5">
        <v>887.37</v>
      </c>
      <c r="BV15" s="5">
        <v>509.97</v>
      </c>
      <c r="BW15" s="5">
        <v>257.87</v>
      </c>
      <c r="BX15" s="5">
        <v>112.83</v>
      </c>
      <c r="BY15" s="5">
        <v>42.28</v>
      </c>
      <c r="BZ15" s="5">
        <v>12.92</v>
      </c>
      <c r="CA15" s="5">
        <v>2.96</v>
      </c>
      <c r="CB15" s="5">
        <v>0.43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0.99734999999999996</v>
      </c>
      <c r="DN15" s="3">
        <v>0.994258215</v>
      </c>
      <c r="DO15" s="3">
        <v>0.99064905767955003</v>
      </c>
      <c r="DP15" s="3">
        <v>0.98641898620325841</v>
      </c>
      <c r="DQ15" s="3">
        <v>0.98147702708238016</v>
      </c>
      <c r="DR15" s="3">
        <v>0.97640279085236426</v>
      </c>
      <c r="DS15" s="3">
        <v>0.97118879994921259</v>
      </c>
      <c r="DT15" s="3">
        <v>0.96580841399749395</v>
      </c>
      <c r="DU15" s="3">
        <v>0.96022604136458845</v>
      </c>
      <c r="DV15" s="3">
        <v>0.9544742873768145</v>
      </c>
      <c r="DW15" s="3">
        <v>0.94860427050944707</v>
      </c>
      <c r="DX15" s="3">
        <v>0.94267549381876303</v>
      </c>
      <c r="DY15" s="3">
        <v>0.93656695661881739</v>
      </c>
      <c r="DZ15" s="3">
        <v>0.93023576399207419</v>
      </c>
      <c r="EA15" s="3">
        <v>0.92363109006773048</v>
      </c>
      <c r="EB15" s="3">
        <v>0.91687934679933536</v>
      </c>
      <c r="EC15" s="3">
        <v>0.90997524531793628</v>
      </c>
      <c r="ED15" s="3">
        <v>0.90295933617653501</v>
      </c>
      <c r="EE15" s="3">
        <v>0.89579886864065505</v>
      </c>
      <c r="EF15" s="3">
        <v>0.88837269601962399</v>
      </c>
      <c r="EG15" s="3">
        <v>0.88050171393289012</v>
      </c>
      <c r="EH15" s="3">
        <v>0.87204009246199499</v>
      </c>
      <c r="EI15" s="3">
        <v>0.86291855309484244</v>
      </c>
      <c r="EJ15" s="3">
        <v>0.85286555195128744</v>
      </c>
      <c r="EK15" s="3">
        <v>0.84173565649832316</v>
      </c>
      <c r="EL15" s="3">
        <v>0.82942106384375269</v>
      </c>
      <c r="EM15" s="3">
        <v>0.81587661787118426</v>
      </c>
      <c r="EN15" s="3">
        <v>0.8011745212171455</v>
      </c>
      <c r="EO15" s="3">
        <v>0.78519108951886341</v>
      </c>
      <c r="EP15" s="3">
        <v>0.76787762599497245</v>
      </c>
      <c r="EQ15" s="3">
        <v>0.74914909069695501</v>
      </c>
      <c r="ER15" s="3">
        <v>0.72872728648455609</v>
      </c>
      <c r="ES15" s="3">
        <v>0.70639908242666927</v>
      </c>
      <c r="ET15" s="3">
        <v>0.68196473816553072</v>
      </c>
      <c r="EU15" s="3">
        <v>0.65537493302445671</v>
      </c>
      <c r="EV15" s="3">
        <v>0.62653188222205036</v>
      </c>
      <c r="EW15" s="3">
        <v>0.59541204363208111</v>
      </c>
      <c r="EX15" s="3">
        <v>0.562152326874793</v>
      </c>
      <c r="EY15" s="3">
        <v>0.5270402925381934</v>
      </c>
      <c r="EZ15" s="3">
        <v>0.49031085455120671</v>
      </c>
      <c r="FA15" s="3">
        <v>0.45222350736966899</v>
      </c>
      <c r="FB15" s="3">
        <v>0.41228312719877985</v>
      </c>
      <c r="FC15" s="3">
        <v>0.3708445500840305</v>
      </c>
      <c r="FD15" s="3">
        <v>0.32846443490042748</v>
      </c>
      <c r="FE15" s="3">
        <v>0.28584945911644605</v>
      </c>
      <c r="FF15" s="3">
        <v>0.24390390948569876</v>
      </c>
      <c r="FG15" s="3">
        <v>0.20368171577241218</v>
      </c>
      <c r="FH15" s="3">
        <v>0.16621853779039239</v>
      </c>
      <c r="FI15" s="3">
        <v>0.13235317290097784</v>
      </c>
      <c r="FJ15" s="3">
        <v>0.10264782677508237</v>
      </c>
      <c r="FK15" s="3">
        <v>7.7389276040537844E-2</v>
      </c>
      <c r="FL15" s="3">
        <v>5.6600968710528561E-2</v>
      </c>
      <c r="FM15" s="3">
        <v>4.0395545359017127E-2</v>
      </c>
      <c r="FN15" s="3">
        <v>2.7868078832278737E-2</v>
      </c>
      <c r="FO15" s="3">
        <v>1.8800920703408528E-2</v>
      </c>
      <c r="FP15" s="3">
        <v>1.2024316845071959E-2</v>
      </c>
      <c r="FQ15" s="3">
        <v>7.2487391668831797E-3</v>
      </c>
      <c r="FR15" s="3">
        <v>3.9486781737679433E-3</v>
      </c>
      <c r="FS15" s="3">
        <v>1.8925619619052376E-3</v>
      </c>
      <c r="FT15" s="3">
        <v>7.8490222246095924E-4</v>
      </c>
      <c r="FU15" s="3">
        <v>2.7878942039590812E-4</v>
      </c>
      <c r="FV15" s="3">
        <v>8.0737416146654987E-5</v>
      </c>
      <c r="FW15" s="3">
        <v>1.7546662651152531E-5</v>
      </c>
      <c r="FX15" s="3">
        <v>2.416526380316726E-6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13</v>
      </c>
      <c r="HC15">
        <f t="shared" si="24"/>
        <v>0.77690413996866847</v>
      </c>
      <c r="HD15">
        <f>IF(H15&gt;=$F$3,IF(HB15&lt;50,HC15*VLOOKUP(H15,Ret!$A$2:$AZ$27,HB15+2),HC15),0)</f>
        <v>0</v>
      </c>
      <c r="HE15">
        <f>IF(H15&lt;$F$3,HC15*VLOOKUP(H15,Withd!$A$2:$AZ$57,HB15+2),0)</f>
        <v>2.8590072350846998E-2</v>
      </c>
      <c r="HF15">
        <f>IF(HC15=HD15,0,HC15*VLOOKUP(H15,Mort!$A$2:$E$115,IF(HF14/HC14=VLOOKUP(H14,Mort!$A$2:$E$115,2),2,3)))</f>
        <v>8.2351838836678857E-4</v>
      </c>
      <c r="HH15">
        <f t="shared" si="20"/>
        <v>38</v>
      </c>
      <c r="HI15">
        <f t="shared" si="20"/>
        <v>6</v>
      </c>
      <c r="HJ15">
        <f t="shared" si="21"/>
        <v>0.49317563454672436</v>
      </c>
      <c r="HK15">
        <f>IF(HH15&gt;=$F$3,IF(HI15&lt;50,HJ15*VLOOKUP(HH15,Ret!$A$2:$AZ$27,HI15+2),HJ15),0)</f>
        <v>0</v>
      </c>
      <c r="HL15">
        <f>IF(HH15&lt;$F$3,HJ15*VLOOKUP(HH15,Withd!$A$2:$AZ$57,HI15+2),0)</f>
        <v>3.1563240610990362E-2</v>
      </c>
      <c r="HM15">
        <f>IF(HJ15=HK15,0,HJ15*VLOOKUP(HH15,Mort!$A$2:$E$115,IF(HM14/HJ14=VLOOKUP(HH14,Mort!$A$2:$E$115,2),2,3)))</f>
        <v>3.4029118783723979E-4</v>
      </c>
      <c r="HN15">
        <f>HN14/(1+Assumptions!$C$9)</f>
        <v>1.0774440000000001</v>
      </c>
      <c r="HO15">
        <f>HO14*(1+Assumptions!$C$10)</f>
        <v>0.93803680621918395</v>
      </c>
      <c r="HQ15">
        <f>HQ14/(1.01+Assumptions!$C$9)</f>
        <v>1.0983040000000004</v>
      </c>
      <c r="HR15">
        <f>HR14/(0.99+Assumptions!$C$9)</f>
        <v>1.0567839999999999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2037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26712.741249527793</v>
      </c>
      <c r="F16" s="3">
        <f t="shared" si="19"/>
        <v>25656.68</v>
      </c>
      <c r="H16">
        <f t="shared" si="23"/>
        <v>46</v>
      </c>
      <c r="I16" s="5">
        <v>376164.00169421802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15589.98</v>
      </c>
      <c r="S16" s="5">
        <v>16387.72</v>
      </c>
      <c r="T16" s="5">
        <v>17215.22</v>
      </c>
      <c r="U16" s="5">
        <v>18071.07</v>
      </c>
      <c r="V16" s="5">
        <v>18966.41</v>
      </c>
      <c r="W16" s="5">
        <v>19902.71</v>
      </c>
      <c r="X16" s="5">
        <v>20881.03</v>
      </c>
      <c r="Y16" s="5">
        <v>21902.16</v>
      </c>
      <c r="Z16" s="5">
        <v>22968.37</v>
      </c>
      <c r="AA16" s="5">
        <v>24082.61</v>
      </c>
      <c r="AB16" s="5">
        <v>25248.35</v>
      </c>
      <c r="AC16" s="5">
        <v>26464.41</v>
      </c>
      <c r="AD16" s="5">
        <v>27731.21</v>
      </c>
      <c r="AE16" s="5">
        <v>29048.71</v>
      </c>
      <c r="AF16" s="5">
        <v>30422.36</v>
      </c>
      <c r="AG16" s="5">
        <v>31853.91</v>
      </c>
      <c r="AH16" s="5">
        <v>33346.769999999997</v>
      </c>
      <c r="AI16" s="5">
        <v>14375.18</v>
      </c>
      <c r="AJ16" s="5">
        <v>15040.09</v>
      </c>
      <c r="AK16" s="5">
        <v>15726.71</v>
      </c>
      <c r="AL16" s="5">
        <v>16432.240000000002</v>
      </c>
      <c r="AM16" s="5">
        <v>17154.68</v>
      </c>
      <c r="AN16" s="5">
        <v>17887.34</v>
      </c>
      <c r="AO16" s="5">
        <v>18624.87</v>
      </c>
      <c r="AP16" s="5">
        <v>19361.77</v>
      </c>
      <c r="AQ16" s="5">
        <v>20093.099999999999</v>
      </c>
      <c r="AR16" s="5">
        <v>20816.23</v>
      </c>
      <c r="AS16" s="5">
        <v>21523</v>
      </c>
      <c r="AT16" s="5">
        <v>22206.080000000002</v>
      </c>
      <c r="AU16" s="5">
        <v>22856.02</v>
      </c>
      <c r="AV16" s="5">
        <v>23455.78</v>
      </c>
      <c r="AW16" s="5">
        <v>23987.63</v>
      </c>
      <c r="AX16" s="5">
        <v>24431.59</v>
      </c>
      <c r="AY16" s="5">
        <v>24770.34</v>
      </c>
      <c r="AZ16" s="5">
        <v>24982.61</v>
      </c>
      <c r="BA16" s="5">
        <v>25047.52</v>
      </c>
      <c r="BB16" s="5">
        <v>24949.03</v>
      </c>
      <c r="BC16" s="5">
        <v>24677.200000000001</v>
      </c>
      <c r="BD16" s="5">
        <v>24220.11</v>
      </c>
      <c r="BE16" s="5">
        <v>23567.32</v>
      </c>
      <c r="BF16" s="5">
        <v>22667.57</v>
      </c>
      <c r="BG16" s="5">
        <v>21510.66</v>
      </c>
      <c r="BH16" s="5">
        <v>20100.310000000001</v>
      </c>
      <c r="BI16" s="5">
        <v>18454.580000000002</v>
      </c>
      <c r="BJ16" s="5">
        <v>16612.62</v>
      </c>
      <c r="BK16" s="5">
        <v>14636.05</v>
      </c>
      <c r="BL16" s="5">
        <v>12600.96</v>
      </c>
      <c r="BM16" s="5">
        <v>10585.49</v>
      </c>
      <c r="BN16" s="5">
        <v>8661.2199999999993</v>
      </c>
      <c r="BO16" s="5">
        <v>6889.1</v>
      </c>
      <c r="BP16" s="5">
        <v>5315.67</v>
      </c>
      <c r="BQ16" s="5">
        <v>4002.4</v>
      </c>
      <c r="BR16" s="5">
        <v>2913.04</v>
      </c>
      <c r="BS16" s="5">
        <v>2073.34</v>
      </c>
      <c r="BT16" s="5">
        <v>1398.96</v>
      </c>
      <c r="BU16" s="5">
        <v>889.73</v>
      </c>
      <c r="BV16" s="5">
        <v>511.33</v>
      </c>
      <c r="BW16" s="5">
        <v>258.55</v>
      </c>
      <c r="BX16" s="5">
        <v>113.13</v>
      </c>
      <c r="BY16" s="5">
        <v>42.39</v>
      </c>
      <c r="BZ16" s="5">
        <v>12.95</v>
      </c>
      <c r="CA16" s="5">
        <v>2.97</v>
      </c>
      <c r="CB16" s="5">
        <v>0.43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0.99690000000000001</v>
      </c>
      <c r="DO16" s="3">
        <v>0.99328125300000003</v>
      </c>
      <c r="DP16" s="3">
        <v>0.98903994204969004</v>
      </c>
      <c r="DQ16" s="3">
        <v>0.98408485194002115</v>
      </c>
      <c r="DR16" s="3">
        <v>0.9789971332554912</v>
      </c>
      <c r="DS16" s="3">
        <v>0.97376928856390688</v>
      </c>
      <c r="DT16" s="3">
        <v>0.96837460670526287</v>
      </c>
      <c r="DU16" s="3">
        <v>0.96277740147850643</v>
      </c>
      <c r="DV16" s="3">
        <v>0.9570103648436501</v>
      </c>
      <c r="DW16" s="3">
        <v>0.95112475109986161</v>
      </c>
      <c r="DX16" s="3">
        <v>0.94518022140548752</v>
      </c>
      <c r="DY16" s="3">
        <v>0.93905545357077991</v>
      </c>
      <c r="DZ16" s="3">
        <v>0.93270743870464146</v>
      </c>
      <c r="EA16" s="3">
        <v>0.9260852158898385</v>
      </c>
      <c r="EB16" s="3">
        <v>0.91931553296168378</v>
      </c>
      <c r="EC16" s="3">
        <v>0.91239308699848232</v>
      </c>
      <c r="ED16" s="3">
        <v>0.905358536297724</v>
      </c>
      <c r="EE16" s="3">
        <v>0.89817904310488306</v>
      </c>
      <c r="EF16" s="3">
        <v>0.89073313883754357</v>
      </c>
      <c r="EG16" s="3">
        <v>0.88284124322744295</v>
      </c>
      <c r="EH16" s="3">
        <v>0.8743571388800272</v>
      </c>
      <c r="EI16" s="3">
        <v>0.86521136320734204</v>
      </c>
      <c r="EJ16" s="3">
        <v>0.85513165082597642</v>
      </c>
      <c r="EK16" s="3">
        <v>0.84397218278269737</v>
      </c>
      <c r="EL16" s="3">
        <v>0.83162486974858651</v>
      </c>
      <c r="EM16" s="3">
        <v>0.81804443562559215</v>
      </c>
      <c r="EN16" s="3">
        <v>0.80330327489561892</v>
      </c>
      <c r="EO16" s="3">
        <v>0.7872773745614513</v>
      </c>
      <c r="EP16" s="3">
        <v>0.76991790845237129</v>
      </c>
      <c r="EQ16" s="3">
        <v>0.75113961066521795</v>
      </c>
      <c r="ER16" s="3">
        <v>0.73066354487848417</v>
      </c>
      <c r="ES16" s="3">
        <v>0.70827601386340744</v>
      </c>
      <c r="ET16" s="3">
        <v>0.68377674654387222</v>
      </c>
      <c r="EU16" s="3">
        <v>0.65711629119612669</v>
      </c>
      <c r="EV16" s="3">
        <v>0.62819660322058513</v>
      </c>
      <c r="EW16" s="3">
        <v>0.59699407793861869</v>
      </c>
      <c r="EX16" s="3">
        <v>0.56364598874496741</v>
      </c>
      <c r="EY16" s="3">
        <v>0.52844066028795678</v>
      </c>
      <c r="EZ16" s="3">
        <v>0.49161363067248903</v>
      </c>
      <c r="FA16" s="3">
        <v>0.4534250838418501</v>
      </c>
      <c r="FB16" s="3">
        <v>0.41337858043693793</v>
      </c>
      <c r="FC16" s="3">
        <v>0.37182989931722132</v>
      </c>
      <c r="FD16" s="3">
        <v>0.32933717842324928</v>
      </c>
      <c r="FE16" s="3">
        <v>0.28660897289461695</v>
      </c>
      <c r="FF16" s="3">
        <v>0.24455197221206088</v>
      </c>
      <c r="FG16" s="3">
        <v>0.20422290647456992</v>
      </c>
      <c r="FH16" s="3">
        <v>0.16666018728670226</v>
      </c>
      <c r="FI16" s="3">
        <v>0.13270484072890953</v>
      </c>
      <c r="FJ16" s="3">
        <v>0.10292056627571308</v>
      </c>
      <c r="FK16" s="3">
        <v>7.7594902532248364E-2</v>
      </c>
      <c r="FL16" s="3">
        <v>5.6751359814035805E-2</v>
      </c>
      <c r="FM16" s="3">
        <v>4.0502877985679211E-2</v>
      </c>
      <c r="FN16" s="3">
        <v>2.7942125464760378E-2</v>
      </c>
      <c r="FO16" s="3">
        <v>1.8850875523545942E-2</v>
      </c>
      <c r="FP16" s="3">
        <v>1.2056265949839043E-2</v>
      </c>
      <c r="FQ16" s="3">
        <v>7.2679993652009691E-3</v>
      </c>
      <c r="FR16" s="3">
        <v>3.9591699741995763E-3</v>
      </c>
      <c r="FS16" s="3">
        <v>1.8975905769341148E-3</v>
      </c>
      <c r="FT16" s="3">
        <v>7.8698773997188558E-4</v>
      </c>
      <c r="FU16" s="3">
        <v>2.7953017536061405E-4</v>
      </c>
      <c r="FV16" s="3">
        <v>8.0951938784433821E-5</v>
      </c>
      <c r="FW16" s="3">
        <v>1.7593284856021003E-5</v>
      </c>
      <c r="FX16" s="3">
        <v>2.4229471903712118E-6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14</v>
      </c>
      <c r="HC16">
        <f t="shared" si="24"/>
        <v>0.74749054922945468</v>
      </c>
      <c r="HD16">
        <f>IF(H16&gt;=$F$3,IF(HB16&lt;50,HC16*VLOOKUP(H16,Ret!$A$2:$AZ$27,HB16+2),HC16),0)</f>
        <v>0</v>
      </c>
      <c r="HE16">
        <f>IF(H16&lt;$F$3,HC16*VLOOKUP(H16,Withd!$A$2:$AZ$57,HB16+2),0)</f>
        <v>2.5564176783647349E-2</v>
      </c>
      <c r="HF16">
        <f>IF(HC16=HD16,0,HC16*VLOOKUP(H16,Mort!$A$2:$E$115,IF(HF15/HC15=VLOOKUP(H15,Mort!$A$2:$E$115,2),2,3)))</f>
        <v>8.6708903710616746E-4</v>
      </c>
      <c r="HH16">
        <f t="shared" si="20"/>
        <v>39</v>
      </c>
      <c r="HI16">
        <f t="shared" si="20"/>
        <v>7</v>
      </c>
      <c r="HJ16">
        <f t="shared" si="21"/>
        <v>0.46127210274789676</v>
      </c>
      <c r="HK16">
        <f>IF(HH16&gt;=$F$3,IF(HI16&lt;50,HJ16*VLOOKUP(HH16,Ret!$A$2:$AZ$27,HI16+2),HJ16),0)</f>
        <v>0</v>
      </c>
      <c r="HL16">
        <f>IF(HH16&lt;$F$3,HJ16*VLOOKUP(HH16,Withd!$A$2:$AZ$57,HI16+2),0)</f>
        <v>2.7584071744324225E-2</v>
      </c>
      <c r="HM16">
        <f>IF(HJ16=HK16,0,HJ16*VLOOKUP(HH16,Mort!$A$2:$E$115,IF(HM15/HJ15=VLOOKUP(HH15,Mort!$A$2:$E$115,2),2,3)))</f>
        <v>3.3672863500596465E-4</v>
      </c>
      <c r="HN16">
        <f>HN15/(1+Assumptions!$C$9)</f>
        <v>1.038</v>
      </c>
      <c r="HO16">
        <f>HO15*(1+Assumptions!$C$10)</f>
        <v>0.9685230024213074</v>
      </c>
      <c r="HQ16">
        <f>HQ15/(1.01+Assumptions!$C$9)</f>
        <v>1.0480000000000003</v>
      </c>
      <c r="HR16">
        <f>HR15/(0.99+Assumptions!$C$9)</f>
        <v>1.028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2038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28181.942018251819</v>
      </c>
      <c r="F17" s="3">
        <f t="shared" si="19"/>
        <v>26892.400000000001</v>
      </c>
      <c r="H17">
        <f t="shared" si="23"/>
        <v>47</v>
      </c>
      <c r="I17" s="5">
        <v>365881.02309035358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16438.68</v>
      </c>
      <c r="T17" s="5">
        <v>17268.75</v>
      </c>
      <c r="U17" s="5">
        <v>18127.259999999998</v>
      </c>
      <c r="V17" s="5">
        <v>19025.39</v>
      </c>
      <c r="W17" s="5">
        <v>19964.599999999999</v>
      </c>
      <c r="X17" s="5">
        <v>20945.97</v>
      </c>
      <c r="Y17" s="5">
        <v>21970.27</v>
      </c>
      <c r="Z17" s="5">
        <v>23039.79</v>
      </c>
      <c r="AA17" s="5">
        <v>24157.49</v>
      </c>
      <c r="AB17" s="5">
        <v>25326.87</v>
      </c>
      <c r="AC17" s="5">
        <v>26546.7</v>
      </c>
      <c r="AD17" s="5">
        <v>27817.439999999999</v>
      </c>
      <c r="AE17" s="5">
        <v>29139.040000000001</v>
      </c>
      <c r="AF17" s="5">
        <v>30516.959999999999</v>
      </c>
      <c r="AG17" s="5">
        <v>31952.959999999999</v>
      </c>
      <c r="AH17" s="5">
        <v>33450.47</v>
      </c>
      <c r="AI17" s="5">
        <v>14419.88</v>
      </c>
      <c r="AJ17" s="5">
        <v>15086.86</v>
      </c>
      <c r="AK17" s="5">
        <v>15775.62</v>
      </c>
      <c r="AL17" s="5">
        <v>16483.34</v>
      </c>
      <c r="AM17" s="5">
        <v>17208.02</v>
      </c>
      <c r="AN17" s="5">
        <v>17942.96</v>
      </c>
      <c r="AO17" s="5">
        <v>18682.79</v>
      </c>
      <c r="AP17" s="5">
        <v>19421.98</v>
      </c>
      <c r="AQ17" s="5">
        <v>20155.59</v>
      </c>
      <c r="AR17" s="5">
        <v>20880.96</v>
      </c>
      <c r="AS17" s="5">
        <v>21589.93</v>
      </c>
      <c r="AT17" s="5">
        <v>22275.13</v>
      </c>
      <c r="AU17" s="5">
        <v>22927.1</v>
      </c>
      <c r="AV17" s="5">
        <v>23528.720000000001</v>
      </c>
      <c r="AW17" s="5">
        <v>24062.23</v>
      </c>
      <c r="AX17" s="5">
        <v>24507.56</v>
      </c>
      <c r="AY17" s="5">
        <v>24847.37</v>
      </c>
      <c r="AZ17" s="5">
        <v>25060.3</v>
      </c>
      <c r="BA17" s="5">
        <v>25125.41</v>
      </c>
      <c r="BB17" s="5">
        <v>25026.61</v>
      </c>
      <c r="BC17" s="5">
        <v>24753.94</v>
      </c>
      <c r="BD17" s="5">
        <v>24295.42</v>
      </c>
      <c r="BE17" s="5">
        <v>23640.6</v>
      </c>
      <c r="BF17" s="5">
        <v>22738.06</v>
      </c>
      <c r="BG17" s="5">
        <v>21577.55</v>
      </c>
      <c r="BH17" s="5">
        <v>20162.810000000001</v>
      </c>
      <c r="BI17" s="5">
        <v>18511.97</v>
      </c>
      <c r="BJ17" s="5">
        <v>16664.28</v>
      </c>
      <c r="BK17" s="5">
        <v>14681.56</v>
      </c>
      <c r="BL17" s="5">
        <v>12640.15</v>
      </c>
      <c r="BM17" s="5">
        <v>10618.41</v>
      </c>
      <c r="BN17" s="5">
        <v>8688.15</v>
      </c>
      <c r="BO17" s="5">
        <v>6910.52</v>
      </c>
      <c r="BP17" s="5">
        <v>5332.2</v>
      </c>
      <c r="BQ17" s="5">
        <v>4014.84</v>
      </c>
      <c r="BR17" s="5">
        <v>2922.1</v>
      </c>
      <c r="BS17" s="5">
        <v>2079.79</v>
      </c>
      <c r="BT17" s="5">
        <v>1403.31</v>
      </c>
      <c r="BU17" s="5">
        <v>892.5</v>
      </c>
      <c r="BV17" s="5">
        <v>512.91999999999996</v>
      </c>
      <c r="BW17" s="5">
        <v>259.36</v>
      </c>
      <c r="BX17" s="5">
        <v>113.48</v>
      </c>
      <c r="BY17" s="5">
        <v>42.52</v>
      </c>
      <c r="BZ17" s="5">
        <v>12.99</v>
      </c>
      <c r="CA17" s="5">
        <v>2.98</v>
      </c>
      <c r="CB17" s="5">
        <v>0.43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0.99636999999999998</v>
      </c>
      <c r="DP17" s="3">
        <v>0.99211550009999994</v>
      </c>
      <c r="DQ17" s="3">
        <v>0.98714500144449902</v>
      </c>
      <c r="DR17" s="3">
        <v>0.982041461787031</v>
      </c>
      <c r="DS17" s="3">
        <v>0.97679736038108822</v>
      </c>
      <c r="DT17" s="3">
        <v>0.97138590300457706</v>
      </c>
      <c r="DU17" s="3">
        <v>0.96577129248521054</v>
      </c>
      <c r="DV17" s="3">
        <v>0.95998632244322413</v>
      </c>
      <c r="DW17" s="3">
        <v>0.95408240656019827</v>
      </c>
      <c r="DX17" s="3">
        <v>0.94811939151919711</v>
      </c>
      <c r="DY17" s="3">
        <v>0.94197557786215269</v>
      </c>
      <c r="DZ17" s="3">
        <v>0.93560782295580458</v>
      </c>
      <c r="EA17" s="3">
        <v>0.9289650074128184</v>
      </c>
      <c r="EB17" s="3">
        <v>0.92217427320863066</v>
      </c>
      <c r="EC17" s="3">
        <v>0.91523030093136959</v>
      </c>
      <c r="ED17" s="3">
        <v>0.90817387531118876</v>
      </c>
      <c r="EE17" s="3">
        <v>0.90097205647997103</v>
      </c>
      <c r="EF17" s="3">
        <v>0.89350299813175205</v>
      </c>
      <c r="EG17" s="3">
        <v>0.88558656156830473</v>
      </c>
      <c r="EH17" s="3">
        <v>0.87707607471163329</v>
      </c>
      <c r="EI17" s="3">
        <v>0.8679018589701496</v>
      </c>
      <c r="EJ17" s="3">
        <v>0.8577908023131473</v>
      </c>
      <c r="EK17" s="3">
        <v>0.84659663234296068</v>
      </c>
      <c r="EL17" s="3">
        <v>0.83421092361178317</v>
      </c>
      <c r="EM17" s="3">
        <v>0.82058825922920275</v>
      </c>
      <c r="EN17" s="3">
        <v>0.80580125879789244</v>
      </c>
      <c r="EO17" s="3">
        <v>0.78972552368487448</v>
      </c>
      <c r="EP17" s="3">
        <v>0.77231207588762296</v>
      </c>
      <c r="EQ17" s="3">
        <v>0.75347538435672379</v>
      </c>
      <c r="ER17" s="3">
        <v>0.73293564537915956</v>
      </c>
      <c r="ES17" s="3">
        <v>0.7104784972047421</v>
      </c>
      <c r="ET17" s="3">
        <v>0.68590304598643004</v>
      </c>
      <c r="EU17" s="3">
        <v>0.65915968622341914</v>
      </c>
      <c r="EV17" s="3">
        <v>0.63015006843272647</v>
      </c>
      <c r="EW17" s="3">
        <v>0.598850514533673</v>
      </c>
      <c r="EX17" s="3">
        <v>0.56539872479182196</v>
      </c>
      <c r="EY17" s="3">
        <v>0.5300839204413248</v>
      </c>
      <c r="EZ17" s="3">
        <v>0.49314237202576888</v>
      </c>
      <c r="FA17" s="3">
        <v>0.45483507256680716</v>
      </c>
      <c r="FB17" s="3">
        <v>0.41466403895770676</v>
      </c>
      <c r="FC17" s="3">
        <v>0.37298615640206767</v>
      </c>
      <c r="FD17" s="3">
        <v>0.33036129844843937</v>
      </c>
      <c r="FE17" s="3">
        <v>0.28750022358773886</v>
      </c>
      <c r="FF17" s="3">
        <v>0.24531244077847406</v>
      </c>
      <c r="FG17" s="3">
        <v>0.2048579661696959</v>
      </c>
      <c r="FH17" s="3">
        <v>0.16717844045210373</v>
      </c>
      <c r="FI17" s="3">
        <v>0.13311750499439212</v>
      </c>
      <c r="FJ17" s="3">
        <v>0.10324061217345076</v>
      </c>
      <c r="FK17" s="3">
        <v>7.7836194735929731E-2</v>
      </c>
      <c r="FL17" s="3">
        <v>5.6927836105964282E-2</v>
      </c>
      <c r="FM17" s="3">
        <v>4.0628827350465642E-2</v>
      </c>
      <c r="FN17" s="3">
        <v>2.802901541253924E-2</v>
      </c>
      <c r="FO17" s="3">
        <v>1.8909494957915472E-2</v>
      </c>
      <c r="FP17" s="3">
        <v>1.209375659528442E-2</v>
      </c>
      <c r="FQ17" s="3">
        <v>7.2906002259012599E-3</v>
      </c>
      <c r="FR17" s="3">
        <v>3.971481567057452E-3</v>
      </c>
      <c r="FS17" s="3">
        <v>1.9034914002749662E-3</v>
      </c>
      <c r="FT17" s="3">
        <v>7.8943498843603679E-4</v>
      </c>
      <c r="FU17" s="3">
        <v>2.8039941354259592E-4</v>
      </c>
      <c r="FV17" s="3">
        <v>8.1203670161935767E-5</v>
      </c>
      <c r="FW17" s="3">
        <v>1.7647993636293503E-5</v>
      </c>
      <c r="FX17" s="3">
        <v>2.4304816835903405E-6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15</v>
      </c>
      <c r="HC17">
        <f t="shared" si="24"/>
        <v>0.72105928340870118</v>
      </c>
      <c r="HD17">
        <f>IF(H17&gt;=$F$3,IF(HB17&lt;50,HC17*VLOOKUP(H17,Ret!$A$2:$AZ$27,HB17+2),HC17),0)</f>
        <v>0</v>
      </c>
      <c r="HE17">
        <f>IF(H17&lt;$F$3,HC17*VLOOKUP(H17,Withd!$A$2:$AZ$57,HB17+2),0)</f>
        <v>2.2713367427374086E-2</v>
      </c>
      <c r="HF17">
        <f>IF(HC17=HD17,0,HC17*VLOOKUP(H17,Mort!$A$2:$E$115,IF(HF16/HC16=VLOOKUP(H16,Mort!$A$2:$E$115,2),2,3)))</f>
        <v>9.0853469709496347E-4</v>
      </c>
      <c r="HH17">
        <f t="shared" si="20"/>
        <v>40</v>
      </c>
      <c r="HI17">
        <f t="shared" si="20"/>
        <v>8</v>
      </c>
      <c r="HJ17">
        <f t="shared" si="21"/>
        <v>0.43335130236856662</v>
      </c>
      <c r="HK17">
        <f>IF(HH17&gt;=$F$3,IF(HI17&lt;50,HJ17*VLOOKUP(HH17,Ret!$A$2:$AZ$27,HI17+2),HJ17),0)</f>
        <v>0</v>
      </c>
      <c r="HL17">
        <f>IF(HH17&lt;$F$3,HJ17*VLOOKUP(HH17,Withd!$A$2:$AZ$57,HI17+2),0)</f>
        <v>2.4181002672166017E-2</v>
      </c>
      <c r="HM17">
        <f>IF(HJ17=HK17,0,HJ17*VLOOKUP(HH17,Mort!$A$2:$E$115,IF(HM16/HJ16=VLOOKUP(HH16,Mort!$A$2:$E$115,2),2,3)))</f>
        <v>3.2501347677642495E-4</v>
      </c>
      <c r="HN17">
        <f>HN16/(1+Assumptions!$C$9)</f>
        <v>1</v>
      </c>
      <c r="HO17">
        <f>HO16*(1+Assumptions!$C$10)</f>
        <v>0.99999999999999989</v>
      </c>
      <c r="HQ17">
        <f>HQ16/(1.01+Assumptions!$C$9)</f>
        <v>1.0000000000000002</v>
      </c>
      <c r="HR17">
        <f>HR16/(0.99+Assumptions!$C$9)</f>
        <v>1</v>
      </c>
    </row>
    <row r="18" spans="2:226" x14ac:dyDescent="0.25">
      <c r="B18">
        <f t="shared" si="18"/>
        <v>2039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29731.948829255671</v>
      </c>
      <c r="F18" s="3">
        <f t="shared" si="19"/>
        <v>28179.69</v>
      </c>
      <c r="H18">
        <f t="shared" si="23"/>
        <v>48</v>
      </c>
      <c r="I18" s="5">
        <v>355567.55220813816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17331.669999999998</v>
      </c>
      <c r="U18" s="5">
        <v>18193.3</v>
      </c>
      <c r="V18" s="5">
        <v>19094.7</v>
      </c>
      <c r="W18" s="5">
        <v>20037.34</v>
      </c>
      <c r="X18" s="5">
        <v>21022.28</v>
      </c>
      <c r="Y18" s="5">
        <v>22050.31</v>
      </c>
      <c r="Z18" s="5">
        <v>23123.73</v>
      </c>
      <c r="AA18" s="5">
        <v>24245.51</v>
      </c>
      <c r="AB18" s="5">
        <v>25419.14</v>
      </c>
      <c r="AC18" s="5">
        <v>26643.42</v>
      </c>
      <c r="AD18" s="5">
        <v>27918.79</v>
      </c>
      <c r="AE18" s="5">
        <v>29245.200000000001</v>
      </c>
      <c r="AF18" s="5">
        <v>30628.14</v>
      </c>
      <c r="AG18" s="5">
        <v>32069.38</v>
      </c>
      <c r="AH18" s="5">
        <v>33572.339999999997</v>
      </c>
      <c r="AI18" s="5">
        <v>14472.42</v>
      </c>
      <c r="AJ18" s="5">
        <v>15141.83</v>
      </c>
      <c r="AK18" s="5">
        <v>15833.09</v>
      </c>
      <c r="AL18" s="5">
        <v>16543.39</v>
      </c>
      <c r="AM18" s="5">
        <v>17270.71</v>
      </c>
      <c r="AN18" s="5">
        <v>18008.330000000002</v>
      </c>
      <c r="AO18" s="5">
        <v>18750.86</v>
      </c>
      <c r="AP18" s="5">
        <v>19492.740000000002</v>
      </c>
      <c r="AQ18" s="5">
        <v>20229.02</v>
      </c>
      <c r="AR18" s="5">
        <v>20957.04</v>
      </c>
      <c r="AS18" s="5">
        <v>21668.59</v>
      </c>
      <c r="AT18" s="5">
        <v>22356.29</v>
      </c>
      <c r="AU18" s="5">
        <v>23010.62</v>
      </c>
      <c r="AV18" s="5">
        <v>23614.44</v>
      </c>
      <c r="AW18" s="5">
        <v>24149.89</v>
      </c>
      <c r="AX18" s="5">
        <v>24596.85</v>
      </c>
      <c r="AY18" s="5">
        <v>24937.9</v>
      </c>
      <c r="AZ18" s="5">
        <v>25151.599999999999</v>
      </c>
      <c r="BA18" s="5">
        <v>25216.95</v>
      </c>
      <c r="BB18" s="5">
        <v>25117.79</v>
      </c>
      <c r="BC18" s="5">
        <v>24844.12</v>
      </c>
      <c r="BD18" s="5">
        <v>24383.93</v>
      </c>
      <c r="BE18" s="5">
        <v>23726.73</v>
      </c>
      <c r="BF18" s="5">
        <v>22820.9</v>
      </c>
      <c r="BG18" s="5">
        <v>21656.17</v>
      </c>
      <c r="BH18" s="5">
        <v>20236.27</v>
      </c>
      <c r="BI18" s="5">
        <v>18579.41</v>
      </c>
      <c r="BJ18" s="5">
        <v>16724.990000000002</v>
      </c>
      <c r="BK18" s="5">
        <v>14735.05</v>
      </c>
      <c r="BL18" s="5">
        <v>12686.2</v>
      </c>
      <c r="BM18" s="5">
        <v>10657.09</v>
      </c>
      <c r="BN18" s="5">
        <v>8719.7999999999993</v>
      </c>
      <c r="BO18" s="5">
        <v>6935.7</v>
      </c>
      <c r="BP18" s="5">
        <v>5351.62</v>
      </c>
      <c r="BQ18" s="5">
        <v>4029.47</v>
      </c>
      <c r="BR18" s="5">
        <v>2932.74</v>
      </c>
      <c r="BS18" s="5">
        <v>2087.36</v>
      </c>
      <c r="BT18" s="5">
        <v>1408.42</v>
      </c>
      <c r="BU18" s="5">
        <v>895.75</v>
      </c>
      <c r="BV18" s="5">
        <v>514.79</v>
      </c>
      <c r="BW18" s="5">
        <v>260.3</v>
      </c>
      <c r="BX18" s="5">
        <v>113.89</v>
      </c>
      <c r="BY18" s="5">
        <v>42.68</v>
      </c>
      <c r="BZ18" s="5">
        <v>13.04</v>
      </c>
      <c r="CA18" s="5">
        <v>2.99</v>
      </c>
      <c r="CB18" s="5">
        <v>0.43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0.99573</v>
      </c>
      <c r="DQ18" s="3">
        <v>0.99074139270000006</v>
      </c>
      <c r="DR18" s="3">
        <v>0.98561925969974107</v>
      </c>
      <c r="DS18" s="3">
        <v>0.98035605285294447</v>
      </c>
      <c r="DT18" s="3">
        <v>0.97492488032013913</v>
      </c>
      <c r="DU18" s="3">
        <v>0.96928981451188867</v>
      </c>
      <c r="DV18" s="3">
        <v>0.96348376852296236</v>
      </c>
      <c r="DW18" s="3">
        <v>0.9575583433465461</v>
      </c>
      <c r="DX18" s="3">
        <v>0.95157360370063027</v>
      </c>
      <c r="DY18" s="3">
        <v>0.94540740674865009</v>
      </c>
      <c r="DZ18" s="3">
        <v>0.93901645267902922</v>
      </c>
      <c r="EA18" s="3">
        <v>0.93234943586500807</v>
      </c>
      <c r="EB18" s="3">
        <v>0.92553396148883482</v>
      </c>
      <c r="EC18" s="3">
        <v>0.91856469075882385</v>
      </c>
      <c r="ED18" s="3">
        <v>0.91148255699307335</v>
      </c>
      <c r="EE18" s="3">
        <v>0.90425450031611831</v>
      </c>
      <c r="EF18" s="3">
        <v>0.89675823050849768</v>
      </c>
      <c r="EG18" s="3">
        <v>0.88881295258619242</v>
      </c>
      <c r="EH18" s="3">
        <v>0.8802714601118391</v>
      </c>
      <c r="EI18" s="3">
        <v>0.87106382063906929</v>
      </c>
      <c r="EJ18" s="3">
        <v>0.86091592712862408</v>
      </c>
      <c r="EK18" s="3">
        <v>0.84968097427959555</v>
      </c>
      <c r="EL18" s="3">
        <v>0.83725014162588507</v>
      </c>
      <c r="EM18" s="3">
        <v>0.8235778468131344</v>
      </c>
      <c r="EN18" s="3">
        <v>0.8087369740135617</v>
      </c>
      <c r="EO18" s="3">
        <v>0.79260267138199114</v>
      </c>
      <c r="EP18" s="3">
        <v>0.77512578247801822</v>
      </c>
      <c r="EQ18" s="3">
        <v>0.75622046464337933</v>
      </c>
      <c r="ER18" s="3">
        <v>0.73560589477720084</v>
      </c>
      <c r="ES18" s="3">
        <v>0.71306693016122735</v>
      </c>
      <c r="ET18" s="3">
        <v>0.68840194504695051</v>
      </c>
      <c r="EU18" s="3">
        <v>0.66156115320956999</v>
      </c>
      <c r="EV18" s="3">
        <v>0.63244584685681682</v>
      </c>
      <c r="EW18" s="3">
        <v>0.6010322616434387</v>
      </c>
      <c r="EX18" s="3">
        <v>0.56745859950803623</v>
      </c>
      <c r="EY18" s="3">
        <v>0.53201513538276435</v>
      </c>
      <c r="EZ18" s="3">
        <v>0.49493900059793949</v>
      </c>
      <c r="FA18" s="3">
        <v>0.45649213903149155</v>
      </c>
      <c r="FB18" s="3">
        <v>0.41617475331223025</v>
      </c>
      <c r="FC18" s="3">
        <v>0.37434502885681797</v>
      </c>
      <c r="FD18" s="3">
        <v>0.33156487895906078</v>
      </c>
      <c r="FE18" s="3">
        <v>0.28854765156291223</v>
      </c>
      <c r="FF18" s="3">
        <v>0.24620616917257049</v>
      </c>
      <c r="FG18" s="3">
        <v>0.2056043098143219</v>
      </c>
      <c r="FH18" s="3">
        <v>0.16778750911017368</v>
      </c>
      <c r="FI18" s="3">
        <v>0.13360248200406688</v>
      </c>
      <c r="FJ18" s="3">
        <v>0.10361674094307412</v>
      </c>
      <c r="FK18" s="3">
        <v>7.8119769499211872E-2</v>
      </c>
      <c r="FL18" s="3">
        <v>5.7135237016333572E-2</v>
      </c>
      <c r="FM18" s="3">
        <v>4.0776847306187101E-2</v>
      </c>
      <c r="FN18" s="3">
        <v>2.8131131419592361E-2</v>
      </c>
      <c r="FO18" s="3">
        <v>1.8978386500913789E-2</v>
      </c>
      <c r="FP18" s="3">
        <v>1.2137816870524424E-2</v>
      </c>
      <c r="FQ18" s="3">
        <v>7.3171615222269448E-3</v>
      </c>
      <c r="FR18" s="3">
        <v>3.9859505676179061E-3</v>
      </c>
      <c r="FS18" s="3">
        <v>1.9104262475535861E-3</v>
      </c>
      <c r="FT18" s="3">
        <v>7.9231107764789882E-4</v>
      </c>
      <c r="FU18" s="3">
        <v>2.8142097166975719E-4</v>
      </c>
      <c r="FV18" s="3">
        <v>8.1499513395561673E-5</v>
      </c>
      <c r="FW18" s="3">
        <v>1.7712289246257421E-5</v>
      </c>
      <c r="FX18" s="3">
        <v>2.4393364749945713E-6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16</v>
      </c>
      <c r="HC18">
        <f t="shared" si="24"/>
        <v>0.69743738128423216</v>
      </c>
      <c r="HD18">
        <f>IF(H18&gt;=$F$3,IF(HB18&lt;50,HC18*VLOOKUP(H18,Ret!$A$2:$AZ$27,HB18+2),HC18),0)</f>
        <v>0</v>
      </c>
      <c r="HE18">
        <f>IF(H18&lt;$F$3,HC18*VLOOKUP(H18,Withd!$A$2:$AZ$57,HB18+2),0)</f>
        <v>2.0155940319114309E-2</v>
      </c>
      <c r="HF18">
        <f>IF(HC18=HD18,0,HC18*VLOOKUP(H18,Mort!$A$2:$E$115,IF(HF17/HC17=VLOOKUP(H17,Mort!$A$2:$E$115,2),2,3)))</f>
        <v>9.4851483854655578E-4</v>
      </c>
      <c r="HH18">
        <f t="shared" si="20"/>
        <v>41</v>
      </c>
      <c r="HI18">
        <f t="shared" si="20"/>
        <v>9</v>
      </c>
      <c r="HJ18">
        <f t="shared" si="21"/>
        <v>0.40884528621962418</v>
      </c>
      <c r="HK18">
        <f>IF(HH18&gt;=$F$3,IF(HI18&lt;50,HJ18*VLOOKUP(HH18,Ret!$A$2:$AZ$27,HI18+2),HJ18),0)</f>
        <v>0</v>
      </c>
      <c r="HL18">
        <f>IF(HH18&lt;$F$3,HJ18*VLOOKUP(HH18,Withd!$A$2:$AZ$57,HI18+2),0)</f>
        <v>2.1137301297554572E-2</v>
      </c>
      <c r="HM18">
        <f>IF(HJ18=HK18,0,HJ18*VLOOKUP(HH18,Mort!$A$2:$E$115,IF(HM17/HJ17=VLOOKUP(HH17,Mort!$A$2:$E$115,2),2,3)))</f>
        <v>3.3525313470009183E-4</v>
      </c>
      <c r="HN18">
        <f>HN17/(1+Assumptions!$C$9)</f>
        <v>0.96339113680154143</v>
      </c>
      <c r="HO18">
        <f>HO17*(1+Assumptions!$C$10)</f>
        <v>1.0324999999999998</v>
      </c>
      <c r="HQ18">
        <f>HQ17/(1.01+Assumptions!$C$9)</f>
        <v>0.95419847328244289</v>
      </c>
      <c r="HR18">
        <f>HR17/(0.99+Assumptions!$C$9)</f>
        <v>0.97276264591439687</v>
      </c>
    </row>
    <row r="19" spans="2:226" x14ac:dyDescent="0.25">
      <c r="B19">
        <f t="shared" si="18"/>
        <v>2040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31367.206014864729</v>
      </c>
      <c r="F19" s="3">
        <f t="shared" si="19"/>
        <v>29518.5</v>
      </c>
      <c r="H19">
        <f t="shared" si="23"/>
        <v>49</v>
      </c>
      <c r="I19" s="5">
        <v>345247.51138697908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18271.32</v>
      </c>
      <c r="V19" s="5">
        <v>19176.59</v>
      </c>
      <c r="W19" s="5">
        <v>20123.259999999998</v>
      </c>
      <c r="X19" s="5">
        <v>21112.43</v>
      </c>
      <c r="Y19" s="5">
        <v>22144.87</v>
      </c>
      <c r="Z19" s="5">
        <v>23222.89</v>
      </c>
      <c r="AA19" s="5">
        <v>24349.48</v>
      </c>
      <c r="AB19" s="5">
        <v>25528.14</v>
      </c>
      <c r="AC19" s="5">
        <v>26757.67</v>
      </c>
      <c r="AD19" s="5">
        <v>28038.51</v>
      </c>
      <c r="AE19" s="5">
        <v>29370.61</v>
      </c>
      <c r="AF19" s="5">
        <v>30759.49</v>
      </c>
      <c r="AG19" s="5">
        <v>32206.9</v>
      </c>
      <c r="AH19" s="5">
        <v>33716.31</v>
      </c>
      <c r="AI19" s="5">
        <v>14534.48</v>
      </c>
      <c r="AJ19" s="5">
        <v>15206.76</v>
      </c>
      <c r="AK19" s="5">
        <v>15900.99</v>
      </c>
      <c r="AL19" s="5">
        <v>16614.330000000002</v>
      </c>
      <c r="AM19" s="5">
        <v>17344.78</v>
      </c>
      <c r="AN19" s="5">
        <v>18085.560000000001</v>
      </c>
      <c r="AO19" s="5">
        <v>18831.27</v>
      </c>
      <c r="AP19" s="5">
        <v>19576.330000000002</v>
      </c>
      <c r="AQ19" s="5">
        <v>20315.77</v>
      </c>
      <c r="AR19" s="5">
        <v>21046.91</v>
      </c>
      <c r="AS19" s="5">
        <v>21761.51</v>
      </c>
      <c r="AT19" s="5">
        <v>22452.16</v>
      </c>
      <c r="AU19" s="5">
        <v>23109.3</v>
      </c>
      <c r="AV19" s="5">
        <v>23715.71</v>
      </c>
      <c r="AW19" s="5">
        <v>24253.45</v>
      </c>
      <c r="AX19" s="5">
        <v>24702.33</v>
      </c>
      <c r="AY19" s="5">
        <v>25044.84</v>
      </c>
      <c r="AZ19" s="5">
        <v>25259.46</v>
      </c>
      <c r="BA19" s="5">
        <v>25325.09</v>
      </c>
      <c r="BB19" s="5">
        <v>25225.5</v>
      </c>
      <c r="BC19" s="5">
        <v>24950.66</v>
      </c>
      <c r="BD19" s="5">
        <v>24488.5</v>
      </c>
      <c r="BE19" s="5">
        <v>23828.48</v>
      </c>
      <c r="BF19" s="5">
        <v>22918.76</v>
      </c>
      <c r="BG19" s="5">
        <v>21749.03</v>
      </c>
      <c r="BH19" s="5">
        <v>20323.05</v>
      </c>
      <c r="BI19" s="5">
        <v>18659.09</v>
      </c>
      <c r="BJ19" s="5">
        <v>16796.71</v>
      </c>
      <c r="BK19" s="5">
        <v>14798.24</v>
      </c>
      <c r="BL19" s="5">
        <v>12740.6</v>
      </c>
      <c r="BM19" s="5">
        <v>10702.79</v>
      </c>
      <c r="BN19" s="5">
        <v>8757.2000000000007</v>
      </c>
      <c r="BO19" s="5">
        <v>6965.44</v>
      </c>
      <c r="BP19" s="5">
        <v>5374.57</v>
      </c>
      <c r="BQ19" s="5">
        <v>4046.75</v>
      </c>
      <c r="BR19" s="5">
        <v>2945.32</v>
      </c>
      <c r="BS19" s="5">
        <v>2096.3200000000002</v>
      </c>
      <c r="BT19" s="5">
        <v>1414.46</v>
      </c>
      <c r="BU19" s="5">
        <v>899.59</v>
      </c>
      <c r="BV19" s="5">
        <v>517</v>
      </c>
      <c r="BW19" s="5">
        <v>261.42</v>
      </c>
      <c r="BX19" s="5">
        <v>114.38</v>
      </c>
      <c r="BY19" s="5">
        <v>42.86</v>
      </c>
      <c r="BZ19" s="5">
        <v>13.1</v>
      </c>
      <c r="CA19" s="5">
        <v>3</v>
      </c>
      <c r="CB19" s="5">
        <v>0.44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0.99499000000000004</v>
      </c>
      <c r="DR19" s="3">
        <v>0.98984590170000009</v>
      </c>
      <c r="DS19" s="3">
        <v>0.98456012458492204</v>
      </c>
      <c r="DT19" s="3">
        <v>0.97910566149472156</v>
      </c>
      <c r="DU19" s="3">
        <v>0.97344643077128201</v>
      </c>
      <c r="DV19" s="3">
        <v>0.96761548665096198</v>
      </c>
      <c r="DW19" s="3">
        <v>0.96166465140805857</v>
      </c>
      <c r="DX19" s="3">
        <v>0.95565424733675819</v>
      </c>
      <c r="DY19" s="3">
        <v>0.94946160781401601</v>
      </c>
      <c r="DZ19" s="3">
        <v>0.94304324734519329</v>
      </c>
      <c r="EA19" s="3">
        <v>0.93634764028904238</v>
      </c>
      <c r="EB19" s="3">
        <v>0.92950293903852943</v>
      </c>
      <c r="EC19" s="3">
        <v>0.92250378190756932</v>
      </c>
      <c r="ED19" s="3">
        <v>0.91539127774906193</v>
      </c>
      <c r="EE19" s="3">
        <v>0.90813222491651191</v>
      </c>
      <c r="EF19" s="3">
        <v>0.90060380877195401</v>
      </c>
      <c r="EG19" s="3">
        <v>0.89262445902623455</v>
      </c>
      <c r="EH19" s="3">
        <v>0.88404633797499244</v>
      </c>
      <c r="EI19" s="3">
        <v>0.87479921327977395</v>
      </c>
      <c r="EJ19" s="3">
        <v>0.86460780244506452</v>
      </c>
      <c r="EK19" s="3">
        <v>0.85332467062315642</v>
      </c>
      <c r="EL19" s="3">
        <v>0.84084053069193965</v>
      </c>
      <c r="EM19" s="3">
        <v>0.82710960482574036</v>
      </c>
      <c r="EN19" s="3">
        <v>0.81220508974678052</v>
      </c>
      <c r="EO19" s="3">
        <v>0.79600159820633221</v>
      </c>
      <c r="EP19" s="3">
        <v>0.77844976296588253</v>
      </c>
      <c r="EQ19" s="3">
        <v>0.75946337324714464</v>
      </c>
      <c r="ER19" s="3">
        <v>0.73876040169242752</v>
      </c>
      <c r="ES19" s="3">
        <v>0.7161247829845715</v>
      </c>
      <c r="ET19" s="3">
        <v>0.69135402674113511</v>
      </c>
      <c r="EU19" s="3">
        <v>0.66439813323849828</v>
      </c>
      <c r="EV19" s="3">
        <v>0.63515797139467201</v>
      </c>
      <c r="EW19" s="3">
        <v>0.60360967495549867</v>
      </c>
      <c r="EX19" s="3">
        <v>0.56989203851248449</v>
      </c>
      <c r="EY19" s="3">
        <v>0.53429658178699468</v>
      </c>
      <c r="EZ19" s="3">
        <v>0.49706145300225901</v>
      </c>
      <c r="FA19" s="3">
        <v>0.45844971933304357</v>
      </c>
      <c r="FB19" s="3">
        <v>0.41795944012154918</v>
      </c>
      <c r="FC19" s="3">
        <v>0.37595033679493228</v>
      </c>
      <c r="FD19" s="3">
        <v>0.33298673230600739</v>
      </c>
      <c r="FE19" s="3">
        <v>0.289785033656626</v>
      </c>
      <c r="FF19" s="3">
        <v>0.2472619778178527</v>
      </c>
      <c r="FG19" s="3">
        <v>0.20648600505591061</v>
      </c>
      <c r="FH19" s="3">
        <v>0.16850703414597695</v>
      </c>
      <c r="FI19" s="3">
        <v>0.1341754110090756</v>
      </c>
      <c r="FJ19" s="3">
        <v>0.10406108176219868</v>
      </c>
      <c r="FK19" s="3">
        <v>7.8454771372974449E-2</v>
      </c>
      <c r="FL19" s="3">
        <v>5.7380250686766048E-2</v>
      </c>
      <c r="FM19" s="3">
        <v>4.0951711112638053E-2</v>
      </c>
      <c r="FN19" s="3">
        <v>2.8251766462386741E-2</v>
      </c>
      <c r="FO19" s="3">
        <v>1.9059771726184591E-2</v>
      </c>
      <c r="FP19" s="3">
        <v>1.2189867605198617E-2</v>
      </c>
      <c r="FQ19" s="3">
        <v>7.3485397871179345E-3</v>
      </c>
      <c r="FR19" s="3">
        <v>4.0030435636346237E-3</v>
      </c>
      <c r="FS19" s="3">
        <v>1.9186187496144389E-3</v>
      </c>
      <c r="FT19" s="3">
        <v>7.9570875402759633E-4</v>
      </c>
      <c r="FU19" s="3">
        <v>2.8262779234306196E-4</v>
      </c>
      <c r="FV19" s="3">
        <v>8.1849008662550734E-5</v>
      </c>
      <c r="FW19" s="3">
        <v>1.7788245052632154E-5</v>
      </c>
      <c r="FX19" s="3">
        <v>2.4497971086484994E-6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17</v>
      </c>
      <c r="HC19">
        <f t="shared" si="24"/>
        <v>0.67633292612657137</v>
      </c>
      <c r="HD19">
        <f>IF(H19&gt;=$F$3,IF(HB19&lt;50,HC19*VLOOKUP(H19,Ret!$A$2:$AZ$27,HB19+2),HC19),0)</f>
        <v>0</v>
      </c>
      <c r="HE19">
        <f>IF(H19&lt;$F$3,HC19*VLOOKUP(H19,Withd!$A$2:$AZ$57,HB19+2),0)</f>
        <v>1.7584656079290856E-2</v>
      </c>
      <c r="HF19">
        <f>IF(HC19=HD19,0,HC19*VLOOKUP(H19,Mort!$A$2:$E$115,IF(HF18/HC18=VLOOKUP(H18,Mort!$A$2:$E$115,2),2,3)))</f>
        <v>9.8068274288352843E-4</v>
      </c>
      <c r="HH19">
        <f t="shared" si="20"/>
        <v>42</v>
      </c>
      <c r="HI19">
        <f t="shared" si="20"/>
        <v>10</v>
      </c>
      <c r="HJ19">
        <f t="shared" si="21"/>
        <v>0.38737273178736953</v>
      </c>
      <c r="HK19">
        <f>IF(HH19&gt;=$F$3,IF(HI19&lt;50,HJ19*VLOOKUP(HH19,Ret!$A$2:$AZ$27,HI19+2),HJ19),0)</f>
        <v>0</v>
      </c>
      <c r="HL19">
        <f>IF(HH19&lt;$F$3,HJ19*VLOOKUP(HH19,Withd!$A$2:$AZ$57,HI19+2),0)</f>
        <v>1.8400204759900052E-2</v>
      </c>
      <c r="HM19">
        <f>IF(HJ19=HK19,0,HJ19*VLOOKUP(HH19,Mort!$A$2:$E$115,IF(HM18/HJ18=VLOOKUP(HH18,Mort!$A$2:$E$115,2),2,3)))</f>
        <v>3.4476173129075887E-4</v>
      </c>
      <c r="HN19">
        <f>HN18/(1+Assumptions!$C$9)</f>
        <v>0.9281224824677663</v>
      </c>
      <c r="HO19">
        <f>HO18*(1+Assumptions!$C$10)</f>
        <v>1.0660562499999997</v>
      </c>
      <c r="HQ19">
        <f>HQ18/(1.01+Assumptions!$C$9)</f>
        <v>0.91049472641454476</v>
      </c>
      <c r="HR19">
        <f>HR18/(0.99+Assumptions!$C$9)</f>
        <v>0.94626716528637822</v>
      </c>
    </row>
    <row r="20" spans="2:226" x14ac:dyDescent="0.25">
      <c r="B20">
        <f t="shared" si="18"/>
        <v>2041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33092.402345682291</v>
      </c>
      <c r="F20" s="3">
        <f t="shared" si="19"/>
        <v>30914.37</v>
      </c>
      <c r="H20">
        <f t="shared" si="23"/>
        <v>50</v>
      </c>
      <c r="I20" s="5">
        <v>334938.13529039855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19273.14</v>
      </c>
      <c r="W20" s="5">
        <v>20224.59</v>
      </c>
      <c r="X20" s="5">
        <v>21218.73</v>
      </c>
      <c r="Y20" s="5">
        <v>22256.37</v>
      </c>
      <c r="Z20" s="5">
        <v>23339.83</v>
      </c>
      <c r="AA20" s="5">
        <v>24472.080000000002</v>
      </c>
      <c r="AB20" s="5">
        <v>25656.68</v>
      </c>
      <c r="AC20" s="5">
        <v>26892.400000000001</v>
      </c>
      <c r="AD20" s="5">
        <v>28179.69</v>
      </c>
      <c r="AE20" s="5">
        <v>29518.5</v>
      </c>
      <c r="AF20" s="5">
        <v>30914.37</v>
      </c>
      <c r="AG20" s="5">
        <v>32369.07</v>
      </c>
      <c r="AH20" s="5">
        <v>33886.080000000002</v>
      </c>
      <c r="AI20" s="5">
        <v>14607.67</v>
      </c>
      <c r="AJ20" s="5">
        <v>15283.33</v>
      </c>
      <c r="AK20" s="5">
        <v>15981.06</v>
      </c>
      <c r="AL20" s="5">
        <v>16697.990000000002</v>
      </c>
      <c r="AM20" s="5">
        <v>17432.11</v>
      </c>
      <c r="AN20" s="5">
        <v>18176.62</v>
      </c>
      <c r="AO20" s="5">
        <v>18926.09</v>
      </c>
      <c r="AP20" s="5">
        <v>19674.900000000001</v>
      </c>
      <c r="AQ20" s="5">
        <v>20418.060000000001</v>
      </c>
      <c r="AR20" s="5">
        <v>21152.880000000001</v>
      </c>
      <c r="AS20" s="5">
        <v>21871.08</v>
      </c>
      <c r="AT20" s="5">
        <v>22565.21</v>
      </c>
      <c r="AU20" s="5">
        <v>23225.66</v>
      </c>
      <c r="AV20" s="5">
        <v>23835.119999999999</v>
      </c>
      <c r="AW20" s="5">
        <v>24375.58</v>
      </c>
      <c r="AX20" s="5">
        <v>24826.71</v>
      </c>
      <c r="AY20" s="5">
        <v>25170.94</v>
      </c>
      <c r="AZ20" s="5">
        <v>25386.65</v>
      </c>
      <c r="BA20" s="5">
        <v>25452.6</v>
      </c>
      <c r="BB20" s="5">
        <v>25352.52</v>
      </c>
      <c r="BC20" s="5">
        <v>25076.29</v>
      </c>
      <c r="BD20" s="5">
        <v>24611.81</v>
      </c>
      <c r="BE20" s="5">
        <v>23948.46</v>
      </c>
      <c r="BF20" s="5">
        <v>23034.16</v>
      </c>
      <c r="BG20" s="5">
        <v>21858.55</v>
      </c>
      <c r="BH20" s="5">
        <v>20425.38</v>
      </c>
      <c r="BI20" s="5">
        <v>18753.04</v>
      </c>
      <c r="BJ20" s="5">
        <v>16881.28</v>
      </c>
      <c r="BK20" s="5">
        <v>14872.75</v>
      </c>
      <c r="BL20" s="5">
        <v>12804.75</v>
      </c>
      <c r="BM20" s="5">
        <v>10756.69</v>
      </c>
      <c r="BN20" s="5">
        <v>8801.2900000000009</v>
      </c>
      <c r="BO20" s="5">
        <v>7000.51</v>
      </c>
      <c r="BP20" s="5">
        <v>5401.64</v>
      </c>
      <c r="BQ20" s="5">
        <v>4067.12</v>
      </c>
      <c r="BR20" s="5">
        <v>2960.15</v>
      </c>
      <c r="BS20" s="5">
        <v>2106.87</v>
      </c>
      <c r="BT20" s="5">
        <v>1421.58</v>
      </c>
      <c r="BU20" s="5">
        <v>904.12</v>
      </c>
      <c r="BV20" s="5">
        <v>519.6</v>
      </c>
      <c r="BW20" s="5">
        <v>262.74</v>
      </c>
      <c r="BX20" s="5">
        <v>114.96</v>
      </c>
      <c r="BY20" s="5">
        <v>43.08</v>
      </c>
      <c r="BZ20" s="5">
        <v>13.16</v>
      </c>
      <c r="CA20" s="5">
        <v>3.02</v>
      </c>
      <c r="CB20" s="5">
        <v>0.44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0.99482999999999999</v>
      </c>
      <c r="DS20" s="3">
        <v>0.98951760779999998</v>
      </c>
      <c r="DT20" s="3">
        <v>0.98403568025278798</v>
      </c>
      <c r="DU20" s="3">
        <v>0.97834795402092689</v>
      </c>
      <c r="DV20" s="3">
        <v>0.9724876497763415</v>
      </c>
      <c r="DW20" s="3">
        <v>0.96650685073021703</v>
      </c>
      <c r="DX20" s="3">
        <v>0.96046618291315322</v>
      </c>
      <c r="DY20" s="3">
        <v>0.95424236204787594</v>
      </c>
      <c r="DZ20" s="3">
        <v>0.94779168368043232</v>
      </c>
      <c r="EA20" s="3">
        <v>0.94106236272630128</v>
      </c>
      <c r="EB20" s="3">
        <v>0.93418319685477202</v>
      </c>
      <c r="EC20" s="3">
        <v>0.92714879738245559</v>
      </c>
      <c r="ED20" s="3">
        <v>0.92000048015463687</v>
      </c>
      <c r="EE20" s="3">
        <v>0.91270487634701059</v>
      </c>
      <c r="EF20" s="3">
        <v>0.90513855292209389</v>
      </c>
      <c r="EG20" s="3">
        <v>0.8971190253432042</v>
      </c>
      <c r="EH20" s="3">
        <v>0.88849771150965595</v>
      </c>
      <c r="EI20" s="3">
        <v>0.87920402544726495</v>
      </c>
      <c r="EJ20" s="3">
        <v>0.86896129855080428</v>
      </c>
      <c r="EK20" s="3">
        <v>0.85762135360471625</v>
      </c>
      <c r="EL20" s="3">
        <v>0.84507435320147928</v>
      </c>
      <c r="EM20" s="3">
        <v>0.83127428901369915</v>
      </c>
      <c r="EN20" s="3">
        <v>0.81629472632567224</v>
      </c>
      <c r="EO20" s="3">
        <v>0.80000964653547502</v>
      </c>
      <c r="EP20" s="3">
        <v>0.78236943382936774</v>
      </c>
      <c r="EQ20" s="3">
        <v>0.76328744333826948</v>
      </c>
      <c r="ER20" s="3">
        <v>0.74248022763286825</v>
      </c>
      <c r="ES20" s="3">
        <v>0.71973063345819721</v>
      </c>
      <c r="ET20" s="3">
        <v>0.69483515084687819</v>
      </c>
      <c r="EU20" s="3">
        <v>0.66774352831535844</v>
      </c>
      <c r="EV20" s="3">
        <v>0.63835613563419946</v>
      </c>
      <c r="EW20" s="3">
        <v>0.60664898637724873</v>
      </c>
      <c r="EX20" s="3">
        <v>0.57276157399821559</v>
      </c>
      <c r="EY20" s="3">
        <v>0.53698688608628709</v>
      </c>
      <c r="EZ20" s="3">
        <v>0.4995642699949337</v>
      </c>
      <c r="FA20" s="3">
        <v>0.46075811750172724</v>
      </c>
      <c r="FB20" s="3">
        <v>0.42006396056397471</v>
      </c>
      <c r="FC20" s="3">
        <v>0.37784333188768959</v>
      </c>
      <c r="FD20" s="3">
        <v>0.3346633959195644</v>
      </c>
      <c r="FE20" s="3">
        <v>0.29124416693296012</v>
      </c>
      <c r="FF20" s="3">
        <v>0.24850699787721756</v>
      </c>
      <c r="FG20" s="3">
        <v>0.20752570885728561</v>
      </c>
      <c r="FH20" s="3">
        <v>0.16935550522716505</v>
      </c>
      <c r="FI20" s="3">
        <v>0.13485101459218243</v>
      </c>
      <c r="FJ20" s="3">
        <v>0.10458505287711301</v>
      </c>
      <c r="FK20" s="3">
        <v>7.8849808915641806E-2</v>
      </c>
      <c r="FL20" s="3">
        <v>5.7669173244722101E-2</v>
      </c>
      <c r="FM20" s="3">
        <v>4.1157912253025709E-2</v>
      </c>
      <c r="FN20" s="3">
        <v>2.8394020505117377E-2</v>
      </c>
      <c r="FO20" s="3">
        <v>1.9155741993572388E-2</v>
      </c>
      <c r="FP20" s="3">
        <v>1.2251246349409156E-2</v>
      </c>
      <c r="FQ20" s="3">
        <v>7.3855413492778165E-3</v>
      </c>
      <c r="FR20" s="3">
        <v>4.0231997946055982E-3</v>
      </c>
      <c r="FS20" s="3">
        <v>1.9282794295565171E-3</v>
      </c>
      <c r="FT20" s="3">
        <v>7.997153278199744E-4</v>
      </c>
      <c r="FU20" s="3">
        <v>2.8405088728837672E-4</v>
      </c>
      <c r="FV20" s="3">
        <v>8.2261136958713892E-5</v>
      </c>
      <c r="FW20" s="3">
        <v>1.787781289523729E-5</v>
      </c>
      <c r="FX20" s="3">
        <v>2.4621323919320788E-6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18</v>
      </c>
      <c r="HC20">
        <f t="shared" si="24"/>
        <v>0.65776758730439699</v>
      </c>
      <c r="HD20">
        <f>IF(H20&gt;=$F$3,IF(HB20&lt;50,HC20*VLOOKUP(H20,Ret!$A$2:$AZ$27,HB20+2),HC20),0)</f>
        <v>1.118204898417475E-2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1.0195397603218154E-3</v>
      </c>
      <c r="HH20">
        <f t="shared" si="20"/>
        <v>43</v>
      </c>
      <c r="HI20">
        <f t="shared" si="20"/>
        <v>11</v>
      </c>
      <c r="HJ20">
        <f t="shared" si="21"/>
        <v>0.36862776529617869</v>
      </c>
      <c r="HK20">
        <f>IF(HH20&gt;=$F$3,IF(HI20&lt;50,HJ20*VLOOKUP(HH20,Ret!$A$2:$AZ$27,HI20+2),HJ20),0)</f>
        <v>0</v>
      </c>
      <c r="HL20">
        <f>IF(HH20&lt;$F$3,HJ20*VLOOKUP(HH20,Withd!$A$2:$AZ$57,HI20+2),0)</f>
        <v>1.6514523885268806E-2</v>
      </c>
      <c r="HM20">
        <f>IF(HJ20=HK20,0,HJ20*VLOOKUP(HH20,Mort!$A$2:$E$115,IF(HM19/HJ19=VLOOKUP(HH19,Mort!$A$2:$E$115,2),2,3)))</f>
        <v>3.4651009937840797E-4</v>
      </c>
      <c r="HN20">
        <f>HN19/(1+Assumptions!$C$9)</f>
        <v>0.89414497347569</v>
      </c>
      <c r="HO20">
        <f>HO19*(1+Assumptions!$C$10)</f>
        <v>1.1007030781249996</v>
      </c>
      <c r="HQ20">
        <f>HQ19/(1.01+Assumptions!$C$9)</f>
        <v>0.86879267787647396</v>
      </c>
      <c r="HR20">
        <f>HR19/(0.99+Assumptions!$C$9)</f>
        <v>0.92049335144589317</v>
      </c>
    </row>
    <row r="21" spans="2:226" x14ac:dyDescent="0.25">
      <c r="B21">
        <f t="shared" si="18"/>
        <v>2042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34912.484474694815</v>
      </c>
      <c r="F21" s="3">
        <f t="shared" si="19"/>
        <v>32369.07</v>
      </c>
      <c r="H21">
        <f t="shared" si="23"/>
        <v>51</v>
      </c>
      <c r="I21" s="5">
        <v>324431.71208806318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20329.689999999999</v>
      </c>
      <c r="X21" s="5">
        <v>21329</v>
      </c>
      <c r="Y21" s="5">
        <v>22372.04</v>
      </c>
      <c r="Z21" s="5">
        <v>23461.119999999999</v>
      </c>
      <c r="AA21" s="5">
        <v>24599.26</v>
      </c>
      <c r="AB21" s="5">
        <v>25790.02</v>
      </c>
      <c r="AC21" s="5">
        <v>27032.16</v>
      </c>
      <c r="AD21" s="5">
        <v>28326.14</v>
      </c>
      <c r="AE21" s="5">
        <v>29671.9</v>
      </c>
      <c r="AF21" s="5">
        <v>31075.02</v>
      </c>
      <c r="AG21" s="5">
        <v>32537.29</v>
      </c>
      <c r="AH21" s="5">
        <v>34062.18</v>
      </c>
      <c r="AI21" s="5">
        <v>14683.58</v>
      </c>
      <c r="AJ21" s="5">
        <v>15362.76</v>
      </c>
      <c r="AK21" s="5">
        <v>16064.11</v>
      </c>
      <c r="AL21" s="5">
        <v>16784.77</v>
      </c>
      <c r="AM21" s="5">
        <v>17522.7</v>
      </c>
      <c r="AN21" s="5">
        <v>18271.080000000002</v>
      </c>
      <c r="AO21" s="5">
        <v>19024.439999999999</v>
      </c>
      <c r="AP21" s="5">
        <v>19777.150000000001</v>
      </c>
      <c r="AQ21" s="5">
        <v>20524.169999999998</v>
      </c>
      <c r="AR21" s="5">
        <v>21262.81</v>
      </c>
      <c r="AS21" s="5">
        <v>21984.74</v>
      </c>
      <c r="AT21" s="5">
        <v>22682.48</v>
      </c>
      <c r="AU21" s="5">
        <v>23346.36</v>
      </c>
      <c r="AV21" s="5">
        <v>23958.99</v>
      </c>
      <c r="AW21" s="5">
        <v>24502.25</v>
      </c>
      <c r="AX21" s="5">
        <v>24955.73</v>
      </c>
      <c r="AY21" s="5">
        <v>25301.75</v>
      </c>
      <c r="AZ21" s="5">
        <v>25518.58</v>
      </c>
      <c r="BA21" s="5">
        <v>25584.880000000001</v>
      </c>
      <c r="BB21" s="5">
        <v>25484.27</v>
      </c>
      <c r="BC21" s="5">
        <v>25206.61</v>
      </c>
      <c r="BD21" s="5">
        <v>24739.71</v>
      </c>
      <c r="BE21" s="5">
        <v>24072.92</v>
      </c>
      <c r="BF21" s="5">
        <v>23153.87</v>
      </c>
      <c r="BG21" s="5">
        <v>21972.14</v>
      </c>
      <c r="BH21" s="5">
        <v>20531.53</v>
      </c>
      <c r="BI21" s="5">
        <v>18850.5</v>
      </c>
      <c r="BJ21" s="5">
        <v>16969.009999999998</v>
      </c>
      <c r="BK21" s="5">
        <v>14950.04</v>
      </c>
      <c r="BL21" s="5">
        <v>12871.29</v>
      </c>
      <c r="BM21" s="5">
        <v>10812.59</v>
      </c>
      <c r="BN21" s="5">
        <v>8847.0300000000007</v>
      </c>
      <c r="BO21" s="5">
        <v>7036.89</v>
      </c>
      <c r="BP21" s="5">
        <v>5429.71</v>
      </c>
      <c r="BQ21" s="5">
        <v>4088.26</v>
      </c>
      <c r="BR21" s="5">
        <v>2975.53</v>
      </c>
      <c r="BS21" s="5">
        <v>2117.8200000000002</v>
      </c>
      <c r="BT21" s="5">
        <v>1428.97</v>
      </c>
      <c r="BU21" s="5">
        <v>908.82</v>
      </c>
      <c r="BV21" s="5">
        <v>522.29999999999995</v>
      </c>
      <c r="BW21" s="5">
        <v>264.10000000000002</v>
      </c>
      <c r="BX21" s="5">
        <v>115.55</v>
      </c>
      <c r="BY21" s="5">
        <v>43.3</v>
      </c>
      <c r="BZ21" s="5">
        <v>13.23</v>
      </c>
      <c r="CA21" s="5">
        <v>3.03</v>
      </c>
      <c r="CB21" s="5">
        <v>0.44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0.99465999999999999</v>
      </c>
      <c r="DT21" s="3">
        <v>0.98914958360000005</v>
      </c>
      <c r="DU21" s="3">
        <v>0.98343229900679208</v>
      </c>
      <c r="DV21" s="3">
        <v>0.9775415395357413</v>
      </c>
      <c r="DW21" s="3">
        <v>0.97152965906759647</v>
      </c>
      <c r="DX21" s="3">
        <v>0.96545759869842407</v>
      </c>
      <c r="DY21" s="3">
        <v>0.95920143345885822</v>
      </c>
      <c r="DZ21" s="3">
        <v>0.9527172317686764</v>
      </c>
      <c r="EA21" s="3">
        <v>0.94595293942311875</v>
      </c>
      <c r="EB21" s="3">
        <v>0.93903802343593568</v>
      </c>
      <c r="EC21" s="3">
        <v>0.93196706711946309</v>
      </c>
      <c r="ED21" s="3">
        <v>0.92478160103197204</v>
      </c>
      <c r="EE21" s="3">
        <v>0.9174480829357885</v>
      </c>
      <c r="EF21" s="3">
        <v>0.90984243832825085</v>
      </c>
      <c r="EG21" s="3">
        <v>0.90178123432466262</v>
      </c>
      <c r="EH21" s="3">
        <v>0.89311511666280263</v>
      </c>
      <c r="EI21" s="3">
        <v>0.88377313254250967</v>
      </c>
      <c r="EJ21" s="3">
        <v>0.87347717554838944</v>
      </c>
      <c r="EK21" s="3">
        <v>0.86207829840748296</v>
      </c>
      <c r="EL21" s="3">
        <v>0.84946609290178143</v>
      </c>
      <c r="EM21" s="3">
        <v>0.83559431160469533</v>
      </c>
      <c r="EN21" s="3">
        <v>0.82053690210957864</v>
      </c>
      <c r="EO21" s="3">
        <v>0.80416719091249256</v>
      </c>
      <c r="EP21" s="3">
        <v>0.78643530435287212</v>
      </c>
      <c r="EQ21" s="3">
        <v>0.76725414727970553</v>
      </c>
      <c r="ER21" s="3">
        <v>0.74633879922486079</v>
      </c>
      <c r="ES21" s="3">
        <v>0.72347097841661101</v>
      </c>
      <c r="ET21" s="3">
        <v>0.6984461172731804</v>
      </c>
      <c r="EU21" s="3">
        <v>0.67121370316069917</v>
      </c>
      <c r="EV21" s="3">
        <v>0.64167358808459685</v>
      </c>
      <c r="EW21" s="3">
        <v>0.60980166096443489</v>
      </c>
      <c r="EX21" s="3">
        <v>0.57573814018296154</v>
      </c>
      <c r="EY21" s="3">
        <v>0.53977753594713374</v>
      </c>
      <c r="EZ21" s="3">
        <v>0.50216043946697797</v>
      </c>
      <c r="FA21" s="3">
        <v>0.46315261652918316</v>
      </c>
      <c r="FB21" s="3">
        <v>0.4222469774373257</v>
      </c>
      <c r="FC21" s="3">
        <v>0.37980693373510011</v>
      </c>
      <c r="FD21" s="3">
        <v>0.33640259734785283</v>
      </c>
      <c r="FE21" s="3">
        <v>0.2927577243679424</v>
      </c>
      <c r="FF21" s="3">
        <v>0.24979845589419053</v>
      </c>
      <c r="FG21" s="3">
        <v>0.20860419253267956</v>
      </c>
      <c r="FH21" s="3">
        <v>0.17023562340014381</v>
      </c>
      <c r="FI21" s="3">
        <v>0.13555181748859851</v>
      </c>
      <c r="FJ21" s="3">
        <v>0.10512856757145747</v>
      </c>
      <c r="FK21" s="3">
        <v>7.9259580949148936E-2</v>
      </c>
      <c r="FL21" s="3">
        <v>5.796887231458854E-2</v>
      </c>
      <c r="FM21" s="3">
        <v>4.1371804482198689E-2</v>
      </c>
      <c r="FN21" s="3">
        <v>2.8541580476179232E-2</v>
      </c>
      <c r="FO21" s="3">
        <v>1.9255291852449556E-2</v>
      </c>
      <c r="FP21" s="3">
        <v>1.2314914457152638E-2</v>
      </c>
      <c r="FQ21" s="3">
        <v>7.4239230313498973E-3</v>
      </c>
      <c r="FR21" s="3">
        <v>4.0441078320975427E-3</v>
      </c>
      <c r="FS21" s="3">
        <v>1.9383004428460311E-3</v>
      </c>
      <c r="FT21" s="3">
        <v>8.0387134266153462E-4</v>
      </c>
      <c r="FU21" s="3">
        <v>2.8552706219995048E-4</v>
      </c>
      <c r="FV21" s="3">
        <v>8.268863721310565E-5</v>
      </c>
      <c r="FW21" s="3">
        <v>1.7970721525524253E-5</v>
      </c>
      <c r="FX21" s="3">
        <v>2.4749277684951993E-6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19</v>
      </c>
      <c r="HC21">
        <f t="shared" si="24"/>
        <v>0.64556599855990049</v>
      </c>
      <c r="HD21">
        <f>IF(H21&gt;=$F$3,IF(HB21&lt;50,HC21*VLOOKUP(H21,Ret!$A$2:$AZ$27,HB21+2),HC21),0)</f>
        <v>1.0329055976958408E-2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1.0974621975518308E-3</v>
      </c>
      <c r="HH21">
        <f t="shared" si="20"/>
        <v>44</v>
      </c>
      <c r="HI21">
        <f t="shared" si="20"/>
        <v>12</v>
      </c>
      <c r="HJ21">
        <f t="shared" si="21"/>
        <v>0.35176673131153147</v>
      </c>
      <c r="HK21">
        <f>IF(HH21&gt;=$F$3,IF(HI21&lt;50,HJ21*VLOOKUP(HH21,Ret!$A$2:$AZ$27,HI21+2),HJ21),0)</f>
        <v>0</v>
      </c>
      <c r="HL21">
        <f>IF(HH21&lt;$F$3,HJ21*VLOOKUP(HH21,Withd!$A$2:$AZ$57,HI21+2),0)</f>
        <v>1.4739026041953169E-2</v>
      </c>
      <c r="HM21">
        <f>IF(HJ21=HK21,0,HJ21*VLOOKUP(HH21,Mort!$A$2:$E$115,IF(HM20/HJ20=VLOOKUP(HH20,Mort!$A$2:$E$115,2),2,3)))</f>
        <v>3.5528439862464678E-4</v>
      </c>
      <c r="HN21">
        <f>HN20/(1+Assumptions!$C$9)</f>
        <v>0.86141134246212903</v>
      </c>
      <c r="HO21">
        <f>HO20*(1+Assumptions!$C$10)</f>
        <v>1.136475928164062</v>
      </c>
      <c r="HQ21">
        <f>HQ20/(1.01+Assumptions!$C$9)</f>
        <v>0.82900064682869645</v>
      </c>
      <c r="HR21">
        <f>HR20/(0.99+Assumptions!$C$9)</f>
        <v>0.89542154809911789</v>
      </c>
    </row>
    <row r="22" spans="2:226" x14ac:dyDescent="0.25">
      <c r="B22">
        <f t="shared" si="18"/>
        <v>2043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36832.671120803025</v>
      </c>
      <c r="F22" s="3">
        <f t="shared" si="19"/>
        <v>33886.080000000002</v>
      </c>
      <c r="H22">
        <f t="shared" si="23"/>
        <v>52</v>
      </c>
      <c r="I22" s="5">
        <v>313723.75271147926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21443.51</v>
      </c>
      <c r="Y22" s="5">
        <v>22492.15</v>
      </c>
      <c r="Z22" s="5">
        <v>23587.08</v>
      </c>
      <c r="AA22" s="5">
        <v>24731.33</v>
      </c>
      <c r="AB22" s="5">
        <v>25928.48</v>
      </c>
      <c r="AC22" s="5">
        <v>27177.29</v>
      </c>
      <c r="AD22" s="5">
        <v>28478.21</v>
      </c>
      <c r="AE22" s="5">
        <v>29831.200000000001</v>
      </c>
      <c r="AF22" s="5">
        <v>31241.86</v>
      </c>
      <c r="AG22" s="5">
        <v>32711.97</v>
      </c>
      <c r="AH22" s="5">
        <v>34245.050000000003</v>
      </c>
      <c r="AI22" s="5">
        <v>14762.41</v>
      </c>
      <c r="AJ22" s="5">
        <v>15445.23</v>
      </c>
      <c r="AK22" s="5">
        <v>16150.35</v>
      </c>
      <c r="AL22" s="5">
        <v>16874.88</v>
      </c>
      <c r="AM22" s="5">
        <v>17616.78</v>
      </c>
      <c r="AN22" s="5">
        <v>18369.18</v>
      </c>
      <c r="AO22" s="5">
        <v>19126.580000000002</v>
      </c>
      <c r="AP22" s="5">
        <v>19883.330000000002</v>
      </c>
      <c r="AQ22" s="5">
        <v>20634.36</v>
      </c>
      <c r="AR22" s="5">
        <v>21376.97</v>
      </c>
      <c r="AS22" s="5">
        <v>22102.77</v>
      </c>
      <c r="AT22" s="5">
        <v>22804.25</v>
      </c>
      <c r="AU22" s="5">
        <v>23471.7</v>
      </c>
      <c r="AV22" s="5">
        <v>24087.62</v>
      </c>
      <c r="AW22" s="5">
        <v>24633.8</v>
      </c>
      <c r="AX22" s="5">
        <v>25089.71</v>
      </c>
      <c r="AY22" s="5">
        <v>25437.59</v>
      </c>
      <c r="AZ22" s="5">
        <v>25655.58</v>
      </c>
      <c r="BA22" s="5">
        <v>25722.23</v>
      </c>
      <c r="BB22" s="5">
        <v>25621.09</v>
      </c>
      <c r="BC22" s="5">
        <v>25341.94</v>
      </c>
      <c r="BD22" s="5">
        <v>24872.53</v>
      </c>
      <c r="BE22" s="5">
        <v>24202.16</v>
      </c>
      <c r="BF22" s="5">
        <v>23278.17</v>
      </c>
      <c r="BG22" s="5">
        <v>22090.1</v>
      </c>
      <c r="BH22" s="5">
        <v>20641.759999999998</v>
      </c>
      <c r="BI22" s="5">
        <v>18951.7</v>
      </c>
      <c r="BJ22" s="5">
        <v>17060.12</v>
      </c>
      <c r="BK22" s="5">
        <v>15030.3</v>
      </c>
      <c r="BL22" s="5">
        <v>12940.4</v>
      </c>
      <c r="BM22" s="5">
        <v>10870.64</v>
      </c>
      <c r="BN22" s="5">
        <v>8894.5300000000007</v>
      </c>
      <c r="BO22" s="5">
        <v>7074.67</v>
      </c>
      <c r="BP22" s="5">
        <v>5458.86</v>
      </c>
      <c r="BQ22" s="5">
        <v>4110.21</v>
      </c>
      <c r="BR22" s="5">
        <v>2991.51</v>
      </c>
      <c r="BS22" s="5">
        <v>2129.19</v>
      </c>
      <c r="BT22" s="5">
        <v>1436.64</v>
      </c>
      <c r="BU22" s="5">
        <v>913.7</v>
      </c>
      <c r="BV22" s="5">
        <v>525.1</v>
      </c>
      <c r="BW22" s="5">
        <v>265.52</v>
      </c>
      <c r="BX22" s="5">
        <v>116.18</v>
      </c>
      <c r="BY22" s="5">
        <v>43.53</v>
      </c>
      <c r="BZ22" s="5">
        <v>13.3</v>
      </c>
      <c r="CA22" s="5">
        <v>3.05</v>
      </c>
      <c r="CB22" s="5">
        <v>0.44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0.99446000000000001</v>
      </c>
      <c r="DU22" s="3">
        <v>0.98871202120000001</v>
      </c>
      <c r="DV22" s="3">
        <v>0.98278963619301196</v>
      </c>
      <c r="DW22" s="3">
        <v>0.97674547993042493</v>
      </c>
      <c r="DX22" s="3">
        <v>0.97064082068085977</v>
      </c>
      <c r="DY22" s="3">
        <v>0.96435106816284777</v>
      </c>
      <c r="DZ22" s="3">
        <v>0.95783205494206691</v>
      </c>
      <c r="EA22" s="3">
        <v>0.9510314473519782</v>
      </c>
      <c r="EB22" s="3">
        <v>0.94407940747183516</v>
      </c>
      <c r="EC22" s="3">
        <v>0.9369704895335722</v>
      </c>
      <c r="ED22" s="3">
        <v>0.92974644705926834</v>
      </c>
      <c r="EE22" s="3">
        <v>0.92237355773408836</v>
      </c>
      <c r="EF22" s="3">
        <v>0.91472708094047273</v>
      </c>
      <c r="EG22" s="3">
        <v>0.90662259900334019</v>
      </c>
      <c r="EH22" s="3">
        <v>0.89790995582691813</v>
      </c>
      <c r="EI22" s="3">
        <v>0.88851781768896854</v>
      </c>
      <c r="EJ22" s="3">
        <v>0.87816658511289203</v>
      </c>
      <c r="EK22" s="3">
        <v>0.86670651117716879</v>
      </c>
      <c r="EL22" s="3">
        <v>0.85402659491864674</v>
      </c>
      <c r="EM22" s="3">
        <v>0.84008034062362524</v>
      </c>
      <c r="EN22" s="3">
        <v>0.82494209288558751</v>
      </c>
      <c r="EO22" s="3">
        <v>0.80848449813251999</v>
      </c>
      <c r="EP22" s="3">
        <v>0.7906574149486979</v>
      </c>
      <c r="EQ22" s="3">
        <v>0.77137328059809918</v>
      </c>
      <c r="ER22" s="3">
        <v>0.75034564496899503</v>
      </c>
      <c r="ES22" s="3">
        <v>0.72735505440714499</v>
      </c>
      <c r="ET22" s="3">
        <v>0.70219584307520189</v>
      </c>
      <c r="EU22" s="3">
        <v>0.67481722715369974</v>
      </c>
      <c r="EV22" s="3">
        <v>0.64511852098666544</v>
      </c>
      <c r="EW22" s="3">
        <v>0.61307548404925782</v>
      </c>
      <c r="EX22" s="3">
        <v>0.57882908751026629</v>
      </c>
      <c r="EY22" s="3">
        <v>0.54267542270437508</v>
      </c>
      <c r="EZ22" s="3">
        <v>0.50485637249610715</v>
      </c>
      <c r="FA22" s="3">
        <v>0.46563912948060954</v>
      </c>
      <c r="FB22" s="3">
        <v>0.42451388156488212</v>
      </c>
      <c r="FC22" s="3">
        <v>0.38184599132879582</v>
      </c>
      <c r="FD22" s="3">
        <v>0.338208631439741</v>
      </c>
      <c r="FE22" s="3">
        <v>0.29432944359674901</v>
      </c>
      <c r="FF22" s="3">
        <v>0.25113954104336206</v>
      </c>
      <c r="FG22" s="3">
        <v>0.20972411932990123</v>
      </c>
      <c r="FH22" s="3">
        <v>0.17114956206155249</v>
      </c>
      <c r="FI22" s="3">
        <v>0.13627955028713179</v>
      </c>
      <c r="FJ22" s="3">
        <v>0.10569296802068794</v>
      </c>
      <c r="FK22" s="3">
        <v>7.9685099379837254E-2</v>
      </c>
      <c r="FL22" s="3">
        <v>5.8280087984425362E-2</v>
      </c>
      <c r="FM22" s="3">
        <v>4.1593915993604534E-2</v>
      </c>
      <c r="FN22" s="3">
        <v>2.8694810765667898E-2</v>
      </c>
      <c r="FO22" s="3">
        <v>1.9358667134950193E-2</v>
      </c>
      <c r="FP22" s="3">
        <v>1.2381029152828746E-2</v>
      </c>
      <c r="FQ22" s="3">
        <v>7.4637796144912819E-3</v>
      </c>
      <c r="FR22" s="3">
        <v>4.0658193071979806E-3</v>
      </c>
      <c r="FS22" s="3">
        <v>1.9487065357469201E-3</v>
      </c>
      <c r="FT22" s="3">
        <v>8.0818706157032027E-4</v>
      </c>
      <c r="FU22" s="3">
        <v>2.8705996239916204E-4</v>
      </c>
      <c r="FV22" s="3">
        <v>8.3132565110797312E-5</v>
      </c>
      <c r="FW22" s="3">
        <v>1.8067200375529583E-5</v>
      </c>
      <c r="FX22" s="3">
        <v>2.4882148357179331E-6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20</v>
      </c>
      <c r="HC22">
        <f t="shared" si="24"/>
        <v>0.63413948038539025</v>
      </c>
      <c r="HD22">
        <f>IF(H22&gt;=$F$3,IF(HB22&lt;50,HC22*VLOOKUP(H22,Ret!$A$2:$AZ$27,HB22+2),HC22),0)</f>
        <v>1.2682789607707806E-2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1.1731580387129719E-3</v>
      </c>
      <c r="HH22">
        <f t="shared" si="20"/>
        <v>45</v>
      </c>
      <c r="HI22">
        <f t="shared" si="20"/>
        <v>13</v>
      </c>
      <c r="HJ22">
        <f t="shared" si="21"/>
        <v>0.33667242087095367</v>
      </c>
      <c r="HK22">
        <f>IF(HH22&gt;=$F$3,IF(HI22&lt;50,HJ22*VLOOKUP(HH22,Ret!$A$2:$AZ$27,HI22+2),HJ22),0)</f>
        <v>0</v>
      </c>
      <c r="HL22">
        <f>IF(HH22&lt;$F$3,HJ22*VLOOKUP(HH22,Withd!$A$2:$AZ$57,HI22+2),0)</f>
        <v>1.2389545088051094E-2</v>
      </c>
      <c r="HM22">
        <f>IF(HJ22=HK22,0,HJ22*VLOOKUP(HH22,Mort!$A$2:$E$115,IF(HM21/HJ21=VLOOKUP(HH21,Mort!$A$2:$E$115,2),2,3)))</f>
        <v>3.5687276612321087E-4</v>
      </c>
      <c r="HN22">
        <f>HN21/(1+Assumptions!$C$9)</f>
        <v>0.8298760524683324</v>
      </c>
      <c r="HO22">
        <f>HO21*(1+Assumptions!$C$10)</f>
        <v>1.1734113958293939</v>
      </c>
      <c r="HQ22">
        <f>HQ21/(1.01+Assumptions!$C$9)</f>
        <v>0.79103115155409964</v>
      </c>
      <c r="HR22">
        <f>HR21/(0.99+Assumptions!$C$9)</f>
        <v>0.87103263433766331</v>
      </c>
    </row>
    <row r="23" spans="2:226" x14ac:dyDescent="0.25">
      <c r="B23">
        <f t="shared" si="18"/>
        <v>2044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16004.807687162009</v>
      </c>
      <c r="F23" s="3">
        <f t="shared" si="19"/>
        <v>14607.67</v>
      </c>
      <c r="H23">
        <f t="shared" si="23"/>
        <v>53</v>
      </c>
      <c r="I23" s="5">
        <v>302815.24470944417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22617.45</v>
      </c>
      <c r="Z23" s="5">
        <v>23718.48</v>
      </c>
      <c r="AA23" s="5">
        <v>24869.1</v>
      </c>
      <c r="AB23" s="5">
        <v>26072.92</v>
      </c>
      <c r="AC23" s="5">
        <v>27328.69</v>
      </c>
      <c r="AD23" s="5">
        <v>28636.86</v>
      </c>
      <c r="AE23" s="5">
        <v>29997.38</v>
      </c>
      <c r="AF23" s="5">
        <v>31415.9</v>
      </c>
      <c r="AG23" s="5">
        <v>32894.199999999997</v>
      </c>
      <c r="AH23" s="5">
        <v>34435.82</v>
      </c>
      <c r="AI23" s="5">
        <v>14844.65</v>
      </c>
      <c r="AJ23" s="5">
        <v>15531.28</v>
      </c>
      <c r="AK23" s="5">
        <v>16240.32</v>
      </c>
      <c r="AL23" s="5">
        <v>16968.89</v>
      </c>
      <c r="AM23" s="5">
        <v>17714.919999999998</v>
      </c>
      <c r="AN23" s="5">
        <v>18471.509999999998</v>
      </c>
      <c r="AO23" s="5">
        <v>19233.13</v>
      </c>
      <c r="AP23" s="5">
        <v>19994.099999999999</v>
      </c>
      <c r="AQ23" s="5">
        <v>20749.310000000001</v>
      </c>
      <c r="AR23" s="5">
        <v>21496.05</v>
      </c>
      <c r="AS23" s="5">
        <v>22225.9</v>
      </c>
      <c r="AT23" s="5">
        <v>22931.29</v>
      </c>
      <c r="AU23" s="5">
        <v>23602.46</v>
      </c>
      <c r="AV23" s="5">
        <v>24221.8</v>
      </c>
      <c r="AW23" s="5">
        <v>24771.03</v>
      </c>
      <c r="AX23" s="5">
        <v>25229.48</v>
      </c>
      <c r="AY23" s="5">
        <v>25579.3</v>
      </c>
      <c r="AZ23" s="5">
        <v>25798.5</v>
      </c>
      <c r="BA23" s="5">
        <v>25865.53</v>
      </c>
      <c r="BB23" s="5">
        <v>25763.82</v>
      </c>
      <c r="BC23" s="5">
        <v>25483.11</v>
      </c>
      <c r="BD23" s="5">
        <v>25011.09</v>
      </c>
      <c r="BE23" s="5">
        <v>24336.98</v>
      </c>
      <c r="BF23" s="5">
        <v>23407.85</v>
      </c>
      <c r="BG23" s="5">
        <v>22213.16</v>
      </c>
      <c r="BH23" s="5">
        <v>20756.75</v>
      </c>
      <c r="BI23" s="5">
        <v>19057.27</v>
      </c>
      <c r="BJ23" s="5">
        <v>17155.16</v>
      </c>
      <c r="BK23" s="5">
        <v>15114.03</v>
      </c>
      <c r="BL23" s="5">
        <v>13012.49</v>
      </c>
      <c r="BM23" s="5">
        <v>10931.19</v>
      </c>
      <c r="BN23" s="5">
        <v>8944.08</v>
      </c>
      <c r="BO23" s="5">
        <v>7114.08</v>
      </c>
      <c r="BP23" s="5">
        <v>5489.27</v>
      </c>
      <c r="BQ23" s="5">
        <v>4133.1099999999997</v>
      </c>
      <c r="BR23" s="5">
        <v>3008.17</v>
      </c>
      <c r="BS23" s="5">
        <v>2141.0500000000002</v>
      </c>
      <c r="BT23" s="5">
        <v>1444.64</v>
      </c>
      <c r="BU23" s="5">
        <v>918.79</v>
      </c>
      <c r="BV23" s="5">
        <v>528.03</v>
      </c>
      <c r="BW23" s="5">
        <v>267</v>
      </c>
      <c r="BX23" s="5">
        <v>116.82</v>
      </c>
      <c r="BY23" s="5">
        <v>43.78</v>
      </c>
      <c r="BZ23" s="5">
        <v>13.37</v>
      </c>
      <c r="CA23" s="5">
        <v>3.07</v>
      </c>
      <c r="CB23" s="5">
        <v>0.45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0.99421999999999999</v>
      </c>
      <c r="DV23" s="3">
        <v>0.98826462219999989</v>
      </c>
      <c r="DW23" s="3">
        <v>0.98218679477346993</v>
      </c>
      <c r="DX23" s="3">
        <v>0.97604812730613577</v>
      </c>
      <c r="DY23" s="3">
        <v>0.96972333544119194</v>
      </c>
      <c r="DZ23" s="3">
        <v>0.9631680056936095</v>
      </c>
      <c r="EA23" s="3">
        <v>0.9563295128531849</v>
      </c>
      <c r="EB23" s="3">
        <v>0.94933874411422814</v>
      </c>
      <c r="EC23" s="3">
        <v>0.94219022337104796</v>
      </c>
      <c r="ED23" s="3">
        <v>0.93492593674885716</v>
      </c>
      <c r="EE23" s="3">
        <v>0.92751197407043873</v>
      </c>
      <c r="EF23" s="3">
        <v>0.91982289980539478</v>
      </c>
      <c r="EG23" s="3">
        <v>0.91167326891311895</v>
      </c>
      <c r="EH23" s="3">
        <v>0.90291208879886387</v>
      </c>
      <c r="EI23" s="3">
        <v>0.89346762835002769</v>
      </c>
      <c r="EJ23" s="3">
        <v>0.88305873047974981</v>
      </c>
      <c r="EK23" s="3">
        <v>0.87153481404698907</v>
      </c>
      <c r="EL23" s="3">
        <v>0.85878425971748162</v>
      </c>
      <c r="EM23" s="3">
        <v>0.84476031275629515</v>
      </c>
      <c r="EN23" s="3">
        <v>0.82953773192042668</v>
      </c>
      <c r="EO23" s="3">
        <v>0.81298845416861409</v>
      </c>
      <c r="EP23" s="3">
        <v>0.79506205875419611</v>
      </c>
      <c r="EQ23" s="3">
        <v>0.77567049514118125</v>
      </c>
      <c r="ER23" s="3">
        <v>0.75452571744363273</v>
      </c>
      <c r="ES23" s="3">
        <v>0.73140704946115986</v>
      </c>
      <c r="ET23" s="3">
        <v>0.7061076796202983</v>
      </c>
      <c r="EU23" s="3">
        <v>0.67857654119190292</v>
      </c>
      <c r="EV23" s="3">
        <v>0.64871238761404726</v>
      </c>
      <c r="EW23" s="3">
        <v>0.61649084332125759</v>
      </c>
      <c r="EX23" s="3">
        <v>0.58205366481333209</v>
      </c>
      <c r="EY23" s="3">
        <v>0.5456985929090914</v>
      </c>
      <c r="EZ23" s="3">
        <v>0.50766885796925676</v>
      </c>
      <c r="FA23" s="3">
        <v>0.46823314108220493</v>
      </c>
      <c r="FB23" s="3">
        <v>0.42687879006182461</v>
      </c>
      <c r="FC23" s="3">
        <v>0.38397320287271064</v>
      </c>
      <c r="FD23" s="3">
        <v>0.34009274524841726</v>
      </c>
      <c r="FE23" s="3">
        <v>0.29596911247988761</v>
      </c>
      <c r="FF23" s="3">
        <v>0.2525386049145889</v>
      </c>
      <c r="FG23" s="3">
        <v>0.21089246357812405</v>
      </c>
      <c r="FH23" s="3">
        <v>0.17210301275219969</v>
      </c>
      <c r="FI23" s="3">
        <v>0.13703874493406651</v>
      </c>
      <c r="FJ23" s="3">
        <v>0.10628176902106462</v>
      </c>
      <c r="FK23" s="3">
        <v>8.0129014118051248E-2</v>
      </c>
      <c r="FL23" s="3">
        <v>5.8604758345660313E-2</v>
      </c>
      <c r="FM23" s="3">
        <v>4.1825629983714308E-2</v>
      </c>
      <c r="FN23" s="3">
        <v>2.885466561316483E-2</v>
      </c>
      <c r="FO23" s="3">
        <v>1.9466511609265522E-2</v>
      </c>
      <c r="FP23" s="3">
        <v>1.2450002164821857E-2</v>
      </c>
      <c r="FQ23" s="3">
        <v>7.5053593050412089E-3</v>
      </c>
      <c r="FR23" s="3">
        <v>4.0884694278281479E-3</v>
      </c>
      <c r="FS23" s="3">
        <v>1.9595625120637531E-3</v>
      </c>
      <c r="FT23" s="3">
        <v>8.1268936062820038E-4</v>
      </c>
      <c r="FU23" s="3">
        <v>2.886591340015305E-4</v>
      </c>
      <c r="FV23" s="3">
        <v>8.3595685206843225E-5</v>
      </c>
      <c r="FW23" s="3">
        <v>1.8167850266003239E-5</v>
      </c>
      <c r="FX23" s="3">
        <v>2.5020763386339653E-6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21</v>
      </c>
      <c r="HC23">
        <f t="shared" si="24"/>
        <v>0.62028353273896941</v>
      </c>
      <c r="HD23">
        <f>IF(H23&gt;=$F$3,IF(HB23&lt;50,HC23*VLOOKUP(H23,Ret!$A$2:$AZ$27,HB23+2),HC23),0)</f>
        <v>1.1165103589301449E-2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1.2343642301505492E-3</v>
      </c>
      <c r="HH23">
        <f t="shared" si="20"/>
        <v>46</v>
      </c>
      <c r="HI23">
        <f t="shared" si="20"/>
        <v>14</v>
      </c>
      <c r="HJ23">
        <f t="shared" si="21"/>
        <v>0.32392600301677937</v>
      </c>
      <c r="HK23">
        <f>IF(HH23&gt;=$F$3,IF(HI23&lt;50,HJ23*VLOOKUP(HH23,Ret!$A$2:$AZ$27,HI23+2),HJ23),0)</f>
        <v>0</v>
      </c>
      <c r="HL23">
        <f>IF(HH23&lt;$F$3,HJ23*VLOOKUP(HH23,Withd!$A$2:$AZ$57,HI23+2),0)</f>
        <v>1.1078269303173856E-2</v>
      </c>
      <c r="HM23">
        <f>IF(HJ23=HK23,0,HJ23*VLOOKUP(HH23,Mort!$A$2:$E$115,IF(HM22/HJ22=VLOOKUP(HH22,Mort!$A$2:$E$115,2),2,3)))</f>
        <v>3.7575416349946408E-4</v>
      </c>
      <c r="HN23">
        <f>HN22/(1+Assumptions!$C$9)</f>
        <v>0.79949523359184238</v>
      </c>
      <c r="HO23">
        <f>HO22*(1+Assumptions!$C$10)</f>
        <v>1.2115472661938491</v>
      </c>
      <c r="HQ23">
        <f>HQ22/(1.01+Assumptions!$C$9)</f>
        <v>0.75480071713177443</v>
      </c>
      <c r="HR23">
        <f>HR22/(0.99+Assumptions!$C$9)</f>
        <v>0.84730801005609269</v>
      </c>
    </row>
    <row r="24" spans="2:226" x14ac:dyDescent="0.25">
      <c r="B24">
        <f t="shared" si="18"/>
        <v>2045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16885.07210995592</v>
      </c>
      <c r="F24" s="3">
        <f t="shared" si="19"/>
        <v>15283.33</v>
      </c>
      <c r="H24">
        <f t="shared" si="23"/>
        <v>54</v>
      </c>
      <c r="I24" s="5">
        <v>291709.11826720287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23856.37</v>
      </c>
      <c r="AA24" s="5">
        <v>25013.68</v>
      </c>
      <c r="AB24" s="5">
        <v>26224.5</v>
      </c>
      <c r="AC24" s="5">
        <v>27487.56</v>
      </c>
      <c r="AD24" s="5">
        <v>28803.35</v>
      </c>
      <c r="AE24" s="5">
        <v>30171.78</v>
      </c>
      <c r="AF24" s="5">
        <v>31598.54</v>
      </c>
      <c r="AG24" s="5">
        <v>33085.440000000002</v>
      </c>
      <c r="AH24" s="5">
        <v>34636.019999999997</v>
      </c>
      <c r="AI24" s="5">
        <v>14930.95</v>
      </c>
      <c r="AJ24" s="5">
        <v>15621.57</v>
      </c>
      <c r="AK24" s="5">
        <v>16334.74</v>
      </c>
      <c r="AL24" s="5">
        <v>17067.54</v>
      </c>
      <c r="AM24" s="5">
        <v>17817.900000000001</v>
      </c>
      <c r="AN24" s="5">
        <v>18578.89</v>
      </c>
      <c r="AO24" s="5">
        <v>19344.939999999999</v>
      </c>
      <c r="AP24" s="5">
        <v>20110.330000000002</v>
      </c>
      <c r="AQ24" s="5">
        <v>20869.939999999999</v>
      </c>
      <c r="AR24" s="5">
        <v>21621.02</v>
      </c>
      <c r="AS24" s="5">
        <v>22355.119999999999</v>
      </c>
      <c r="AT24" s="5">
        <v>23064.61</v>
      </c>
      <c r="AU24" s="5">
        <v>23739.67</v>
      </c>
      <c r="AV24" s="5">
        <v>24362.62</v>
      </c>
      <c r="AW24" s="5">
        <v>24915.040000000001</v>
      </c>
      <c r="AX24" s="5">
        <v>25376.15</v>
      </c>
      <c r="AY24" s="5">
        <v>25728.01</v>
      </c>
      <c r="AZ24" s="5">
        <v>25948.48</v>
      </c>
      <c r="BA24" s="5">
        <v>26015.9</v>
      </c>
      <c r="BB24" s="5">
        <v>25913.599999999999</v>
      </c>
      <c r="BC24" s="5">
        <v>25631.26</v>
      </c>
      <c r="BD24" s="5">
        <v>25156.5</v>
      </c>
      <c r="BE24" s="5">
        <v>24478.47</v>
      </c>
      <c r="BF24" s="5">
        <v>23543.94</v>
      </c>
      <c r="BG24" s="5">
        <v>22342.3</v>
      </c>
      <c r="BH24" s="5">
        <v>20877.419999999998</v>
      </c>
      <c r="BI24" s="5">
        <v>19168.07</v>
      </c>
      <c r="BJ24" s="5">
        <v>17254.89</v>
      </c>
      <c r="BK24" s="5">
        <v>15201.9</v>
      </c>
      <c r="BL24" s="5">
        <v>13088.14</v>
      </c>
      <c r="BM24" s="5">
        <v>10994.74</v>
      </c>
      <c r="BN24" s="5">
        <v>8996.07</v>
      </c>
      <c r="BO24" s="5">
        <v>7155.44</v>
      </c>
      <c r="BP24" s="5">
        <v>5521.18</v>
      </c>
      <c r="BQ24" s="5">
        <v>4157.13</v>
      </c>
      <c r="BR24" s="5">
        <v>3025.66</v>
      </c>
      <c r="BS24" s="5">
        <v>2153.5</v>
      </c>
      <c r="BT24" s="5">
        <v>1453.04</v>
      </c>
      <c r="BU24" s="5">
        <v>924.13</v>
      </c>
      <c r="BV24" s="5">
        <v>531.1</v>
      </c>
      <c r="BW24" s="5">
        <v>268.55</v>
      </c>
      <c r="BX24" s="5">
        <v>117.5</v>
      </c>
      <c r="BY24" s="5">
        <v>44.03</v>
      </c>
      <c r="BZ24" s="5">
        <v>13.45</v>
      </c>
      <c r="CA24" s="5">
        <v>3.08</v>
      </c>
      <c r="CB24" s="5">
        <v>0.45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0.99400999999999995</v>
      </c>
      <c r="DW24" s="3">
        <v>0.98789683849999999</v>
      </c>
      <c r="DX24" s="3">
        <v>0.98172248325937506</v>
      </c>
      <c r="DY24" s="3">
        <v>0.97536092156785426</v>
      </c>
      <c r="DZ24" s="3">
        <v>0.9687674817380556</v>
      </c>
      <c r="EA24" s="3">
        <v>0.96188923261771542</v>
      </c>
      <c r="EB24" s="3">
        <v>0.95485782232727989</v>
      </c>
      <c r="EC24" s="3">
        <v>0.94766774292515543</v>
      </c>
      <c r="ED24" s="3">
        <v>0.94036122462720251</v>
      </c>
      <c r="EE24" s="3">
        <v>0.93290416011590882</v>
      </c>
      <c r="EF24" s="3">
        <v>0.92517038462854795</v>
      </c>
      <c r="EG24" s="3">
        <v>0.91697337502073906</v>
      </c>
      <c r="EH24" s="3">
        <v>0.90816126088678972</v>
      </c>
      <c r="EI24" s="3">
        <v>0.89866189409791386</v>
      </c>
      <c r="EJ24" s="3">
        <v>0.88819248303167309</v>
      </c>
      <c r="EK24" s="3">
        <v>0.87660157112810977</v>
      </c>
      <c r="EL24" s="3">
        <v>0.86377689014250547</v>
      </c>
      <c r="EM24" s="3">
        <v>0.84967141352647835</v>
      </c>
      <c r="EN24" s="3">
        <v>0.83436033465473114</v>
      </c>
      <c r="EO24" s="3">
        <v>0.81771484597836919</v>
      </c>
      <c r="EP24" s="3">
        <v>0.7996842336245461</v>
      </c>
      <c r="EQ24" s="3">
        <v>0.78017993516644346</v>
      </c>
      <c r="ER24" s="3">
        <v>0.75891223013380626</v>
      </c>
      <c r="ES24" s="3">
        <v>0.73565915940250648</v>
      </c>
      <c r="ET24" s="3">
        <v>0.71021270907877376</v>
      </c>
      <c r="EU24" s="3">
        <v>0.68252151555179241</v>
      </c>
      <c r="EV24" s="3">
        <v>0.65248374365235806</v>
      </c>
      <c r="EW24" s="3">
        <v>0.62007487610514544</v>
      </c>
      <c r="EX24" s="3">
        <v>0.58543749352591201</v>
      </c>
      <c r="EY24" s="3">
        <v>0.5488710676802836</v>
      </c>
      <c r="EZ24" s="3">
        <v>0.51062024297364461</v>
      </c>
      <c r="FA24" s="3">
        <v>0.47095526249945191</v>
      </c>
      <c r="FB24" s="3">
        <v>0.42936049371550034</v>
      </c>
      <c r="FC24" s="3">
        <v>0.38620547049215542</v>
      </c>
      <c r="FD24" s="3">
        <v>0.34206990932431186</v>
      </c>
      <c r="FE24" s="3">
        <v>0.29768975928857566</v>
      </c>
      <c r="FF24" s="3">
        <v>0.2540067640105701</v>
      </c>
      <c r="FG24" s="3">
        <v>0.21211850855758699</v>
      </c>
      <c r="FH24" s="3">
        <v>0.17310355127859001</v>
      </c>
      <c r="FI24" s="3">
        <v>0.13783543374109009</v>
      </c>
      <c r="FJ24" s="3">
        <v>0.10689964899223983</v>
      </c>
      <c r="FK24" s="3">
        <v>8.0594852364719374E-2</v>
      </c>
      <c r="FL24" s="3">
        <v>5.8945463122508451E-2</v>
      </c>
      <c r="FM24" s="3">
        <v>4.2068787575903051E-2</v>
      </c>
      <c r="FN24" s="3">
        <v>2.9022415172864E-2</v>
      </c>
      <c r="FO24" s="3">
        <v>1.9579682172220971E-2</v>
      </c>
      <c r="FP24" s="3">
        <v>1.2522381530065645E-2</v>
      </c>
      <c r="FQ24" s="3">
        <v>7.5489924815847738E-3</v>
      </c>
      <c r="FR24" s="3">
        <v>4.1122381644184899E-3</v>
      </c>
      <c r="FS24" s="3">
        <v>1.9709546298241382E-3</v>
      </c>
      <c r="FT24" s="3">
        <v>8.1741401362696493E-4</v>
      </c>
      <c r="FU24" s="3">
        <v>2.9033728350016166E-4</v>
      </c>
      <c r="FV24" s="3">
        <v>8.4081677301646812E-5</v>
      </c>
      <c r="FW24" s="3">
        <v>1.8273470927966903E-5</v>
      </c>
      <c r="FX24" s="3">
        <v>2.516622416199601E-6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22</v>
      </c>
      <c r="HC24">
        <f t="shared" si="24"/>
        <v>0.60788406491951741</v>
      </c>
      <c r="HD24">
        <f>IF(H24&gt;=$F$3,IF(HB24&lt;50,HC24*VLOOKUP(H24,Ret!$A$2:$AZ$27,HB24+2),HC24),0)</f>
        <v>1.6412869752826971E-2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1.2947930582785721E-3</v>
      </c>
      <c r="HH24">
        <f t="shared" si="20"/>
        <v>47</v>
      </c>
      <c r="HI24">
        <f t="shared" si="20"/>
        <v>15</v>
      </c>
      <c r="HJ24">
        <f t="shared" si="21"/>
        <v>0.31247197955010608</v>
      </c>
      <c r="HK24">
        <f>IF(HH24&gt;=$F$3,IF(HI24&lt;50,HJ24*VLOOKUP(HH24,Ret!$A$2:$AZ$27,HI24+2),HJ24),0)</f>
        <v>0</v>
      </c>
      <c r="HL24">
        <f>IF(HH24&lt;$F$3,HJ24*VLOOKUP(HH24,Withd!$A$2:$AZ$57,HI24+2),0)</f>
        <v>9.8428673558283424E-3</v>
      </c>
      <c r="HM24">
        <f>IF(HJ24=HK24,0,HJ24*VLOOKUP(HH24,Mort!$A$2:$E$115,IF(HM23/HJ23=VLOOKUP(HH23,Mort!$A$2:$E$115,2),2,3)))</f>
        <v>3.9371469423313369E-4</v>
      </c>
      <c r="HN24">
        <f>HN23/(1+Assumptions!$C$9)</f>
        <v>0.77022662195745895</v>
      </c>
      <c r="HO24">
        <f>HO23*(1+Assumptions!$C$10)</f>
        <v>1.2509225523451493</v>
      </c>
      <c r="HQ24">
        <f>HQ23/(1.01+Assumptions!$C$9)</f>
        <v>0.72022969191963204</v>
      </c>
      <c r="HR24">
        <f>HR23/(0.99+Assumptions!$C$9)</f>
        <v>0.82422958176662708</v>
      </c>
    </row>
    <row r="25" spans="2:226" x14ac:dyDescent="0.25">
      <c r="B25">
        <f t="shared" si="18"/>
        <v>2046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17813.751076003493</v>
      </c>
      <c r="F25" s="3">
        <f t="shared" si="19"/>
        <v>15981.06</v>
      </c>
      <c r="H25">
        <f t="shared" si="23"/>
        <v>55</v>
      </c>
      <c r="I25" s="5">
        <v>280386.92923260783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25164.42</v>
      </c>
      <c r="AB25" s="5">
        <v>26382.53</v>
      </c>
      <c r="AC25" s="5">
        <v>27653.21</v>
      </c>
      <c r="AD25" s="5">
        <v>28976.92</v>
      </c>
      <c r="AE25" s="5">
        <v>30353.599999999999</v>
      </c>
      <c r="AF25" s="5">
        <v>31788.959999999999</v>
      </c>
      <c r="AG25" s="5">
        <v>33284.81</v>
      </c>
      <c r="AH25" s="5">
        <v>34844.74</v>
      </c>
      <c r="AI25" s="5">
        <v>15020.93</v>
      </c>
      <c r="AJ25" s="5">
        <v>15715.71</v>
      </c>
      <c r="AK25" s="5">
        <v>16433.169999999998</v>
      </c>
      <c r="AL25" s="5">
        <v>17170.39</v>
      </c>
      <c r="AM25" s="5">
        <v>17925.28</v>
      </c>
      <c r="AN25" s="5">
        <v>18690.849999999999</v>
      </c>
      <c r="AO25" s="5">
        <v>19461.52</v>
      </c>
      <c r="AP25" s="5">
        <v>20231.52</v>
      </c>
      <c r="AQ25" s="5">
        <v>20995.7</v>
      </c>
      <c r="AR25" s="5">
        <v>21751.31</v>
      </c>
      <c r="AS25" s="5">
        <v>22489.83</v>
      </c>
      <c r="AT25" s="5">
        <v>23203.599999999999</v>
      </c>
      <c r="AU25" s="5">
        <v>23882.73</v>
      </c>
      <c r="AV25" s="5">
        <v>24509.43</v>
      </c>
      <c r="AW25" s="5">
        <v>25065.18</v>
      </c>
      <c r="AX25" s="5">
        <v>25529.07</v>
      </c>
      <c r="AY25" s="5">
        <v>25883.05</v>
      </c>
      <c r="AZ25" s="5">
        <v>26104.85</v>
      </c>
      <c r="BA25" s="5">
        <v>26172.68</v>
      </c>
      <c r="BB25" s="5">
        <v>26069.759999999998</v>
      </c>
      <c r="BC25" s="5">
        <v>25785.72</v>
      </c>
      <c r="BD25" s="5">
        <v>25308.09</v>
      </c>
      <c r="BE25" s="5">
        <v>24625.98</v>
      </c>
      <c r="BF25" s="5">
        <v>23685.82</v>
      </c>
      <c r="BG25" s="5">
        <v>22476.94</v>
      </c>
      <c r="BH25" s="5">
        <v>21003.23</v>
      </c>
      <c r="BI25" s="5">
        <v>19283.580000000002</v>
      </c>
      <c r="BJ25" s="5">
        <v>17358.87</v>
      </c>
      <c r="BK25" s="5">
        <v>15293.51</v>
      </c>
      <c r="BL25" s="5">
        <v>13167.01</v>
      </c>
      <c r="BM25" s="5">
        <v>11061</v>
      </c>
      <c r="BN25" s="5">
        <v>9050.2800000000007</v>
      </c>
      <c r="BO25" s="5">
        <v>7198.56</v>
      </c>
      <c r="BP25" s="5">
        <v>5554.45</v>
      </c>
      <c r="BQ25" s="5">
        <v>4182.1899999999996</v>
      </c>
      <c r="BR25" s="5">
        <v>3043.89</v>
      </c>
      <c r="BS25" s="5">
        <v>2166.48</v>
      </c>
      <c r="BT25" s="5">
        <v>1461.8</v>
      </c>
      <c r="BU25" s="5">
        <v>929.7</v>
      </c>
      <c r="BV25" s="5">
        <v>534.29999999999995</v>
      </c>
      <c r="BW25" s="5">
        <v>270.17</v>
      </c>
      <c r="BX25" s="5">
        <v>118.21</v>
      </c>
      <c r="BY25" s="5">
        <v>44.3</v>
      </c>
      <c r="BZ25" s="5">
        <v>13.53</v>
      </c>
      <c r="CA25" s="5">
        <v>3.1</v>
      </c>
      <c r="CB25" s="5">
        <v>0.45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0.99385000000000001</v>
      </c>
      <c r="DX25" s="3">
        <v>0.98763843750000002</v>
      </c>
      <c r="DY25" s="3">
        <v>0.98123854042500003</v>
      </c>
      <c r="DZ25" s="3">
        <v>0.97460536789172703</v>
      </c>
      <c r="EA25" s="3">
        <v>0.96768566977969572</v>
      </c>
      <c r="EB25" s="3">
        <v>0.96061188753360616</v>
      </c>
      <c r="EC25" s="3">
        <v>0.95337848002047809</v>
      </c>
      <c r="ED25" s="3">
        <v>0.94602793193952017</v>
      </c>
      <c r="EE25" s="3">
        <v>0.93852593043923982</v>
      </c>
      <c r="EF25" s="3">
        <v>0.93074555047589846</v>
      </c>
      <c r="EG25" s="3">
        <v>0.92249914489868201</v>
      </c>
      <c r="EH25" s="3">
        <v>0.9136339281162057</v>
      </c>
      <c r="EI25" s="3">
        <v>0.90407731722811013</v>
      </c>
      <c r="EJ25" s="3">
        <v>0.89354481648240258</v>
      </c>
      <c r="EK25" s="3">
        <v>0.88188405662730718</v>
      </c>
      <c r="EL25" s="3">
        <v>0.86898209287884964</v>
      </c>
      <c r="EM25" s="3">
        <v>0.8547916153021381</v>
      </c>
      <c r="EN25" s="3">
        <v>0.83938827039439357</v>
      </c>
      <c r="EO25" s="3">
        <v>0.82264247440002536</v>
      </c>
      <c r="EP25" s="3">
        <v>0.8045032078395048</v>
      </c>
      <c r="EQ25" s="3">
        <v>0.78488137460029928</v>
      </c>
      <c r="ER25" s="3">
        <v>0.76348550832869511</v>
      </c>
      <c r="ES25" s="3">
        <v>0.74009231235350392</v>
      </c>
      <c r="ET25" s="3">
        <v>0.71449251926919621</v>
      </c>
      <c r="EU25" s="3">
        <v>0.6866344559428903</v>
      </c>
      <c r="EV25" s="3">
        <v>0.65641567353684371</v>
      </c>
      <c r="EW25" s="3">
        <v>0.62381150703226873</v>
      </c>
      <c r="EX25" s="3">
        <v>0.58896539624944622</v>
      </c>
      <c r="EY25" s="3">
        <v>0.55217861759970588</v>
      </c>
      <c r="EZ25" s="3">
        <v>0.51369728973918238</v>
      </c>
      <c r="FA25" s="3">
        <v>0.47379328427224271</v>
      </c>
      <c r="FB25" s="3">
        <v>0.43194786140531827</v>
      </c>
      <c r="FC25" s="3">
        <v>0.38853278185546974</v>
      </c>
      <c r="FD25" s="3">
        <v>0.34413125554502666</v>
      </c>
      <c r="FE25" s="3">
        <v>0.29948366645061492</v>
      </c>
      <c r="FF25" s="3">
        <v>0.2555374332356517</v>
      </c>
      <c r="FG25" s="3">
        <v>0.21339675512076037</v>
      </c>
      <c r="FH25" s="3">
        <v>0.1741466899513989</v>
      </c>
      <c r="FI25" s="3">
        <v>0.13866604334070087</v>
      </c>
      <c r="FJ25" s="3">
        <v>0.10754383657331397</v>
      </c>
      <c r="FK25" s="3">
        <v>8.1080524707718593E-2</v>
      </c>
      <c r="FL25" s="3">
        <v>5.9300674160731218E-2</v>
      </c>
      <c r="FM25" s="3">
        <v>4.2322298141772262E-2</v>
      </c>
      <c r="FN25" s="3">
        <v>2.9197307042045852E-2</v>
      </c>
      <c r="FO25" s="3">
        <v>1.9697671222845815E-2</v>
      </c>
      <c r="FP25" s="3">
        <v>1.259784260728327E-2</v>
      </c>
      <c r="FQ25" s="3">
        <v>7.5944834373746469E-3</v>
      </c>
      <c r="FR25" s="3">
        <v>4.1370189076754653E-3</v>
      </c>
      <c r="FS25" s="3">
        <v>1.9828317922597738E-3</v>
      </c>
      <c r="FT25" s="3">
        <v>8.2233982920389614E-4</v>
      </c>
      <c r="FU25" s="3">
        <v>2.9208688393493186E-4</v>
      </c>
      <c r="FV25" s="3">
        <v>8.4588361587556254E-5</v>
      </c>
      <c r="FW25" s="3">
        <v>1.8383588623823603E-5</v>
      </c>
      <c r="FX25" s="3">
        <v>2.5317878252729858E-6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23</v>
      </c>
      <c r="HC25">
        <f t="shared" si="24"/>
        <v>0.59017640210841182</v>
      </c>
      <c r="HD25">
        <f>IF(H25&gt;=$F$3,IF(HB25&lt;50,HC25*VLOOKUP(H25,Ret!$A$2:$AZ$27,HB25+2),HC25),0)</f>
        <v>2.5377585290661708E-2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1.3456021968071788E-3</v>
      </c>
      <c r="HH25">
        <f t="shared" si="20"/>
        <v>48</v>
      </c>
      <c r="HI25">
        <f t="shared" si="20"/>
        <v>16</v>
      </c>
      <c r="HJ25">
        <f t="shared" si="21"/>
        <v>0.30223539750004458</v>
      </c>
      <c r="HK25">
        <f>IF(HH25&gt;=$F$3,IF(HI25&lt;50,HJ25*VLOOKUP(HH25,Ret!$A$2:$AZ$27,HI25+2),HJ25),0)</f>
        <v>0</v>
      </c>
      <c r="HL25">
        <f>IF(HH25&lt;$F$3,HJ25*VLOOKUP(HH25,Withd!$A$2:$AZ$57,HI25+2),0)</f>
        <v>8.734602987751288E-3</v>
      </c>
      <c r="HM25">
        <f>IF(HJ25=HK25,0,HJ25*VLOOKUP(HH25,Mort!$A$2:$E$115,IF(HM24/HJ24=VLOOKUP(HH24,Mort!$A$2:$E$115,2),2,3)))</f>
        <v>4.1104014060006067E-4</v>
      </c>
      <c r="HN25">
        <f>HN24/(1+Assumptions!$C$9)</f>
        <v>0.74202950092240749</v>
      </c>
      <c r="HO25">
        <f>HO24*(1+Assumptions!$C$10)</f>
        <v>1.2915775352963665</v>
      </c>
      <c r="HQ25">
        <f>HQ24/(1.01+Assumptions!$C$9)</f>
        <v>0.68724207244239699</v>
      </c>
      <c r="HR25">
        <f>HR24/(0.99+Assumptions!$C$9)</f>
        <v>0.80177974880022085</v>
      </c>
    </row>
    <row r="26" spans="2:226" x14ac:dyDescent="0.25">
      <c r="B26">
        <f t="shared" ref="B26:C41" si="25">B25+1</f>
        <v>2047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18793.507385183686</v>
      </c>
      <c r="F26" s="3">
        <f t="shared" si="19"/>
        <v>16697.990000000002</v>
      </c>
      <c r="H26">
        <f t="shared" si="23"/>
        <v>56</v>
      </c>
      <c r="I26" s="5">
        <v>268825.53735077812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26545.79</v>
      </c>
      <c r="AC26" s="5">
        <v>27824.33</v>
      </c>
      <c r="AD26" s="5">
        <v>29156.23</v>
      </c>
      <c r="AE26" s="5">
        <v>30541.43</v>
      </c>
      <c r="AF26" s="5">
        <v>31985.67</v>
      </c>
      <c r="AG26" s="5">
        <v>33490.78</v>
      </c>
      <c r="AH26" s="5">
        <v>35060.36</v>
      </c>
      <c r="AI26" s="5">
        <v>15113.88</v>
      </c>
      <c r="AJ26" s="5">
        <v>15812.96</v>
      </c>
      <c r="AK26" s="5">
        <v>16534.86</v>
      </c>
      <c r="AL26" s="5">
        <v>17276.64</v>
      </c>
      <c r="AM26" s="5">
        <v>18036.2</v>
      </c>
      <c r="AN26" s="5">
        <v>18806.509999999998</v>
      </c>
      <c r="AO26" s="5">
        <v>19581.95</v>
      </c>
      <c r="AP26" s="5">
        <v>20356.71</v>
      </c>
      <c r="AQ26" s="5">
        <v>21125.62</v>
      </c>
      <c r="AR26" s="5">
        <v>21885.91</v>
      </c>
      <c r="AS26" s="5">
        <v>22629</v>
      </c>
      <c r="AT26" s="5">
        <v>23347.18</v>
      </c>
      <c r="AU26" s="5">
        <v>24030.52</v>
      </c>
      <c r="AV26" s="5">
        <v>24661.1</v>
      </c>
      <c r="AW26" s="5">
        <v>25220.28</v>
      </c>
      <c r="AX26" s="5">
        <v>25687.05</v>
      </c>
      <c r="AY26" s="5">
        <v>26043.21</v>
      </c>
      <c r="AZ26" s="5">
        <v>26266.39</v>
      </c>
      <c r="BA26" s="5">
        <v>26334.63</v>
      </c>
      <c r="BB26" s="5">
        <v>26231.08</v>
      </c>
      <c r="BC26" s="5">
        <v>25945.279999999999</v>
      </c>
      <c r="BD26" s="5">
        <v>25464.7</v>
      </c>
      <c r="BE26" s="5">
        <v>24778.36</v>
      </c>
      <c r="BF26" s="5">
        <v>23832.39</v>
      </c>
      <c r="BG26" s="5">
        <v>22616.03</v>
      </c>
      <c r="BH26" s="5">
        <v>21133.200000000001</v>
      </c>
      <c r="BI26" s="5">
        <v>19402.900000000001</v>
      </c>
      <c r="BJ26" s="5">
        <v>17466.29</v>
      </c>
      <c r="BK26" s="5">
        <v>15388.15</v>
      </c>
      <c r="BL26" s="5">
        <v>13248.48</v>
      </c>
      <c r="BM26" s="5">
        <v>11129.45</v>
      </c>
      <c r="BN26" s="5">
        <v>9106.2900000000009</v>
      </c>
      <c r="BO26" s="5">
        <v>7243.11</v>
      </c>
      <c r="BP26" s="5">
        <v>5588.82</v>
      </c>
      <c r="BQ26" s="5">
        <v>4208.07</v>
      </c>
      <c r="BR26" s="5">
        <v>3062.73</v>
      </c>
      <c r="BS26" s="5">
        <v>2179.88</v>
      </c>
      <c r="BT26" s="5">
        <v>1470.84</v>
      </c>
      <c r="BU26" s="5">
        <v>935.45</v>
      </c>
      <c r="BV26" s="5">
        <v>537.6</v>
      </c>
      <c r="BW26" s="5">
        <v>271.83999999999997</v>
      </c>
      <c r="BX26" s="5">
        <v>118.94</v>
      </c>
      <c r="BY26" s="5">
        <v>44.57</v>
      </c>
      <c r="BZ26" s="5">
        <v>13.62</v>
      </c>
      <c r="CA26" s="5">
        <v>3.12</v>
      </c>
      <c r="CB26" s="5">
        <v>0.45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0.99375000000000002</v>
      </c>
      <c r="DY26" s="3">
        <v>0.98731049999999998</v>
      </c>
      <c r="DZ26" s="3">
        <v>0.98063628102</v>
      </c>
      <c r="EA26" s="3">
        <v>0.97367376342475798</v>
      </c>
      <c r="EB26" s="3">
        <v>0.96655620821412291</v>
      </c>
      <c r="EC26" s="3">
        <v>0.95927803996627048</v>
      </c>
      <c r="ED26" s="3">
        <v>0.95188200627813058</v>
      </c>
      <c r="EE26" s="3">
        <v>0.94433358196834505</v>
      </c>
      <c r="EF26" s="3">
        <v>0.93650505657382743</v>
      </c>
      <c r="EG26" s="3">
        <v>0.92820762177258331</v>
      </c>
      <c r="EH26" s="3">
        <v>0.91928754652734879</v>
      </c>
      <c r="EI26" s="3">
        <v>0.90967179879067273</v>
      </c>
      <c r="EJ26" s="3">
        <v>0.89907412233476136</v>
      </c>
      <c r="EK26" s="3">
        <v>0.88734120503829272</v>
      </c>
      <c r="EL26" s="3">
        <v>0.87435940320858252</v>
      </c>
      <c r="EM26" s="3">
        <v>0.86008111415418642</v>
      </c>
      <c r="EN26" s="3">
        <v>0.84458245247712793</v>
      </c>
      <c r="EO26" s="3">
        <v>0.82773303255020925</v>
      </c>
      <c r="EP26" s="3">
        <v>0.80948151918247713</v>
      </c>
      <c r="EQ26" s="3">
        <v>0.78973826492961652</v>
      </c>
      <c r="ER26" s="3">
        <v>0.76820999982763516</v>
      </c>
      <c r="ES26" s="3">
        <v>0.74467204543291643</v>
      </c>
      <c r="ET26" s="3">
        <v>0.71891383938139186</v>
      </c>
      <c r="EU26" s="3">
        <v>0.69088338878391142</v>
      </c>
      <c r="EV26" s="3">
        <v>0.66047761084353152</v>
      </c>
      <c r="EW26" s="3">
        <v>0.62767168791293326</v>
      </c>
      <c r="EX26" s="3">
        <v>0.59260994742611683</v>
      </c>
      <c r="EY26" s="3">
        <v>0.55559553010988161</v>
      </c>
      <c r="EZ26" s="3">
        <v>0.51687607761652399</v>
      </c>
      <c r="FA26" s="3">
        <v>0.47672514390727244</v>
      </c>
      <c r="FB26" s="3">
        <v>0.43462077919738218</v>
      </c>
      <c r="FC26" s="3">
        <v>0.39093704468025331</v>
      </c>
      <c r="FD26" s="3">
        <v>0.34626075921419397</v>
      </c>
      <c r="FE26" s="3">
        <v>0.30133688831374444</v>
      </c>
      <c r="FF26" s="3">
        <v>0.25711871332258557</v>
      </c>
      <c r="FG26" s="3">
        <v>0.21471726630855797</v>
      </c>
      <c r="FH26" s="3">
        <v>0.17522431951642489</v>
      </c>
      <c r="FI26" s="3">
        <v>0.13952411665814848</v>
      </c>
      <c r="FJ26" s="3">
        <v>0.10820932391539365</v>
      </c>
      <c r="FK26" s="3">
        <v>8.1582255579532734E-2</v>
      </c>
      <c r="FL26" s="3">
        <v>5.9667630085758643E-2</v>
      </c>
      <c r="FM26" s="3">
        <v>4.2584190915905082E-2</v>
      </c>
      <c r="FN26" s="3">
        <v>2.93779816290646E-2</v>
      </c>
      <c r="FO26" s="3">
        <v>1.9819561526232141E-2</v>
      </c>
      <c r="FP26" s="3">
        <v>1.2675798769717028E-2</v>
      </c>
      <c r="FQ26" s="3">
        <v>7.6414785303362135E-3</v>
      </c>
      <c r="FR26" s="3">
        <v>4.1626190146153491E-3</v>
      </c>
      <c r="FS26" s="3">
        <v>1.9951016675149908E-3</v>
      </c>
      <c r="FT26" s="3">
        <v>8.2742851456849215E-4</v>
      </c>
      <c r="FU26" s="3">
        <v>2.9389433408958272E-4</v>
      </c>
      <c r="FV26" s="3">
        <v>8.5111799152343142E-5</v>
      </c>
      <c r="FW26" s="3">
        <v>1.8497347309778738E-5</v>
      </c>
      <c r="FX26" s="3">
        <v>2.5474546715027269E-6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24</v>
      </c>
      <c r="HC26">
        <f t="shared" si="24"/>
        <v>0.563453214620943</v>
      </c>
      <c r="HD26">
        <f>IF(H26&gt;=$F$3,IF(HB26&lt;50,HC26*VLOOKUP(H26,Ret!$A$2:$AZ$27,HB26+2),HC26),0)</f>
        <v>2.0284315726353946E-2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1.4029985044061481E-3</v>
      </c>
      <c r="HH26">
        <f t="shared" ref="HH26:HI41" si="26">HH25+1</f>
        <v>49</v>
      </c>
      <c r="HI26">
        <f t="shared" si="26"/>
        <v>17</v>
      </c>
      <c r="HJ26">
        <f t="shared" si="21"/>
        <v>0.29308975437169321</v>
      </c>
      <c r="HK26">
        <f>IF(HH26&gt;=$F$3,IF(HI26&lt;50,HJ26*VLOOKUP(HH26,Ret!$A$2:$AZ$27,HI26+2),HJ26),0)</f>
        <v>0</v>
      </c>
      <c r="HL26">
        <f>IF(HH26&lt;$F$3,HJ26*VLOOKUP(HH26,Withd!$A$2:$AZ$57,HI26+2),0)</f>
        <v>7.6203336136640232E-3</v>
      </c>
      <c r="HM26">
        <f>IF(HJ26=HK26,0,HJ26*VLOOKUP(HH26,Mort!$A$2:$E$115,IF(HM25/HJ25=VLOOKUP(HH25,Mort!$A$2:$E$115,2),2,3)))</f>
        <v>4.2498014383895511E-4</v>
      </c>
      <c r="HN26">
        <f>HN25/(1+Assumptions!$C$9)</f>
        <v>0.71486464443391862</v>
      </c>
      <c r="HO26">
        <f>HO25*(1+Assumptions!$C$10)</f>
        <v>1.3335538051934983</v>
      </c>
      <c r="HQ26">
        <f>HQ25/(1.01+Assumptions!$C$9)</f>
        <v>0.65576533629999711</v>
      </c>
      <c r="HR26">
        <f>HR25/(0.99+Assumptions!$C$9)</f>
        <v>0.77994138988348327</v>
      </c>
    </row>
    <row r="27" spans="2:226" x14ac:dyDescent="0.25">
      <c r="B27">
        <f t="shared" si="25"/>
        <v>2048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19827.150291368784</v>
      </c>
      <c r="F27" s="3">
        <f t="shared" si="19"/>
        <v>17432.11</v>
      </c>
      <c r="H27">
        <f t="shared" si="23"/>
        <v>57</v>
      </c>
      <c r="I27" s="5">
        <v>257000.68848988309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27999.32</v>
      </c>
      <c r="AD27" s="5">
        <v>29339.599999999999</v>
      </c>
      <c r="AE27" s="5">
        <v>30733.51</v>
      </c>
      <c r="AF27" s="5">
        <v>32186.83</v>
      </c>
      <c r="AG27" s="5">
        <v>33701.410000000003</v>
      </c>
      <c r="AH27" s="5">
        <v>35280.86</v>
      </c>
      <c r="AI27" s="5">
        <v>15208.93</v>
      </c>
      <c r="AJ27" s="5">
        <v>15912.41</v>
      </c>
      <c r="AK27" s="5">
        <v>16638.849999999999</v>
      </c>
      <c r="AL27" s="5">
        <v>17385.3</v>
      </c>
      <c r="AM27" s="5">
        <v>18149.63</v>
      </c>
      <c r="AN27" s="5">
        <v>18924.79</v>
      </c>
      <c r="AO27" s="5">
        <v>19705.099999999999</v>
      </c>
      <c r="AP27" s="5">
        <v>20484.740000000002</v>
      </c>
      <c r="AQ27" s="5">
        <v>21258.49</v>
      </c>
      <c r="AR27" s="5">
        <v>22023.56</v>
      </c>
      <c r="AS27" s="5">
        <v>22771.32</v>
      </c>
      <c r="AT27" s="5">
        <v>23494.02</v>
      </c>
      <c r="AU27" s="5">
        <v>24181.65</v>
      </c>
      <c r="AV27" s="5">
        <v>24816.2</v>
      </c>
      <c r="AW27" s="5">
        <v>25378.9</v>
      </c>
      <c r="AX27" s="5">
        <v>25848.6</v>
      </c>
      <c r="AY27" s="5">
        <v>26207.01</v>
      </c>
      <c r="AZ27" s="5">
        <v>26431.59</v>
      </c>
      <c r="BA27" s="5">
        <v>26500.26</v>
      </c>
      <c r="BB27" s="5">
        <v>26396.05</v>
      </c>
      <c r="BC27" s="5">
        <v>26108.46</v>
      </c>
      <c r="BD27" s="5">
        <v>25624.85</v>
      </c>
      <c r="BE27" s="5">
        <v>24934.2</v>
      </c>
      <c r="BF27" s="5">
        <v>23982.27</v>
      </c>
      <c r="BG27" s="5">
        <v>22758.27</v>
      </c>
      <c r="BH27" s="5">
        <v>21266.11</v>
      </c>
      <c r="BI27" s="5">
        <v>19524.93</v>
      </c>
      <c r="BJ27" s="5">
        <v>17576.14</v>
      </c>
      <c r="BK27" s="5">
        <v>15484.93</v>
      </c>
      <c r="BL27" s="5">
        <v>13331.81</v>
      </c>
      <c r="BM27" s="5">
        <v>11199.44</v>
      </c>
      <c r="BN27" s="5">
        <v>9163.56</v>
      </c>
      <c r="BO27" s="5">
        <v>7288.66</v>
      </c>
      <c r="BP27" s="5">
        <v>5623.97</v>
      </c>
      <c r="BQ27" s="5">
        <v>4234.53</v>
      </c>
      <c r="BR27" s="5">
        <v>3081.99</v>
      </c>
      <c r="BS27" s="5">
        <v>2193.59</v>
      </c>
      <c r="BT27" s="5">
        <v>1480.1</v>
      </c>
      <c r="BU27" s="5">
        <v>941.33</v>
      </c>
      <c r="BV27" s="5">
        <v>540.99</v>
      </c>
      <c r="BW27" s="5">
        <v>273.55</v>
      </c>
      <c r="BX27" s="5">
        <v>119.69</v>
      </c>
      <c r="BY27" s="5">
        <v>44.85</v>
      </c>
      <c r="BZ27" s="5">
        <v>13.7</v>
      </c>
      <c r="CA27" s="5">
        <v>3.14</v>
      </c>
      <c r="CB27" s="5">
        <v>0.46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0.99351999999999996</v>
      </c>
      <c r="DZ27" s="3">
        <v>0.98680380479999996</v>
      </c>
      <c r="EA27" s="3">
        <v>0.97979749778591996</v>
      </c>
      <c r="EB27" s="3">
        <v>0.97263517807710487</v>
      </c>
      <c r="EC27" s="3">
        <v>0.96531123518618422</v>
      </c>
      <c r="ED27" s="3">
        <v>0.95786868556289873</v>
      </c>
      <c r="EE27" s="3">
        <v>0.95027278688638495</v>
      </c>
      <c r="EF27" s="3">
        <v>0.94239502548309684</v>
      </c>
      <c r="EG27" s="3">
        <v>0.93404540555731663</v>
      </c>
      <c r="EH27" s="3">
        <v>0.92506922920991086</v>
      </c>
      <c r="EI27" s="3">
        <v>0.9153930050723752</v>
      </c>
      <c r="EJ27" s="3">
        <v>0.90472867656328193</v>
      </c>
      <c r="EK27" s="3">
        <v>0.89292196733413109</v>
      </c>
      <c r="EL27" s="3">
        <v>0.87985851895203271</v>
      </c>
      <c r="EM27" s="3">
        <v>0.86549042933754605</v>
      </c>
      <c r="EN27" s="3">
        <v>0.84989429180088349</v>
      </c>
      <c r="EO27" s="3">
        <v>0.83293890067945586</v>
      </c>
      <c r="EP27" s="3">
        <v>0.8145725979194739</v>
      </c>
      <c r="EQ27" s="3">
        <v>0.79470517225621795</v>
      </c>
      <c r="ER27" s="3">
        <v>0.77304150926051352</v>
      </c>
      <c r="ES27" s="3">
        <v>0.74935551741677142</v>
      </c>
      <c r="ET27" s="3">
        <v>0.72343531006932527</v>
      </c>
      <c r="EU27" s="3">
        <v>0.69522856732972227</v>
      </c>
      <c r="EV27" s="3">
        <v>0.66463155808154117</v>
      </c>
      <c r="EW27" s="3">
        <v>0.63161930859163107</v>
      </c>
      <c r="EX27" s="3">
        <v>0.59633705401370252</v>
      </c>
      <c r="EY27" s="3">
        <v>0.55908984162000663</v>
      </c>
      <c r="EZ27" s="3">
        <v>0.52012687055750839</v>
      </c>
      <c r="FA27" s="3">
        <v>0.47972341525260115</v>
      </c>
      <c r="FB27" s="3">
        <v>0.43735424321749145</v>
      </c>
      <c r="FC27" s="3">
        <v>0.39339576823170136</v>
      </c>
      <c r="FD27" s="3">
        <v>0.34843849983818254</v>
      </c>
      <c r="FE27" s="3">
        <v>0.30323208886917674</v>
      </c>
      <c r="FF27" s="3">
        <v>0.25873581214851377</v>
      </c>
      <c r="FG27" s="3">
        <v>0.21606768936710236</v>
      </c>
      <c r="FH27" s="3">
        <v>0.1763263592618112</v>
      </c>
      <c r="FI27" s="3">
        <v>0.14040162682580978</v>
      </c>
      <c r="FJ27" s="3">
        <v>0.10888988570102504</v>
      </c>
      <c r="FK27" s="3">
        <v>8.2095351526573809E-2</v>
      </c>
      <c r="FL27" s="3">
        <v>6.0042898199505548E-2</v>
      </c>
      <c r="FM27" s="3">
        <v>4.2852016016005114E-2</v>
      </c>
      <c r="FN27" s="3">
        <v>2.956274880912161E-2</v>
      </c>
      <c r="FO27" s="3">
        <v>1.9944212856585802E-2</v>
      </c>
      <c r="FP27" s="3">
        <v>1.2755520774558016E-2</v>
      </c>
      <c r="FQ27" s="3">
        <v>7.6895381437345547E-3</v>
      </c>
      <c r="FR27" s="3">
        <v>4.1887990084179616E-3</v>
      </c>
      <c r="FS27" s="3">
        <v>2.0076494767446449E-3</v>
      </c>
      <c r="FT27" s="3">
        <v>8.326324674903067E-4</v>
      </c>
      <c r="FU27" s="3">
        <v>2.9574272612788204E-4</v>
      </c>
      <c r="FV27" s="3">
        <v>8.5647093486634627E-5</v>
      </c>
      <c r="FW27" s="3">
        <v>1.8613682827450306E-5</v>
      </c>
      <c r="FX27" s="3">
        <v>2.5634763989964553E-6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25</v>
      </c>
      <c r="HC27">
        <f t="shared" si="24"/>
        <v>0.54176590039018291</v>
      </c>
      <c r="HD27">
        <f>IF(H27&gt;=$F$3,IF(HB27&lt;50,HC27*VLOOKUP(H27,Ret!$A$2:$AZ$27,HB27+2),HC27),0)</f>
        <v>2.6546529119118964E-2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1.4356796360339846E-3</v>
      </c>
      <c r="HH27">
        <f t="shared" si="26"/>
        <v>50</v>
      </c>
      <c r="HI27">
        <f t="shared" si="26"/>
        <v>18</v>
      </c>
      <c r="HJ27">
        <f t="shared" si="21"/>
        <v>0.28504444061419021</v>
      </c>
      <c r="HK27">
        <f>IF(HH27&gt;=$F$3,IF(HI27&lt;50,HJ27*VLOOKUP(HH27,Ret!$A$2:$AZ$27,HI27+2),HJ27),0)</f>
        <v>4.8457554904412338E-3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4.4181888295199479E-4</v>
      </c>
      <c r="HN27">
        <f>HN26/(1+Assumptions!$C$9)</f>
        <v>0.68869426246042253</v>
      </c>
      <c r="HO27">
        <f>HO26*(1+Assumptions!$C$10)</f>
        <v>1.376894303862287</v>
      </c>
      <c r="HQ27">
        <f>HQ26/(1.01+Assumptions!$C$9)</f>
        <v>0.62573028272900488</v>
      </c>
      <c r="HR27">
        <f>HR26/(0.99+Assumptions!$C$9)</f>
        <v>0.75869785008120938</v>
      </c>
    </row>
    <row r="28" spans="2:226" x14ac:dyDescent="0.25">
      <c r="B28">
        <f t="shared" si="25"/>
        <v>2049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20917.643557394069</v>
      </c>
      <c r="F28" s="3">
        <f t="shared" si="19"/>
        <v>18176.62</v>
      </c>
      <c r="H28">
        <f t="shared" si="23"/>
        <v>58</v>
      </c>
      <c r="I28" s="5">
        <v>244936.83212179563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29530.959999999999</v>
      </c>
      <c r="AE28" s="5">
        <v>30933.96</v>
      </c>
      <c r="AF28" s="5">
        <v>32396.77</v>
      </c>
      <c r="AG28" s="5">
        <v>33921.22</v>
      </c>
      <c r="AH28" s="5">
        <v>35510.97</v>
      </c>
      <c r="AI28" s="5">
        <v>15308.13</v>
      </c>
      <c r="AJ28" s="5">
        <v>16016.19</v>
      </c>
      <c r="AK28" s="5">
        <v>16747.38</v>
      </c>
      <c r="AL28" s="5">
        <v>17498.689999999999</v>
      </c>
      <c r="AM28" s="5">
        <v>18268.009999999998</v>
      </c>
      <c r="AN28" s="5">
        <v>19048.22</v>
      </c>
      <c r="AO28" s="5">
        <v>19833.63</v>
      </c>
      <c r="AP28" s="5">
        <v>20618.349999999999</v>
      </c>
      <c r="AQ28" s="5">
        <v>21397.14</v>
      </c>
      <c r="AR28" s="5">
        <v>22167.200000000001</v>
      </c>
      <c r="AS28" s="5">
        <v>22919.84</v>
      </c>
      <c r="AT28" s="5">
        <v>23647.25</v>
      </c>
      <c r="AU28" s="5">
        <v>24339.37</v>
      </c>
      <c r="AV28" s="5">
        <v>24978.06</v>
      </c>
      <c r="AW28" s="5">
        <v>25544.43</v>
      </c>
      <c r="AX28" s="5">
        <v>26017.19</v>
      </c>
      <c r="AY28" s="5">
        <v>26377.94</v>
      </c>
      <c r="AZ28" s="5">
        <v>26603.98</v>
      </c>
      <c r="BA28" s="5">
        <v>26673.1</v>
      </c>
      <c r="BB28" s="5">
        <v>26568.21</v>
      </c>
      <c r="BC28" s="5">
        <v>26278.75</v>
      </c>
      <c r="BD28" s="5">
        <v>25791.99</v>
      </c>
      <c r="BE28" s="5">
        <v>25096.83</v>
      </c>
      <c r="BF28" s="5">
        <v>24138.69</v>
      </c>
      <c r="BG28" s="5">
        <v>22906.7</v>
      </c>
      <c r="BH28" s="5">
        <v>21404.81</v>
      </c>
      <c r="BI28" s="5">
        <v>19652.28</v>
      </c>
      <c r="BJ28" s="5">
        <v>17690.77</v>
      </c>
      <c r="BK28" s="5">
        <v>15585.92</v>
      </c>
      <c r="BL28" s="5">
        <v>13418.76</v>
      </c>
      <c r="BM28" s="5">
        <v>11272.49</v>
      </c>
      <c r="BN28" s="5">
        <v>9223.33</v>
      </c>
      <c r="BO28" s="5">
        <v>7336.2</v>
      </c>
      <c r="BP28" s="5">
        <v>5660.65</v>
      </c>
      <c r="BQ28" s="5">
        <v>4262.1499999999996</v>
      </c>
      <c r="BR28" s="5">
        <v>3102.09</v>
      </c>
      <c r="BS28" s="5">
        <v>2207.9</v>
      </c>
      <c r="BT28" s="5">
        <v>1489.75</v>
      </c>
      <c r="BU28" s="5">
        <v>947.47</v>
      </c>
      <c r="BV28" s="5">
        <v>544.51</v>
      </c>
      <c r="BW28" s="5">
        <v>275.33</v>
      </c>
      <c r="BX28" s="5">
        <v>120.47</v>
      </c>
      <c r="BY28" s="5">
        <v>45.14</v>
      </c>
      <c r="BZ28" s="5">
        <v>13.79</v>
      </c>
      <c r="CA28" s="5">
        <v>3.16</v>
      </c>
      <c r="CB28" s="5">
        <v>0.46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0.99324000000000001</v>
      </c>
      <c r="EA28" s="3">
        <v>0.98618799600000007</v>
      </c>
      <c r="EB28" s="3">
        <v>0.97897896174924004</v>
      </c>
      <c r="EC28" s="3">
        <v>0.97160725016726823</v>
      </c>
      <c r="ED28" s="3">
        <v>0.96411615826847863</v>
      </c>
      <c r="EE28" s="3">
        <v>0.95647071713340959</v>
      </c>
      <c r="EF28" s="3">
        <v>0.94854157488837365</v>
      </c>
      <c r="EG28" s="3">
        <v>0.94013749653486267</v>
      </c>
      <c r="EH28" s="3">
        <v>0.93110277519316265</v>
      </c>
      <c r="EI28" s="3">
        <v>0.92136344016464211</v>
      </c>
      <c r="EJ28" s="3">
        <v>0.91062955608672402</v>
      </c>
      <c r="EK28" s="3">
        <v>0.89874584037979222</v>
      </c>
      <c r="EL28" s="3">
        <v>0.88559718873503579</v>
      </c>
      <c r="EM28" s="3">
        <v>0.87113538664299273</v>
      </c>
      <c r="EN28" s="3">
        <v>0.85543752697568598</v>
      </c>
      <c r="EO28" s="3">
        <v>0.83837154831252103</v>
      </c>
      <c r="EP28" s="3">
        <v>0.81988545567222992</v>
      </c>
      <c r="EQ28" s="3">
        <v>0.79988844940838422</v>
      </c>
      <c r="ER28" s="3">
        <v>0.77808349027751167</v>
      </c>
      <c r="ES28" s="3">
        <v>0.75424301213540867</v>
      </c>
      <c r="ET28" s="3">
        <v>0.72815374634564489</v>
      </c>
      <c r="EU28" s="3">
        <v>0.69976303177562826</v>
      </c>
      <c r="EV28" s="3">
        <v>0.66896646074718291</v>
      </c>
      <c r="EW28" s="3">
        <v>0.63573889664187033</v>
      </c>
      <c r="EX28" s="3">
        <v>0.60022652187545544</v>
      </c>
      <c r="EY28" s="3">
        <v>0.56273637331911452</v>
      </c>
      <c r="EZ28" s="3">
        <v>0.52351927546250543</v>
      </c>
      <c r="FA28" s="3">
        <v>0.48285229814457803</v>
      </c>
      <c r="FB28" s="3">
        <v>0.44020678317244893</v>
      </c>
      <c r="FC28" s="3">
        <v>0.39596159939578612</v>
      </c>
      <c r="FD28" s="3">
        <v>0.35071110781683568</v>
      </c>
      <c r="FE28" s="3">
        <v>0.30520984868867945</v>
      </c>
      <c r="FF28" s="3">
        <v>0.26042335549210266</v>
      </c>
      <c r="FG28" s="3">
        <v>0.21747693993790002</v>
      </c>
      <c r="FH28" s="3">
        <v>0.17747640637512205</v>
      </c>
      <c r="FI28" s="3">
        <v>0.14131736334025469</v>
      </c>
      <c r="FJ28" s="3">
        <v>0.10960009431216793</v>
      </c>
      <c r="FK28" s="3">
        <v>8.2630799104772765E-2</v>
      </c>
      <c r="FL28" s="3">
        <v>6.0434513849248701E-2</v>
      </c>
      <c r="FM28" s="3">
        <v>4.31315081890703E-2</v>
      </c>
      <c r="FN28" s="3">
        <v>2.9755564869475819E-2</v>
      </c>
      <c r="FO28" s="3">
        <v>2.0074294283543168E-2</v>
      </c>
      <c r="FP28" s="3">
        <v>1.2838715651982869E-2</v>
      </c>
      <c r="FQ28" s="3">
        <v>7.7396913436413532E-3</v>
      </c>
      <c r="FR28" s="3">
        <v>4.2161194625351906E-3</v>
      </c>
      <c r="FS28" s="3">
        <v>2.0207438971984915E-3</v>
      </c>
      <c r="FT28" s="3">
        <v>8.3806311648513046E-4</v>
      </c>
      <c r="FU28" s="3">
        <v>2.9767163834435351E-4</v>
      </c>
      <c r="FV28" s="3">
        <v>8.6205706464524771E-5</v>
      </c>
      <c r="FW28" s="3">
        <v>1.8735086185935172E-5</v>
      </c>
      <c r="FX28" s="3">
        <v>2.5801960695269908E-6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26</v>
      </c>
      <c r="HC28">
        <f t="shared" si="24"/>
        <v>0.51378369163503002</v>
      </c>
      <c r="HD28">
        <f>IF(H28&gt;=$F$3,IF(HB28&lt;50,HC28*VLOOKUP(H28,Ret!$A$2:$AZ$27,HB28+2),HC28),0)</f>
        <v>2.8771886731561683E-2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1.4385943365780841E-3</v>
      </c>
      <c r="HH28">
        <f t="shared" si="26"/>
        <v>51</v>
      </c>
      <c r="HI28">
        <f t="shared" si="26"/>
        <v>19</v>
      </c>
      <c r="HJ28">
        <f t="shared" si="21"/>
        <v>0.27975686624079699</v>
      </c>
      <c r="HK28">
        <f>IF(HH28&gt;=$F$3,IF(HI28&lt;50,HJ28*VLOOKUP(HH28,Ret!$A$2:$AZ$27,HI28+2),HJ28),0)</f>
        <v>4.4761098598527522E-3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4.7558667260935483E-4</v>
      </c>
      <c r="HN28">
        <f>HN27/(1+Assumptions!$C$9)</f>
        <v>0.66348194842044561</v>
      </c>
      <c r="HO28">
        <f>HO27*(1+Assumptions!$C$10)</f>
        <v>1.4216433687378112</v>
      </c>
      <c r="HQ28">
        <f>HQ27/(1.01+Assumptions!$C$9)</f>
        <v>0.59707088046660772</v>
      </c>
      <c r="HR28">
        <f>HR27/(0.99+Assumptions!$C$9)</f>
        <v>0.73803292809456167</v>
      </c>
    </row>
    <row r="29" spans="2:226" x14ac:dyDescent="0.25">
      <c r="B29">
        <f t="shared" si="25"/>
        <v>2050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22068.113953050739</v>
      </c>
      <c r="F29" s="3">
        <f t="shared" si="19"/>
        <v>18926.09</v>
      </c>
      <c r="H29">
        <f t="shared" si="23"/>
        <v>59</v>
      </c>
      <c r="I29" s="5">
        <v>232634.83040367416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31144.5</v>
      </c>
      <c r="AF29" s="5">
        <v>32617.26</v>
      </c>
      <c r="AG29" s="5">
        <v>34152.089999999997</v>
      </c>
      <c r="AH29" s="5">
        <v>35752.660000000003</v>
      </c>
      <c r="AI29" s="5">
        <v>15412.32</v>
      </c>
      <c r="AJ29" s="5">
        <v>16125.2</v>
      </c>
      <c r="AK29" s="5">
        <v>16861.36</v>
      </c>
      <c r="AL29" s="5">
        <v>17617.78</v>
      </c>
      <c r="AM29" s="5">
        <v>18392.34</v>
      </c>
      <c r="AN29" s="5">
        <v>19177.87</v>
      </c>
      <c r="AO29" s="5">
        <v>19968.61</v>
      </c>
      <c r="AP29" s="5">
        <v>20758.68</v>
      </c>
      <c r="AQ29" s="5">
        <v>21542.77</v>
      </c>
      <c r="AR29" s="5">
        <v>22318.07</v>
      </c>
      <c r="AS29" s="5">
        <v>23075.83</v>
      </c>
      <c r="AT29" s="5">
        <v>23808.2</v>
      </c>
      <c r="AU29" s="5">
        <v>24505.03</v>
      </c>
      <c r="AV29" s="5">
        <v>25148.06</v>
      </c>
      <c r="AW29" s="5">
        <v>25718.28</v>
      </c>
      <c r="AX29" s="5">
        <v>26194.27</v>
      </c>
      <c r="AY29" s="5">
        <v>26557.46</v>
      </c>
      <c r="AZ29" s="5">
        <v>26785.05</v>
      </c>
      <c r="BA29" s="5">
        <v>26854.639999999999</v>
      </c>
      <c r="BB29" s="5">
        <v>26749.040000000001</v>
      </c>
      <c r="BC29" s="5">
        <v>26457.599999999999</v>
      </c>
      <c r="BD29" s="5">
        <v>25967.53</v>
      </c>
      <c r="BE29" s="5">
        <v>25267.64</v>
      </c>
      <c r="BF29" s="5">
        <v>24302.98</v>
      </c>
      <c r="BG29" s="5">
        <v>23062.6</v>
      </c>
      <c r="BH29" s="5">
        <v>21550.5</v>
      </c>
      <c r="BI29" s="5">
        <v>19786.03</v>
      </c>
      <c r="BJ29" s="5">
        <v>17811.18</v>
      </c>
      <c r="BK29" s="5">
        <v>15692</v>
      </c>
      <c r="BL29" s="5">
        <v>13510.09</v>
      </c>
      <c r="BM29" s="5">
        <v>11349.21</v>
      </c>
      <c r="BN29" s="5">
        <v>9286.1</v>
      </c>
      <c r="BO29" s="5">
        <v>7386.13</v>
      </c>
      <c r="BP29" s="5">
        <v>5699.18</v>
      </c>
      <c r="BQ29" s="5">
        <v>4291.16</v>
      </c>
      <c r="BR29" s="5">
        <v>3123.21</v>
      </c>
      <c r="BS29" s="5">
        <v>2222.9299999999998</v>
      </c>
      <c r="BT29" s="5">
        <v>1499.89</v>
      </c>
      <c r="BU29" s="5">
        <v>953.92</v>
      </c>
      <c r="BV29" s="5">
        <v>548.22</v>
      </c>
      <c r="BW29" s="5">
        <v>277.20999999999998</v>
      </c>
      <c r="BX29" s="5">
        <v>121.29</v>
      </c>
      <c r="BY29" s="5">
        <v>45.45</v>
      </c>
      <c r="BZ29" s="5">
        <v>13.89</v>
      </c>
      <c r="CA29" s="5">
        <v>3.18</v>
      </c>
      <c r="CB29" s="5">
        <v>0.46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0.9929</v>
      </c>
      <c r="EB29" s="3">
        <v>0.98564190099999993</v>
      </c>
      <c r="EC29" s="3">
        <v>0.97822001748546994</v>
      </c>
      <c r="ED29" s="3">
        <v>0.97067794115065698</v>
      </c>
      <c r="EE29" s="3">
        <v>0.96298046507733226</v>
      </c>
      <c r="EF29" s="3">
        <v>0.95499735702184119</v>
      </c>
      <c r="EG29" s="3">
        <v>0.94653608043862769</v>
      </c>
      <c r="EH29" s="3">
        <v>0.93743986870561247</v>
      </c>
      <c r="EI29" s="3">
        <v>0.92763424767895175</v>
      </c>
      <c r="EJ29" s="3">
        <v>0.91682730869349194</v>
      </c>
      <c r="EK29" s="3">
        <v>0.90486271231504189</v>
      </c>
      <c r="EL29" s="3">
        <v>0.89162457083387281</v>
      </c>
      <c r="EM29" s="3">
        <v>0.87706434159215574</v>
      </c>
      <c r="EN29" s="3">
        <v>0.86125964215666506</v>
      </c>
      <c r="EO29" s="3">
        <v>0.84407751229563954</v>
      </c>
      <c r="EP29" s="3">
        <v>0.82546560314952067</v>
      </c>
      <c r="EQ29" s="3">
        <v>0.8053324970887038</v>
      </c>
      <c r="ER29" s="3">
        <v>0.78337913321806574</v>
      </c>
      <c r="ES29" s="3">
        <v>0.75937639657626421</v>
      </c>
      <c r="ET29" s="3">
        <v>0.73310956701869123</v>
      </c>
      <c r="EU29" s="3">
        <v>0.70452562500063254</v>
      </c>
      <c r="EV29" s="3">
        <v>0.67351945224435472</v>
      </c>
      <c r="EW29" s="3">
        <v>0.64006574105137759</v>
      </c>
      <c r="EX29" s="3">
        <v>0.60431166875624764</v>
      </c>
      <c r="EY29" s="3">
        <v>0.5665663619257324</v>
      </c>
      <c r="EZ29" s="3">
        <v>0.52708235216312804</v>
      </c>
      <c r="FA29" s="3">
        <v>0.48613859504709628</v>
      </c>
      <c r="FB29" s="3">
        <v>0.44320283433253677</v>
      </c>
      <c r="FC29" s="3">
        <v>0.39865651745377351</v>
      </c>
      <c r="FD29" s="3">
        <v>0.35309805063915622</v>
      </c>
      <c r="FE29" s="3">
        <v>0.30728710954923211</v>
      </c>
      <c r="FF29" s="3">
        <v>0.26219579909397778</v>
      </c>
      <c r="FG29" s="3">
        <v>0.21895708986538989</v>
      </c>
      <c r="FH29" s="3">
        <v>0.17868431232644871</v>
      </c>
      <c r="FI29" s="3">
        <v>0.14227917053305805</v>
      </c>
      <c r="FJ29" s="3">
        <v>0.1103460334986185</v>
      </c>
      <c r="FK29" s="3">
        <v>8.3193185035613446E-2</v>
      </c>
      <c r="FL29" s="3">
        <v>6.0845831671346953E-2</v>
      </c>
      <c r="FM29" s="3">
        <v>4.3425061605523604E-2</v>
      </c>
      <c r="FN29" s="3">
        <v>2.9958081500418628E-2</v>
      </c>
      <c r="FO29" s="3">
        <v>2.0210920103442425E-2</v>
      </c>
      <c r="FP29" s="3">
        <v>1.2926096061357637E-2</v>
      </c>
      <c r="FQ29" s="3">
        <v>7.7923677496288387E-3</v>
      </c>
      <c r="FR29" s="3">
        <v>4.2448144079328138E-3</v>
      </c>
      <c r="FS29" s="3">
        <v>2.0344970975781185E-3</v>
      </c>
      <c r="FT29" s="3">
        <v>8.4376698127857318E-4</v>
      </c>
      <c r="FU29" s="3">
        <v>2.9969759408033644E-4</v>
      </c>
      <c r="FV29" s="3">
        <v>8.6792423245665422E-5</v>
      </c>
      <c r="FW29" s="3">
        <v>1.8862597343980469E-5</v>
      </c>
      <c r="FX29" s="3">
        <v>2.5977569062129895E-6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27</v>
      </c>
      <c r="HC29">
        <f t="shared" si="24"/>
        <v>0.48357321056689029</v>
      </c>
      <c r="HD29">
        <f>IF(H29&gt;=$F$3,IF(HB29&lt;50,HC29*VLOOKUP(H29,Ret!$A$2:$AZ$27,HB29+2),HC29),0)</f>
        <v>3.4333697950249209E-2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1.4217052390666574E-3</v>
      </c>
      <c r="HH29">
        <f t="shared" si="26"/>
        <v>52</v>
      </c>
      <c r="HI29">
        <f t="shared" si="26"/>
        <v>20</v>
      </c>
      <c r="HJ29">
        <f t="shared" si="21"/>
        <v>0.27480516970833491</v>
      </c>
      <c r="HK29">
        <f>IF(HH29&gt;=$F$3,IF(HI29&lt;50,HJ29*VLOOKUP(HH29,Ret!$A$2:$AZ$27,HI29+2),HJ29),0)</f>
        <v>5.496103394166698E-3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5.0838956396041964E-4</v>
      </c>
      <c r="HN29">
        <f>HN28/(1+Assumptions!$C$9)</f>
        <v>0.63919262853607473</v>
      </c>
      <c r="HO29">
        <f>HO28*(1+Assumptions!$C$10)</f>
        <v>1.4678467782217899</v>
      </c>
      <c r="HQ29">
        <f>HQ28/(1.01+Assumptions!$C$9)</f>
        <v>0.56972412258264093</v>
      </c>
      <c r="HR29">
        <f>HR28/(0.99+Assumptions!$C$9)</f>
        <v>0.71793086390521565</v>
      </c>
    </row>
    <row r="30" spans="2:226" x14ac:dyDescent="0.25">
      <c r="B30">
        <f t="shared" si="25"/>
        <v>2051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23281.86022046853</v>
      </c>
      <c r="F30" s="3">
        <f t="shared" si="19"/>
        <v>19674.900000000001</v>
      </c>
      <c r="H30">
        <f t="shared" si="23"/>
        <v>60</v>
      </c>
      <c r="I30" s="5">
        <v>220095.64437758274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32850.5</v>
      </c>
      <c r="AG30" s="5">
        <v>34396.300000000003</v>
      </c>
      <c r="AH30" s="5">
        <v>36008.32</v>
      </c>
      <c r="AI30" s="5">
        <v>15522.53</v>
      </c>
      <c r="AJ30" s="5">
        <v>16240.51</v>
      </c>
      <c r="AK30" s="5">
        <v>16981.93</v>
      </c>
      <c r="AL30" s="5">
        <v>17743.759999999998</v>
      </c>
      <c r="AM30" s="5">
        <v>18523.86</v>
      </c>
      <c r="AN30" s="5">
        <v>19315</v>
      </c>
      <c r="AO30" s="5">
        <v>20111.400000000001</v>
      </c>
      <c r="AP30" s="5">
        <v>20907.12</v>
      </c>
      <c r="AQ30" s="5">
        <v>21696.82</v>
      </c>
      <c r="AR30" s="5">
        <v>22477.66</v>
      </c>
      <c r="AS30" s="5">
        <v>23240.84</v>
      </c>
      <c r="AT30" s="5">
        <v>23978.44</v>
      </c>
      <c r="AU30" s="5">
        <v>24680.26</v>
      </c>
      <c r="AV30" s="5">
        <v>25327.88</v>
      </c>
      <c r="AW30" s="5">
        <v>25902.19</v>
      </c>
      <c r="AX30" s="5">
        <v>26381.58</v>
      </c>
      <c r="AY30" s="5">
        <v>26747.37</v>
      </c>
      <c r="AZ30" s="5">
        <v>26976.58</v>
      </c>
      <c r="BA30" s="5">
        <v>27046.67</v>
      </c>
      <c r="BB30" s="5">
        <v>26940.31</v>
      </c>
      <c r="BC30" s="5">
        <v>26646.79</v>
      </c>
      <c r="BD30" s="5">
        <v>26153.21</v>
      </c>
      <c r="BE30" s="5">
        <v>25448.32</v>
      </c>
      <c r="BF30" s="5">
        <v>24476.77</v>
      </c>
      <c r="BG30" s="5">
        <v>23227.52</v>
      </c>
      <c r="BH30" s="5">
        <v>21704.6</v>
      </c>
      <c r="BI30" s="5">
        <v>19927.52</v>
      </c>
      <c r="BJ30" s="5">
        <v>17938.54</v>
      </c>
      <c r="BK30" s="5">
        <v>15804.21</v>
      </c>
      <c r="BL30" s="5">
        <v>13606.7</v>
      </c>
      <c r="BM30" s="5">
        <v>11430.36</v>
      </c>
      <c r="BN30" s="5">
        <v>9352.5</v>
      </c>
      <c r="BO30" s="5">
        <v>7438.95</v>
      </c>
      <c r="BP30" s="5">
        <v>5739.93</v>
      </c>
      <c r="BQ30" s="5">
        <v>4321.84</v>
      </c>
      <c r="BR30" s="5">
        <v>3145.54</v>
      </c>
      <c r="BS30" s="5">
        <v>2238.8200000000002</v>
      </c>
      <c r="BT30" s="5">
        <v>1510.61</v>
      </c>
      <c r="BU30" s="5">
        <v>960.74</v>
      </c>
      <c r="BV30" s="5">
        <v>552.14</v>
      </c>
      <c r="BW30" s="5">
        <v>279.19</v>
      </c>
      <c r="BX30" s="5">
        <v>122.16</v>
      </c>
      <c r="BY30" s="5">
        <v>45.78</v>
      </c>
      <c r="BZ30" s="5">
        <v>13.99</v>
      </c>
      <c r="CA30" s="5">
        <v>3.21</v>
      </c>
      <c r="CB30" s="5">
        <v>0.47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0.99268999999999996</v>
      </c>
      <c r="EC30" s="3">
        <v>0.98521504429999995</v>
      </c>
      <c r="ED30" s="3">
        <v>0.97761903630844693</v>
      </c>
      <c r="EE30" s="3">
        <v>0.96986651735052098</v>
      </c>
      <c r="EF30" s="3">
        <v>0.9618263239216851</v>
      </c>
      <c r="EG30" s="3">
        <v>0.95330454269173903</v>
      </c>
      <c r="EH30" s="3">
        <v>0.94414328603647146</v>
      </c>
      <c r="EI30" s="3">
        <v>0.93426754726452999</v>
      </c>
      <c r="EJ30" s="3">
        <v>0.92338333033889819</v>
      </c>
      <c r="EK30" s="3">
        <v>0.91133317787797552</v>
      </c>
      <c r="EL30" s="3">
        <v>0.89800037348562067</v>
      </c>
      <c r="EM30" s="3">
        <v>0.88333602738660055</v>
      </c>
      <c r="EN30" s="3">
        <v>0.86741831217309395</v>
      </c>
      <c r="EO30" s="3">
        <v>0.85011331684524072</v>
      </c>
      <c r="EP30" s="3">
        <v>0.83136831820880319</v>
      </c>
      <c r="EQ30" s="3">
        <v>0.81109124492769047</v>
      </c>
      <c r="ER30" s="3">
        <v>0.78898089759096168</v>
      </c>
      <c r="ES30" s="3">
        <v>0.7648065228887746</v>
      </c>
      <c r="ET30" s="3">
        <v>0.73835186526205188</v>
      </c>
      <c r="EU30" s="3">
        <v>0.70956352603548445</v>
      </c>
      <c r="EV30" s="3">
        <v>0.67833563525466278</v>
      </c>
      <c r="EW30" s="3">
        <v>0.64464270425156367</v>
      </c>
      <c r="EX30" s="3">
        <v>0.60863296279207135</v>
      </c>
      <c r="EY30" s="3">
        <v>0.57061774793607856</v>
      </c>
      <c r="EZ30" s="3">
        <v>0.53085139708241325</v>
      </c>
      <c r="FA30" s="3">
        <v>0.48961486055705139</v>
      </c>
      <c r="FB30" s="3">
        <v>0.44637207607265261</v>
      </c>
      <c r="FC30" s="3">
        <v>0.40150721870659029</v>
      </c>
      <c r="FD30" s="3">
        <v>0.35562297375280111</v>
      </c>
      <c r="FE30" s="3">
        <v>0.30948444913811268</v>
      </c>
      <c r="FF30" s="3">
        <v>0.26407070107158603</v>
      </c>
      <c r="FG30" s="3">
        <v>0.22052280175787078</v>
      </c>
      <c r="FH30" s="3">
        <v>0.17996204283054559</v>
      </c>
      <c r="FI30" s="3">
        <v>0.14329657622425024</v>
      </c>
      <c r="FJ30" s="3">
        <v>0.11113509265647951</v>
      </c>
      <c r="FK30" s="3">
        <v>8.3788080406499599E-2</v>
      </c>
      <c r="FL30" s="3">
        <v>6.1280926247705668E-2</v>
      </c>
      <c r="FM30" s="3">
        <v>4.3735584253725056E-2</v>
      </c>
      <c r="FN30" s="3">
        <v>3.0172304864959844E-2</v>
      </c>
      <c r="FO30" s="3">
        <v>2.0355443754096508E-2</v>
      </c>
      <c r="FP30" s="3">
        <v>1.3018527607369964E-2</v>
      </c>
      <c r="FQ30" s="3">
        <v>7.8480891828269089E-3</v>
      </c>
      <c r="FR30" s="3">
        <v>4.2751681014531308E-3</v>
      </c>
      <c r="FS30" s="3">
        <v>2.0490453193454708E-3</v>
      </c>
      <c r="FT30" s="3">
        <v>8.4980056529214724E-4</v>
      </c>
      <c r="FU30" s="3">
        <v>3.0184066278611776E-4</v>
      </c>
      <c r="FV30" s="3">
        <v>8.7413055942859691E-5</v>
      </c>
      <c r="FW30" s="3">
        <v>1.8997479448061698E-5</v>
      </c>
      <c r="FX30" s="3">
        <v>2.616332869587056E-6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28</v>
      </c>
      <c r="HC30">
        <f t="shared" si="24"/>
        <v>0.44781780737757443</v>
      </c>
      <c r="HD30">
        <f>IF(H30&gt;=$F$3,IF(HB30&lt;50,HC30*VLOOKUP(H30,Ret!$A$2:$AZ$27,HB30+2),HC30),0)</f>
        <v>5.5529408114819226E-2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1.3792788467229292E-3</v>
      </c>
      <c r="HH30">
        <f t="shared" si="26"/>
        <v>53</v>
      </c>
      <c r="HI30">
        <f t="shared" si="26"/>
        <v>21</v>
      </c>
      <c r="HJ30">
        <f t="shared" si="21"/>
        <v>0.2688006767502078</v>
      </c>
      <c r="HK30">
        <f>IF(HH30&gt;=$F$3,IF(HI30&lt;50,HJ30*VLOOKUP(HH30,Ret!$A$2:$AZ$27,HI30+2),HJ30),0)</f>
        <v>4.8384121815037403E-3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5.3491334673291357E-4</v>
      </c>
      <c r="HN30">
        <f>HN29/(1+Assumptions!$C$9)</f>
        <v>0.61579251304053439</v>
      </c>
      <c r="HO30">
        <f>HO29*(1+Assumptions!$C$10)</f>
        <v>1.5155517985139979</v>
      </c>
      <c r="HQ30">
        <f>HQ29/(1.01+Assumptions!$C$9)</f>
        <v>0.54362988796053524</v>
      </c>
      <c r="HR30">
        <f>HR29/(0.99+Assumptions!$C$9)</f>
        <v>0.69837632675604633</v>
      </c>
    </row>
    <row r="31" spans="2:226" x14ac:dyDescent="0.25">
      <c r="B31">
        <f t="shared" si="25"/>
        <v>2052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24562.362532594299</v>
      </c>
      <c r="F31" s="3">
        <f t="shared" si="19"/>
        <v>20418.060000000001</v>
      </c>
      <c r="H31">
        <f t="shared" si="23"/>
        <v>61</v>
      </c>
      <c r="I31" s="5">
        <v>207278.04387100242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34649.589999999997</v>
      </c>
      <c r="AH31" s="5">
        <v>36273.480000000003</v>
      </c>
      <c r="AI31" s="5">
        <v>15636.83</v>
      </c>
      <c r="AJ31" s="5">
        <v>16360.1</v>
      </c>
      <c r="AK31" s="5">
        <v>17106.98</v>
      </c>
      <c r="AL31" s="5">
        <v>17874.43</v>
      </c>
      <c r="AM31" s="5">
        <v>18660.27</v>
      </c>
      <c r="AN31" s="5">
        <v>19457.240000000002</v>
      </c>
      <c r="AO31" s="5">
        <v>20259.5</v>
      </c>
      <c r="AP31" s="5">
        <v>21061.08</v>
      </c>
      <c r="AQ31" s="5">
        <v>21856.59</v>
      </c>
      <c r="AR31" s="5">
        <v>22643.19</v>
      </c>
      <c r="AS31" s="5">
        <v>23411.98</v>
      </c>
      <c r="AT31" s="5">
        <v>24155.02</v>
      </c>
      <c r="AU31" s="5">
        <v>24862</v>
      </c>
      <c r="AV31" s="5">
        <v>25514.400000000001</v>
      </c>
      <c r="AW31" s="5">
        <v>26092.93</v>
      </c>
      <c r="AX31" s="5">
        <v>26575.85</v>
      </c>
      <c r="AY31" s="5">
        <v>26944.33</v>
      </c>
      <c r="AZ31" s="5">
        <v>27175.23</v>
      </c>
      <c r="BA31" s="5">
        <v>27245.84</v>
      </c>
      <c r="BB31" s="5">
        <v>27138.7</v>
      </c>
      <c r="BC31" s="5">
        <v>26843.01</v>
      </c>
      <c r="BD31" s="5">
        <v>26345.8</v>
      </c>
      <c r="BE31" s="5">
        <v>25635.72</v>
      </c>
      <c r="BF31" s="5">
        <v>24657.01</v>
      </c>
      <c r="BG31" s="5">
        <v>23398.560000000001</v>
      </c>
      <c r="BH31" s="5">
        <v>21864.43</v>
      </c>
      <c r="BI31" s="5">
        <v>20074.259999999998</v>
      </c>
      <c r="BJ31" s="5">
        <v>18070.64</v>
      </c>
      <c r="BK31" s="5">
        <v>15920.59</v>
      </c>
      <c r="BL31" s="5">
        <v>13706.89</v>
      </c>
      <c r="BM31" s="5">
        <v>11514.54</v>
      </c>
      <c r="BN31" s="5">
        <v>9421.3700000000008</v>
      </c>
      <c r="BO31" s="5">
        <v>7493.73</v>
      </c>
      <c r="BP31" s="5">
        <v>5782.2</v>
      </c>
      <c r="BQ31" s="5">
        <v>4353.67</v>
      </c>
      <c r="BR31" s="5">
        <v>3168.7</v>
      </c>
      <c r="BS31" s="5">
        <v>2255.31</v>
      </c>
      <c r="BT31" s="5">
        <v>1521.74</v>
      </c>
      <c r="BU31" s="5">
        <v>967.82</v>
      </c>
      <c r="BV31" s="5">
        <v>556.21</v>
      </c>
      <c r="BW31" s="5">
        <v>281.25</v>
      </c>
      <c r="BX31" s="5">
        <v>123.06</v>
      </c>
      <c r="BY31" s="5">
        <v>46.11</v>
      </c>
      <c r="BZ31" s="5">
        <v>14.09</v>
      </c>
      <c r="CA31" s="5">
        <v>3.23</v>
      </c>
      <c r="CB31" s="5">
        <v>0.47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0.99246999999999996</v>
      </c>
      <c r="ED31" s="3">
        <v>0.98481805629999997</v>
      </c>
      <c r="EE31" s="3">
        <v>0.97700844911354101</v>
      </c>
      <c r="EF31" s="3">
        <v>0.96890904907038977</v>
      </c>
      <c r="EG31" s="3">
        <v>0.96032451489562609</v>
      </c>
      <c r="EH31" s="3">
        <v>0.95109579630747909</v>
      </c>
      <c r="EI31" s="3">
        <v>0.94114733427810282</v>
      </c>
      <c r="EJ31" s="3">
        <v>0.93018296783376286</v>
      </c>
      <c r="EK31" s="3">
        <v>0.91804408010353222</v>
      </c>
      <c r="EL31" s="3">
        <v>0.90461309521161748</v>
      </c>
      <c r="EM31" s="3">
        <v>0.88984076336681184</v>
      </c>
      <c r="EN31" s="3">
        <v>0.87380583281094182</v>
      </c>
      <c r="EO31" s="3">
        <v>0.85637340644636351</v>
      </c>
      <c r="EP31" s="3">
        <v>0.83749037283422123</v>
      </c>
      <c r="EQ31" s="3">
        <v>0.81706398264079461</v>
      </c>
      <c r="ER31" s="3">
        <v>0.79479081847400657</v>
      </c>
      <c r="ES31" s="3">
        <v>0.77043842779596305</v>
      </c>
      <c r="ET31" s="3">
        <v>0.74378896257850069</v>
      </c>
      <c r="EU31" s="3">
        <v>0.71478863092756495</v>
      </c>
      <c r="EV31" s="3">
        <v>0.68333078328044283</v>
      </c>
      <c r="EW31" s="3">
        <v>0.64938974327490329</v>
      </c>
      <c r="EX31" s="3">
        <v>0.61311483221556717</v>
      </c>
      <c r="EY31" s="3">
        <v>0.57481967979538284</v>
      </c>
      <c r="EZ31" s="3">
        <v>0.53476049631044265</v>
      </c>
      <c r="FA31" s="3">
        <v>0.4932203009570475</v>
      </c>
      <c r="FB31" s="3">
        <v>0.4496590839765211</v>
      </c>
      <c r="FC31" s="3">
        <v>0.40446384944604097</v>
      </c>
      <c r="FD31" s="3">
        <v>0.35824172073134741</v>
      </c>
      <c r="FE31" s="3">
        <v>0.3117634398836624</v>
      </c>
      <c r="FF31" s="3">
        <v>0.26601527271513375</v>
      </c>
      <c r="FG31" s="3">
        <v>0.22214669409168106</v>
      </c>
      <c r="FH31" s="3">
        <v>0.18128725264739814</v>
      </c>
      <c r="FI31" s="3">
        <v>0.14435178779301724</v>
      </c>
      <c r="FJ31" s="3">
        <v>0.11195347254075246</v>
      </c>
      <c r="FK31" s="3">
        <v>8.4405081552649502E-2</v>
      </c>
      <c r="FL31" s="3">
        <v>6.1732188545976785E-2</v>
      </c>
      <c r="FM31" s="3">
        <v>4.405764564337817E-2</v>
      </c>
      <c r="FN31" s="3">
        <v>3.0394488576453733E-2</v>
      </c>
      <c r="FO31" s="3">
        <v>2.0505337773218748E-2</v>
      </c>
      <c r="FP31" s="3">
        <v>1.3114393826239783E-2</v>
      </c>
      <c r="FQ31" s="3">
        <v>7.9058811742103909E-3</v>
      </c>
      <c r="FR31" s="3">
        <v>4.3066497108393683E-3</v>
      </c>
      <c r="FS31" s="3">
        <v>2.0641341399082009E-3</v>
      </c>
      <c r="FT31" s="3">
        <v>8.560583518441283E-4</v>
      </c>
      <c r="FU31" s="3">
        <v>3.0406336599151594E-4</v>
      </c>
      <c r="FV31" s="3">
        <v>8.8056750791143E-5</v>
      </c>
      <c r="FW31" s="3">
        <v>1.9137373649439111E-5</v>
      </c>
      <c r="FX31" s="3">
        <v>2.6355990990007535E-6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29</v>
      </c>
      <c r="HC31">
        <f t="shared" si="24"/>
        <v>0.39090912041603226</v>
      </c>
      <c r="HD31">
        <f>IF(H31&gt;=$F$3,IF(HB31&lt;50,HC31*VLOOKUP(H31,Ret!$A$2:$AZ$27,HB31+2),HC31),0)</f>
        <v>6.3718186627813256E-2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1.2821819149645857E-3</v>
      </c>
      <c r="HH31">
        <f t="shared" si="26"/>
        <v>54</v>
      </c>
      <c r="HI31">
        <f t="shared" si="26"/>
        <v>22</v>
      </c>
      <c r="HJ31">
        <f t="shared" si="21"/>
        <v>0.2634273512219712</v>
      </c>
      <c r="HK31">
        <f>IF(HH31&gt;=$F$3,IF(HI31&lt;50,HJ31*VLOOKUP(HH31,Ret!$A$2:$AZ$27,HI31+2),HJ31),0)</f>
        <v>7.1125384829932225E-3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5.6110025810279861E-4</v>
      </c>
      <c r="HN31">
        <f>HN30/(1+Assumptions!$C$9)</f>
        <v>0.59324904917199839</v>
      </c>
      <c r="HO31">
        <f>HO30*(1+Assumptions!$C$10)</f>
        <v>1.5648072319657027</v>
      </c>
      <c r="HQ31">
        <f>HQ30/(1.01+Assumptions!$C$9)</f>
        <v>0.51873080912264813</v>
      </c>
      <c r="HR31">
        <f>HR30/(0.99+Assumptions!$C$9)</f>
        <v>0.67935440345918907</v>
      </c>
    </row>
    <row r="32" spans="2:226" x14ac:dyDescent="0.25">
      <c r="B32">
        <f t="shared" si="25"/>
        <v>2053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25913.292471886984</v>
      </c>
      <c r="F32" s="3">
        <f t="shared" si="19"/>
        <v>21152.880000000001</v>
      </c>
      <c r="H32">
        <f t="shared" si="23"/>
        <v>62</v>
      </c>
      <c r="I32" s="5">
        <v>194172.60492654808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36548.69</v>
      </c>
      <c r="AI32" s="5">
        <v>15755.47</v>
      </c>
      <c r="AJ32" s="5">
        <v>16484.23</v>
      </c>
      <c r="AK32" s="5">
        <v>17236.77</v>
      </c>
      <c r="AL32" s="5">
        <v>18010.04</v>
      </c>
      <c r="AM32" s="5">
        <v>18801.849999999999</v>
      </c>
      <c r="AN32" s="5">
        <v>19604.86</v>
      </c>
      <c r="AO32" s="5">
        <v>20413.21</v>
      </c>
      <c r="AP32" s="5">
        <v>21220.87</v>
      </c>
      <c r="AQ32" s="5">
        <v>22022.42</v>
      </c>
      <c r="AR32" s="5">
        <v>22814.98</v>
      </c>
      <c r="AS32" s="5">
        <v>23589.61</v>
      </c>
      <c r="AT32" s="5">
        <v>24338.28</v>
      </c>
      <c r="AU32" s="5">
        <v>25050.63</v>
      </c>
      <c r="AV32" s="5">
        <v>25707.98</v>
      </c>
      <c r="AW32" s="5">
        <v>26290.9</v>
      </c>
      <c r="AX32" s="5">
        <v>26777.48</v>
      </c>
      <c r="AY32" s="5">
        <v>27148.76</v>
      </c>
      <c r="AZ32" s="5">
        <v>27381.41</v>
      </c>
      <c r="BA32" s="5">
        <v>27452.560000000001</v>
      </c>
      <c r="BB32" s="5">
        <v>27344.6</v>
      </c>
      <c r="BC32" s="5">
        <v>27046.68</v>
      </c>
      <c r="BD32" s="5">
        <v>26545.69</v>
      </c>
      <c r="BE32" s="5">
        <v>25830.22</v>
      </c>
      <c r="BF32" s="5">
        <v>24844.09</v>
      </c>
      <c r="BG32" s="5">
        <v>23576.09</v>
      </c>
      <c r="BH32" s="5">
        <v>22030.32</v>
      </c>
      <c r="BI32" s="5">
        <v>20226.57</v>
      </c>
      <c r="BJ32" s="5">
        <v>18207.740000000002</v>
      </c>
      <c r="BK32" s="5">
        <v>16041.38</v>
      </c>
      <c r="BL32" s="5">
        <v>13810.89</v>
      </c>
      <c r="BM32" s="5">
        <v>11601.9</v>
      </c>
      <c r="BN32" s="5">
        <v>9492.86</v>
      </c>
      <c r="BO32" s="5">
        <v>7550.58</v>
      </c>
      <c r="BP32" s="5">
        <v>5826.07</v>
      </c>
      <c r="BQ32" s="5">
        <v>4386.7</v>
      </c>
      <c r="BR32" s="5">
        <v>3192.74</v>
      </c>
      <c r="BS32" s="5">
        <v>2272.42</v>
      </c>
      <c r="BT32" s="5">
        <v>1533.28</v>
      </c>
      <c r="BU32" s="5">
        <v>975.16</v>
      </c>
      <c r="BV32" s="5">
        <v>560.42999999999995</v>
      </c>
      <c r="BW32" s="5">
        <v>283.38</v>
      </c>
      <c r="BX32" s="5">
        <v>123.99</v>
      </c>
      <c r="BY32" s="5">
        <v>46.46</v>
      </c>
      <c r="BZ32" s="5">
        <v>14.2</v>
      </c>
      <c r="CA32" s="5">
        <v>3.25</v>
      </c>
      <c r="CB32" s="5">
        <v>0.47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0.99229000000000001</v>
      </c>
      <c r="EE32" s="3">
        <v>0.98442114030000005</v>
      </c>
      <c r="EF32" s="3">
        <v>0.97626028904691309</v>
      </c>
      <c r="EG32" s="3">
        <v>0.96761062288595745</v>
      </c>
      <c r="EH32" s="3">
        <v>0.95831188480002338</v>
      </c>
      <c r="EI32" s="3">
        <v>0.94828794248501513</v>
      </c>
      <c r="EJ32" s="3">
        <v>0.9372403879550647</v>
      </c>
      <c r="EK32" s="3">
        <v>0.92500940089225114</v>
      </c>
      <c r="EL32" s="3">
        <v>0.91147651335719748</v>
      </c>
      <c r="EM32" s="3">
        <v>0.89659210189407446</v>
      </c>
      <c r="EN32" s="3">
        <v>0.88043551221794325</v>
      </c>
      <c r="EO32" s="3">
        <v>0.86287082374919521</v>
      </c>
      <c r="EP32" s="3">
        <v>0.84384452208552541</v>
      </c>
      <c r="EQ32" s="3">
        <v>0.82326315419185947</v>
      </c>
      <c r="ER32" s="3">
        <v>0.80082100060858941</v>
      </c>
      <c r="ES32" s="3">
        <v>0.7762838451499422</v>
      </c>
      <c r="ET32" s="3">
        <v>0.74943218694620573</v>
      </c>
      <c r="EU32" s="3">
        <v>0.72021182597717315</v>
      </c>
      <c r="EV32" s="3">
        <v>0.68851530351591772</v>
      </c>
      <c r="EW32" s="3">
        <v>0.65431674839028209</v>
      </c>
      <c r="EX32" s="3">
        <v>0.6177666148252009</v>
      </c>
      <c r="EY32" s="3">
        <v>0.57918091206321887</v>
      </c>
      <c r="EZ32" s="3">
        <v>0.53881779430153309</v>
      </c>
      <c r="FA32" s="3">
        <v>0.49696242804019003</v>
      </c>
      <c r="FB32" s="3">
        <v>0.45307070639568048</v>
      </c>
      <c r="FC32" s="3">
        <v>0.40753256969585067</v>
      </c>
      <c r="FD32" s="3">
        <v>0.36095974763100885</v>
      </c>
      <c r="FE32" s="3">
        <v>0.31412882997336178</v>
      </c>
      <c r="FF32" s="3">
        <v>0.26803356546307067</v>
      </c>
      <c r="FG32" s="3">
        <v>0.22383215018255567</v>
      </c>
      <c r="FH32" s="3">
        <v>0.18266270279947819</v>
      </c>
      <c r="FI32" s="3">
        <v>0.1454470037311125</v>
      </c>
      <c r="FJ32" s="3">
        <v>0.11280287821370161</v>
      </c>
      <c r="FK32" s="3">
        <v>8.5045473971656058E-2</v>
      </c>
      <c r="FL32" s="3">
        <v>6.2200558753389798E-2</v>
      </c>
      <c r="FM32" s="3">
        <v>4.4391916776706758E-2</v>
      </c>
      <c r="FN32" s="3">
        <v>3.0625095545914461E-2</v>
      </c>
      <c r="FO32" s="3">
        <v>2.0660914459095733E-2</v>
      </c>
      <c r="FP32" s="3">
        <v>1.3213894451459268E-2</v>
      </c>
      <c r="FQ32" s="3">
        <v>7.9658641311177048E-3</v>
      </c>
      <c r="FR32" s="3">
        <v>4.3393248267850583E-3</v>
      </c>
      <c r="FS32" s="3">
        <v>2.0797949962298107E-3</v>
      </c>
      <c r="FT32" s="3">
        <v>8.6255337878638947E-4</v>
      </c>
      <c r="FU32" s="3">
        <v>3.0637033461113766E-4</v>
      </c>
      <c r="FV32" s="3">
        <v>8.8724848903385452E-5</v>
      </c>
      <c r="FW32" s="3">
        <v>1.9282571412172762E-5</v>
      </c>
      <c r="FX32" s="3">
        <v>2.655595734884432E-6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30</v>
      </c>
      <c r="HC32">
        <f t="shared" si="24"/>
        <v>0.32590875187325441</v>
      </c>
      <c r="HD32">
        <f>IF(H32&gt;=$F$3,IF(HB32&lt;50,HC32*VLOOKUP(H32,Ret!$A$2:$AZ$27,HB32+2),HC32),0)</f>
        <v>9.1254450524511241E-2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1.1309033690001928E-3</v>
      </c>
      <c r="HH32">
        <f t="shared" si="26"/>
        <v>55</v>
      </c>
      <c r="HI32">
        <f t="shared" si="26"/>
        <v>23</v>
      </c>
      <c r="HJ32">
        <f t="shared" si="21"/>
        <v>0.25575371248087519</v>
      </c>
      <c r="HK32">
        <f>IF(HH32&gt;=$F$3,IF(HI32&lt;50,HJ32*VLOOKUP(HH32,Ret!$A$2:$AZ$27,HI32+2),HJ32),0)</f>
        <v>1.0997409636677632E-2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5.8311846445639542E-4</v>
      </c>
      <c r="HN32">
        <f>HN31/(1+Assumptions!$C$9)</f>
        <v>0.57153087588824503</v>
      </c>
      <c r="HO32">
        <f>HO31*(1+Assumptions!$C$10)</f>
        <v>1.615663467004588</v>
      </c>
      <c r="HQ32">
        <f>HQ31/(1.01+Assumptions!$C$9)</f>
        <v>0.49497214610939705</v>
      </c>
      <c r="HR32">
        <f>HR31/(0.99+Assumptions!$C$9)</f>
        <v>0.6608505870225575</v>
      </c>
    </row>
    <row r="33" spans="2:226" x14ac:dyDescent="0.25">
      <c r="B33">
        <f t="shared" si="25"/>
        <v>2054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27338.523557840763</v>
      </c>
      <c r="F33" s="3">
        <f t="shared" si="19"/>
        <v>21871.08</v>
      </c>
      <c r="H33">
        <f t="shared" si="23"/>
        <v>63</v>
      </c>
      <c r="I33" s="5">
        <v>180760.13805897627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15877.89</v>
      </c>
      <c r="AJ33" s="5">
        <v>16612.310000000001</v>
      </c>
      <c r="AK33" s="5">
        <v>17370.7</v>
      </c>
      <c r="AL33" s="5">
        <v>18149.98</v>
      </c>
      <c r="AM33" s="5">
        <v>18947.939999999999</v>
      </c>
      <c r="AN33" s="5">
        <v>19757.189999999999</v>
      </c>
      <c r="AO33" s="5">
        <v>20571.82</v>
      </c>
      <c r="AP33" s="5">
        <v>21385.75</v>
      </c>
      <c r="AQ33" s="5">
        <v>22193.53</v>
      </c>
      <c r="AR33" s="5">
        <v>22992.25</v>
      </c>
      <c r="AS33" s="5">
        <v>23772.9</v>
      </c>
      <c r="AT33" s="5">
        <v>24527.39</v>
      </c>
      <c r="AU33" s="5">
        <v>25245.27</v>
      </c>
      <c r="AV33" s="5">
        <v>25907.72</v>
      </c>
      <c r="AW33" s="5">
        <v>26495.18</v>
      </c>
      <c r="AX33" s="5">
        <v>26985.54</v>
      </c>
      <c r="AY33" s="5">
        <v>27359.71</v>
      </c>
      <c r="AZ33" s="5">
        <v>27594.16</v>
      </c>
      <c r="BA33" s="5">
        <v>27665.86</v>
      </c>
      <c r="BB33" s="5">
        <v>27557.07</v>
      </c>
      <c r="BC33" s="5">
        <v>27256.83</v>
      </c>
      <c r="BD33" s="5">
        <v>26751.95</v>
      </c>
      <c r="BE33" s="5">
        <v>26030.92</v>
      </c>
      <c r="BF33" s="5">
        <v>25037.119999999999</v>
      </c>
      <c r="BG33" s="5">
        <v>23759.279999999999</v>
      </c>
      <c r="BH33" s="5">
        <v>22201.49</v>
      </c>
      <c r="BI33" s="5">
        <v>20383.73</v>
      </c>
      <c r="BJ33" s="5">
        <v>18349.21</v>
      </c>
      <c r="BK33" s="5">
        <v>16166.02</v>
      </c>
      <c r="BL33" s="5">
        <v>13918.2</v>
      </c>
      <c r="BM33" s="5">
        <v>11692.04</v>
      </c>
      <c r="BN33" s="5">
        <v>9566.61</v>
      </c>
      <c r="BO33" s="5">
        <v>7609.25</v>
      </c>
      <c r="BP33" s="5">
        <v>5871.34</v>
      </c>
      <c r="BQ33" s="5">
        <v>4420.78</v>
      </c>
      <c r="BR33" s="5">
        <v>3217.55</v>
      </c>
      <c r="BS33" s="5">
        <v>2290.08</v>
      </c>
      <c r="BT33" s="5">
        <v>1545.2</v>
      </c>
      <c r="BU33" s="5">
        <v>982.74</v>
      </c>
      <c r="BV33" s="5">
        <v>564.78</v>
      </c>
      <c r="BW33" s="5">
        <v>285.58</v>
      </c>
      <c r="BX33" s="5">
        <v>124.95</v>
      </c>
      <c r="BY33" s="5">
        <v>46.82</v>
      </c>
      <c r="BZ33" s="5">
        <v>14.31</v>
      </c>
      <c r="CA33" s="5">
        <v>3.28</v>
      </c>
      <c r="CB33" s="5">
        <v>0.48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0.99207000000000001</v>
      </c>
      <c r="EF33" s="3">
        <v>0.9838457397</v>
      </c>
      <c r="EG33" s="3">
        <v>0.97512886644625807</v>
      </c>
      <c r="EH33" s="3">
        <v>0.96575787803970947</v>
      </c>
      <c r="EI33" s="3">
        <v>0.95565605063541403</v>
      </c>
      <c r="EJ33" s="3">
        <v>0.94452265764551147</v>
      </c>
      <c r="EK33" s="3">
        <v>0.93219663696323751</v>
      </c>
      <c r="EL33" s="3">
        <v>0.91855860016446533</v>
      </c>
      <c r="EM33" s="3">
        <v>0.90355853822377963</v>
      </c>
      <c r="EN33" s="3">
        <v>0.88727641336498708</v>
      </c>
      <c r="EO33" s="3">
        <v>0.86957524891835558</v>
      </c>
      <c r="EP33" s="3">
        <v>0.85040111467970581</v>
      </c>
      <c r="EQ33" s="3">
        <v>0.82965983149266775</v>
      </c>
      <c r="ER33" s="3">
        <v>0.80704330448617767</v>
      </c>
      <c r="ES33" s="3">
        <v>0.78231549763672115</v>
      </c>
      <c r="ET33" s="3">
        <v>0.75525520457346695</v>
      </c>
      <c r="EU33" s="3">
        <v>0.72580780414714752</v>
      </c>
      <c r="EV33" s="3">
        <v>0.69386500268663154</v>
      </c>
      <c r="EW33" s="3">
        <v>0.65940072800318661</v>
      </c>
      <c r="EX33" s="3">
        <v>0.62256660333692859</v>
      </c>
      <c r="EY33" s="3">
        <v>0.58368109329250406</v>
      </c>
      <c r="EZ33" s="3">
        <v>0.54300435790094947</v>
      </c>
      <c r="FA33" s="3">
        <v>0.50082377937920375</v>
      </c>
      <c r="FB33" s="3">
        <v>0.45659102318443251</v>
      </c>
      <c r="FC33" s="3">
        <v>0.41069905944416518</v>
      </c>
      <c r="FD33" s="3">
        <v>0.36376437093088598</v>
      </c>
      <c r="FE33" s="3">
        <v>0.31656958144631286</v>
      </c>
      <c r="FF33" s="3">
        <v>0.2701161610648809</v>
      </c>
      <c r="FG33" s="3">
        <v>0.22557130494367139</v>
      </c>
      <c r="FH33" s="3">
        <v>0.18408197482538191</v>
      </c>
      <c r="FI33" s="3">
        <v>0.1465771132744586</v>
      </c>
      <c r="FJ33" s="3">
        <v>0.11367934597113911</v>
      </c>
      <c r="FK33" s="3">
        <v>8.5706269308020916E-2</v>
      </c>
      <c r="FL33" s="3">
        <v>6.2683851246500333E-2</v>
      </c>
      <c r="FM33" s="3">
        <v>4.4736837796114821E-2</v>
      </c>
      <c r="FN33" s="3">
        <v>3.0863049658783694E-2</v>
      </c>
      <c r="FO33" s="3">
        <v>2.0821447821801831E-2</v>
      </c>
      <c r="FP33" s="3">
        <v>1.331656516891158E-2</v>
      </c>
      <c r="FQ33" s="3">
        <v>8.0277581464266567E-3</v>
      </c>
      <c r="FR33" s="3">
        <v>4.3730409726844572E-3</v>
      </c>
      <c r="FS33" s="3">
        <v>2.0959548077979333E-3</v>
      </c>
      <c r="FT33" s="3">
        <v>8.6925533743803692E-4</v>
      </c>
      <c r="FU33" s="3">
        <v>3.0875080330461634E-4</v>
      </c>
      <c r="FV33" s="3">
        <v>8.9414232637016877E-5</v>
      </c>
      <c r="FW33" s="3">
        <v>1.943239517900288E-5</v>
      </c>
      <c r="FX33" s="3">
        <v>2.6762294640522755E-6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31</v>
      </c>
      <c r="HC33">
        <f t="shared" si="24"/>
        <v>0.23352339797974297</v>
      </c>
      <c r="HD33">
        <f>IF(H33&gt;=$F$3,IF(HB33&lt;50,HC33*VLOOKUP(H33,Ret!$A$2:$AZ$27,HB33+2),HC33),0)</f>
        <v>6.9823495995943147E-2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8.5469563660585932E-4</v>
      </c>
      <c r="HH33">
        <f t="shared" si="26"/>
        <v>56</v>
      </c>
      <c r="HI33">
        <f t="shared" si="26"/>
        <v>24</v>
      </c>
      <c r="HJ33">
        <f t="shared" si="21"/>
        <v>0.24417318437974117</v>
      </c>
      <c r="HK33">
        <f>IF(HH33&gt;=$F$3,IF(HI33&lt;50,HJ33*VLOOKUP(HH33,Ret!$A$2:$AZ$27,HI33+2),HJ33),0)</f>
        <v>8.7902346376706811E-3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6.0799122910555549E-4</v>
      </c>
      <c r="HN33">
        <f>HN32/(1+Assumptions!$C$9)</f>
        <v>0.55060778023915702</v>
      </c>
      <c r="HO33">
        <f>HO32*(1+Assumptions!$C$10)</f>
        <v>1.6681725296822369</v>
      </c>
      <c r="HQ33">
        <f>HQ32/(1.01+Assumptions!$C$9)</f>
        <v>0.47230166613492081</v>
      </c>
      <c r="HR33">
        <f>HR32/(0.99+Assumptions!$C$9)</f>
        <v>0.6428507655861454</v>
      </c>
    </row>
    <row r="34" spans="2:226" x14ac:dyDescent="0.25">
      <c r="B34">
        <f t="shared" si="25"/>
        <v>2055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28842.142353522009</v>
      </c>
      <c r="F34" s="3">
        <f t="shared" si="19"/>
        <v>22565.21</v>
      </c>
      <c r="H34">
        <f t="shared" si="23"/>
        <v>64</v>
      </c>
      <c r="I34" s="5">
        <v>167036.10795497664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16745.09</v>
      </c>
      <c r="AK34" s="5">
        <v>17509.55</v>
      </c>
      <c r="AL34" s="5">
        <v>18295.060000000001</v>
      </c>
      <c r="AM34" s="5">
        <v>19099.39</v>
      </c>
      <c r="AN34" s="5">
        <v>19915.12</v>
      </c>
      <c r="AO34" s="5">
        <v>20736.259999999998</v>
      </c>
      <c r="AP34" s="5">
        <v>21556.7</v>
      </c>
      <c r="AQ34" s="5">
        <v>22370.93</v>
      </c>
      <c r="AR34" s="5">
        <v>23176.04</v>
      </c>
      <c r="AS34" s="5">
        <v>23962.93</v>
      </c>
      <c r="AT34" s="5">
        <v>24723.45</v>
      </c>
      <c r="AU34" s="5">
        <v>25447.07</v>
      </c>
      <c r="AV34" s="5">
        <v>26114.82</v>
      </c>
      <c r="AW34" s="5">
        <v>26706.959999999999</v>
      </c>
      <c r="AX34" s="5">
        <v>27201.24</v>
      </c>
      <c r="AY34" s="5">
        <v>27578.400000000001</v>
      </c>
      <c r="AZ34" s="5">
        <v>27814.74</v>
      </c>
      <c r="BA34" s="5">
        <v>27887</v>
      </c>
      <c r="BB34" s="5">
        <v>27777.34</v>
      </c>
      <c r="BC34" s="5">
        <v>27474.7</v>
      </c>
      <c r="BD34" s="5">
        <v>26965.79</v>
      </c>
      <c r="BE34" s="5">
        <v>26238.99</v>
      </c>
      <c r="BF34" s="5">
        <v>25237.25</v>
      </c>
      <c r="BG34" s="5">
        <v>23949.19</v>
      </c>
      <c r="BH34" s="5">
        <v>22378.95</v>
      </c>
      <c r="BI34" s="5">
        <v>20546.66</v>
      </c>
      <c r="BJ34" s="5">
        <v>18495.89</v>
      </c>
      <c r="BK34" s="5">
        <v>16295.24</v>
      </c>
      <c r="BL34" s="5">
        <v>14029.45</v>
      </c>
      <c r="BM34" s="5">
        <v>11785.5</v>
      </c>
      <c r="BN34" s="5">
        <v>9643.08</v>
      </c>
      <c r="BO34" s="5">
        <v>7670.07</v>
      </c>
      <c r="BP34" s="5">
        <v>5918.27</v>
      </c>
      <c r="BQ34" s="5">
        <v>4456.12</v>
      </c>
      <c r="BR34" s="5">
        <v>3243.27</v>
      </c>
      <c r="BS34" s="5">
        <v>2308.38</v>
      </c>
      <c r="BT34" s="5">
        <v>1557.55</v>
      </c>
      <c r="BU34" s="5">
        <v>990.59</v>
      </c>
      <c r="BV34" s="5">
        <v>569.29999999999995</v>
      </c>
      <c r="BW34" s="5">
        <v>287.86</v>
      </c>
      <c r="BX34" s="5">
        <v>125.95</v>
      </c>
      <c r="BY34" s="5">
        <v>47.2</v>
      </c>
      <c r="BZ34" s="5">
        <v>14.42</v>
      </c>
      <c r="CA34" s="5">
        <v>3.31</v>
      </c>
      <c r="CB34" s="5">
        <v>0.48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0.99170999999999998</v>
      </c>
      <c r="EG34" s="3">
        <v>0.98292344939999998</v>
      </c>
      <c r="EH34" s="3">
        <v>0.97347755505126599</v>
      </c>
      <c r="EI34" s="3">
        <v>0.96329497982542966</v>
      </c>
      <c r="EJ34" s="3">
        <v>0.95207259331046334</v>
      </c>
      <c r="EK34" s="3">
        <v>0.93964804596776175</v>
      </c>
      <c r="EL34" s="3">
        <v>0.92590099505525336</v>
      </c>
      <c r="EM34" s="3">
        <v>0.91078103180600112</v>
      </c>
      <c r="EN34" s="3">
        <v>0.89436875761285695</v>
      </c>
      <c r="EO34" s="3">
        <v>0.87652610089848038</v>
      </c>
      <c r="EP34" s="3">
        <v>0.85719870037366885</v>
      </c>
      <c r="EQ34" s="3">
        <v>0.836291624071555</v>
      </c>
      <c r="ER34" s="3">
        <v>0.81349431439936448</v>
      </c>
      <c r="ES34" s="3">
        <v>0.78856884860616794</v>
      </c>
      <c r="ET34" s="3">
        <v>0.76129225213288054</v>
      </c>
      <c r="EU34" s="3">
        <v>0.73160946722221953</v>
      </c>
      <c r="EV34" s="3">
        <v>0.69941133456976967</v>
      </c>
      <c r="EW34" s="3">
        <v>0.66467157358168927</v>
      </c>
      <c r="EX34" s="3">
        <v>0.62754301948141611</v>
      </c>
      <c r="EY34" s="3">
        <v>0.58834668248460686</v>
      </c>
      <c r="EZ34" s="3">
        <v>0.54734480218225456</v>
      </c>
      <c r="FA34" s="3">
        <v>0.50482705794873706</v>
      </c>
      <c r="FB34" s="3">
        <v>0.4602407321907046</v>
      </c>
      <c r="FC34" s="3">
        <v>0.41398193619821688</v>
      </c>
      <c r="FD34" s="3">
        <v>0.36667208052948463</v>
      </c>
      <c r="FE34" s="3">
        <v>0.31910004480158932</v>
      </c>
      <c r="FF34" s="3">
        <v>0.27227530422740409</v>
      </c>
      <c r="FG34" s="3">
        <v>0.22737438380726288</v>
      </c>
      <c r="FH34" s="3">
        <v>0.18555341339359302</v>
      </c>
      <c r="FI34" s="3">
        <v>0.14774876094878236</v>
      </c>
      <c r="FJ34" s="3">
        <v>0.11458802904143765</v>
      </c>
      <c r="FK34" s="3">
        <v>8.6391352735211091E-2</v>
      </c>
      <c r="FL34" s="3">
        <v>6.3184907563478679E-2</v>
      </c>
      <c r="FM34" s="3">
        <v>4.5094436678979097E-2</v>
      </c>
      <c r="FN34" s="3">
        <v>3.11097499760941E-2</v>
      </c>
      <c r="FO34" s="3">
        <v>2.0987881723872125E-2</v>
      </c>
      <c r="FP34" s="3">
        <v>1.3423009635319658E-2</v>
      </c>
      <c r="FQ34" s="3">
        <v>8.0919271285561038E-3</v>
      </c>
      <c r="FR34" s="3">
        <v>4.4079963840096522E-3</v>
      </c>
      <c r="FS34" s="3">
        <v>2.112708586891986E-3</v>
      </c>
      <c r="FT34" s="3">
        <v>8.762036322417134E-4</v>
      </c>
      <c r="FU34" s="3">
        <v>3.1121876813593419E-4</v>
      </c>
      <c r="FV34" s="3">
        <v>9.0128955252166527E-5</v>
      </c>
      <c r="FW34" s="3">
        <v>1.9587725844953353E-5</v>
      </c>
      <c r="FX34" s="3">
        <v>2.6976216033669748E-6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32</v>
      </c>
      <c r="HC34">
        <f t="shared" si="24"/>
        <v>0.16284520634719396</v>
      </c>
      <c r="HD34">
        <f>IF(H34&gt;=$F$3,IF(HB34&lt;50,HC34*VLOOKUP(H34,Ret!$A$2:$AZ$27,HB34+2),HC34),0)</f>
        <v>4.6573729015297466E-2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6.2369714030975285E-4</v>
      </c>
      <c r="HH34">
        <f t="shared" si="26"/>
        <v>57</v>
      </c>
      <c r="HI34">
        <f t="shared" si="26"/>
        <v>25</v>
      </c>
      <c r="HJ34">
        <f t="shared" si="21"/>
        <v>0.23477495851296495</v>
      </c>
      <c r="HK34">
        <f>IF(HH34&gt;=$F$3,IF(HI34&lt;50,HJ34*VLOOKUP(HH34,Ret!$A$2:$AZ$27,HI34+2),HJ34),0)</f>
        <v>1.1503972967135283E-2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6.2215364005935715E-4</v>
      </c>
      <c r="HN34">
        <f>HN33/(1+Assumptions!$C$9)</f>
        <v>0.53045065533637481</v>
      </c>
      <c r="HO34">
        <f>HO33*(1+Assumptions!$C$10)</f>
        <v>1.7223881368969096</v>
      </c>
      <c r="HQ34">
        <f>HQ33/(1.01+Assumptions!$C$9)</f>
        <v>0.4506695287546954</v>
      </c>
      <c r="HR34">
        <f>HR33/(0.99+Assumptions!$C$9)</f>
        <v>0.62534121165967449</v>
      </c>
    </row>
    <row r="35" spans="2:226" x14ac:dyDescent="0.25">
      <c r="B35">
        <f t="shared" si="25"/>
        <v>2056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30428.460182965719</v>
      </c>
      <c r="F35" s="3">
        <f t="shared" si="19"/>
        <v>23225.66</v>
      </c>
      <c r="H35">
        <f t="shared" si="23"/>
        <v>65</v>
      </c>
      <c r="I35" s="5">
        <v>162080.10292261848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17655.919999999998</v>
      </c>
      <c r="AL35" s="5">
        <v>18447.990000000002</v>
      </c>
      <c r="AM35" s="5">
        <v>19259.05</v>
      </c>
      <c r="AN35" s="5">
        <v>20081.59</v>
      </c>
      <c r="AO35" s="5">
        <v>20909.599999999999</v>
      </c>
      <c r="AP35" s="5">
        <v>21736.9</v>
      </c>
      <c r="AQ35" s="5">
        <v>22557.94</v>
      </c>
      <c r="AR35" s="5">
        <v>23369.77</v>
      </c>
      <c r="AS35" s="5">
        <v>24163.24</v>
      </c>
      <c r="AT35" s="5">
        <v>24930.12</v>
      </c>
      <c r="AU35" s="5">
        <v>25659.79</v>
      </c>
      <c r="AV35" s="5">
        <v>26333.119999999999</v>
      </c>
      <c r="AW35" s="5">
        <v>26930.21</v>
      </c>
      <c r="AX35" s="5">
        <v>27428.63</v>
      </c>
      <c r="AY35" s="5">
        <v>27808.94</v>
      </c>
      <c r="AZ35" s="5">
        <v>28047.25</v>
      </c>
      <c r="BA35" s="5">
        <v>28120.12</v>
      </c>
      <c r="BB35" s="5">
        <v>28009.54</v>
      </c>
      <c r="BC35" s="5">
        <v>27704.37</v>
      </c>
      <c r="BD35" s="5">
        <v>27191.200000000001</v>
      </c>
      <c r="BE35" s="5">
        <v>26458.33</v>
      </c>
      <c r="BF35" s="5">
        <v>25448.22</v>
      </c>
      <c r="BG35" s="5">
        <v>24149.39</v>
      </c>
      <c r="BH35" s="5">
        <v>22566.03</v>
      </c>
      <c r="BI35" s="5">
        <v>20718.419999999998</v>
      </c>
      <c r="BJ35" s="5">
        <v>18650.5</v>
      </c>
      <c r="BK35" s="5">
        <v>16431.46</v>
      </c>
      <c r="BL35" s="5">
        <v>14146.73</v>
      </c>
      <c r="BM35" s="5">
        <v>11884.02</v>
      </c>
      <c r="BN35" s="5">
        <v>9723.69</v>
      </c>
      <c r="BO35" s="5">
        <v>7734.19</v>
      </c>
      <c r="BP35" s="5">
        <v>5967.75</v>
      </c>
      <c r="BQ35" s="5">
        <v>4493.37</v>
      </c>
      <c r="BR35" s="5">
        <v>3270.38</v>
      </c>
      <c r="BS35" s="5">
        <v>2327.6799999999998</v>
      </c>
      <c r="BT35" s="5">
        <v>1570.57</v>
      </c>
      <c r="BU35" s="5">
        <v>998.88</v>
      </c>
      <c r="BV35" s="5">
        <v>574.04999999999995</v>
      </c>
      <c r="BW35" s="5">
        <v>290.27</v>
      </c>
      <c r="BX35" s="5">
        <v>127.01</v>
      </c>
      <c r="BY35" s="5">
        <v>47.59</v>
      </c>
      <c r="BZ35" s="5">
        <v>14.54</v>
      </c>
      <c r="CA35" s="5">
        <v>3.33</v>
      </c>
      <c r="CB35" s="5">
        <v>0.48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0.99114000000000002</v>
      </c>
      <c r="EH35" s="3">
        <v>0.98161514459999999</v>
      </c>
      <c r="EI35" s="3">
        <v>0.97134745018748392</v>
      </c>
      <c r="EJ35" s="3">
        <v>0.96003125239279963</v>
      </c>
      <c r="EK35" s="3">
        <v>0.94750284454907363</v>
      </c>
      <c r="EL35" s="3">
        <v>0.93364087793332062</v>
      </c>
      <c r="EM35" s="3">
        <v>0.91839452239666952</v>
      </c>
      <c r="EN35" s="3">
        <v>0.9018450531030815</v>
      </c>
      <c r="EO35" s="3">
        <v>0.88385324429367496</v>
      </c>
      <c r="EP35" s="3">
        <v>0.86436428025699941</v>
      </c>
      <c r="EQ35" s="3">
        <v>0.84328243546153114</v>
      </c>
      <c r="ER35" s="3">
        <v>0.8202945562708498</v>
      </c>
      <c r="ES35" s="3">
        <v>0.79516073106671092</v>
      </c>
      <c r="ET35" s="3">
        <v>0.76765612137911343</v>
      </c>
      <c r="EU35" s="3">
        <v>0.73772520920654183</v>
      </c>
      <c r="EV35" s="3">
        <v>0.70525792274936194</v>
      </c>
      <c r="EW35" s="3">
        <v>0.67022776172640119</v>
      </c>
      <c r="EX35" s="3">
        <v>0.6327888389563644</v>
      </c>
      <c r="EY35" s="3">
        <v>0.5932648480751499</v>
      </c>
      <c r="EZ35" s="3">
        <v>0.55192022081279268</v>
      </c>
      <c r="FA35" s="3">
        <v>0.50904705806005501</v>
      </c>
      <c r="FB35" s="3">
        <v>0.464088021892191</v>
      </c>
      <c r="FC35" s="3">
        <v>0.41744253481180688</v>
      </c>
      <c r="FD35" s="3">
        <v>0.36973720193351356</v>
      </c>
      <c r="FE35" s="3">
        <v>0.32176749735465954</v>
      </c>
      <c r="FF35" s="3">
        <v>0.27455133479283678</v>
      </c>
      <c r="FG35" s="3">
        <v>0.22927507417215007</v>
      </c>
      <c r="FH35" s="3">
        <v>0.1871045097796665</v>
      </c>
      <c r="FI35" s="3">
        <v>0.14898383695715725</v>
      </c>
      <c r="FJ35" s="3">
        <v>0.11554590459049288</v>
      </c>
      <c r="FK35" s="3">
        <v>8.7113523847910296E-2</v>
      </c>
      <c r="FL35" s="3">
        <v>6.3713089071884624E-2</v>
      </c>
      <c r="FM35" s="3">
        <v>4.5471394539713335E-2</v>
      </c>
      <c r="FN35" s="3">
        <v>3.136980566505744E-2</v>
      </c>
      <c r="FO35" s="3">
        <v>2.1163325693874351E-2</v>
      </c>
      <c r="FP35" s="3">
        <v>1.353521658077428E-2</v>
      </c>
      <c r="FQ35" s="3">
        <v>8.1595699635539677E-3</v>
      </c>
      <c r="FR35" s="3">
        <v>4.4448441419463885E-3</v>
      </c>
      <c r="FS35" s="3">
        <v>2.1303693487934846E-3</v>
      </c>
      <c r="FT35" s="3">
        <v>8.8352808002512191E-4</v>
      </c>
      <c r="FU35" s="3">
        <v>3.1382033874412306E-4</v>
      </c>
      <c r="FV35" s="3">
        <v>9.0882370100298026E-5</v>
      </c>
      <c r="FW35" s="3">
        <v>1.9751465493897773E-5</v>
      </c>
      <c r="FX35" s="3">
        <v>2.7201718278196003E-6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33</v>
      </c>
      <c r="HC35">
        <f t="shared" si="24"/>
        <v>0.11564778019158674</v>
      </c>
      <c r="HD35">
        <f>IF(H35&gt;=$F$3,IF(HB35&lt;50,HC35*VLOOKUP(H35,Ret!$A$2:$AZ$27,HB35+2),HC35),0)</f>
        <v>4.440874759356931E-2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4.6259112076634694E-4</v>
      </c>
      <c r="HH35">
        <f t="shared" si="26"/>
        <v>58</v>
      </c>
      <c r="HI35">
        <f t="shared" si="26"/>
        <v>26</v>
      </c>
      <c r="HJ35">
        <f t="shared" si="21"/>
        <v>0.22264883190577031</v>
      </c>
      <c r="HK35">
        <f>IF(HH35&gt;=$F$3,IF(HI35&lt;50,HJ35*VLOOKUP(HH35,Ret!$A$2:$AZ$27,HI35+2),HJ35),0)</f>
        <v>1.2468334586723138E-2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6.2341672933615691E-4</v>
      </c>
      <c r="HN35">
        <f>HN34/(1+Assumptions!$C$9)</f>
        <v>0.51103145986163279</v>
      </c>
      <c r="HO35">
        <f>HO34*(1+Assumptions!$C$10)</f>
        <v>1.7783657513460591</v>
      </c>
      <c r="HQ35">
        <f>HQ34/(1.01+Assumptions!$C$9)</f>
        <v>0.43002817629264828</v>
      </c>
      <c r="HR35">
        <f>HR34/(0.99+Assumptions!$C$9)</f>
        <v>0.60830857165337981</v>
      </c>
    </row>
    <row r="36" spans="2:226" x14ac:dyDescent="0.25">
      <c r="B36">
        <f t="shared" si="25"/>
        <v>2057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32102.025493028828</v>
      </c>
      <c r="F36" s="3">
        <f t="shared" si="19"/>
        <v>23835.119999999999</v>
      </c>
      <c r="H36">
        <f t="shared" si="23"/>
        <v>66</v>
      </c>
      <c r="I36" s="5">
        <v>157068.90524808932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18612.900000000001</v>
      </c>
      <c r="AM36" s="5">
        <v>19431.21</v>
      </c>
      <c r="AN36" s="5">
        <v>20261.099999999999</v>
      </c>
      <c r="AO36" s="5">
        <v>21096.52</v>
      </c>
      <c r="AP36" s="5">
        <v>21931.21</v>
      </c>
      <c r="AQ36" s="5">
        <v>22759.59</v>
      </c>
      <c r="AR36" s="5">
        <v>23578.68</v>
      </c>
      <c r="AS36" s="5">
        <v>24379.24</v>
      </c>
      <c r="AT36" s="5">
        <v>25152.97</v>
      </c>
      <c r="AU36" s="5">
        <v>25889.16</v>
      </c>
      <c r="AV36" s="5">
        <v>26568.51</v>
      </c>
      <c r="AW36" s="5">
        <v>27170.95</v>
      </c>
      <c r="AX36" s="5">
        <v>27673.82</v>
      </c>
      <c r="AY36" s="5">
        <v>28057.53</v>
      </c>
      <c r="AZ36" s="5">
        <v>28297.97</v>
      </c>
      <c r="BA36" s="5">
        <v>28371.49</v>
      </c>
      <c r="BB36" s="5">
        <v>28259.919999999998</v>
      </c>
      <c r="BC36" s="5">
        <v>27952.02</v>
      </c>
      <c r="BD36" s="5">
        <v>27434.27</v>
      </c>
      <c r="BE36" s="5">
        <v>26694.85</v>
      </c>
      <c r="BF36" s="5">
        <v>25675.71</v>
      </c>
      <c r="BG36" s="5">
        <v>24365.27</v>
      </c>
      <c r="BH36" s="5">
        <v>22767.75</v>
      </c>
      <c r="BI36" s="5">
        <v>20903.62</v>
      </c>
      <c r="BJ36" s="5">
        <v>18817.22</v>
      </c>
      <c r="BK36" s="5">
        <v>16578.34</v>
      </c>
      <c r="BL36" s="5">
        <v>14273.19</v>
      </c>
      <c r="BM36" s="5">
        <v>11990.25</v>
      </c>
      <c r="BN36" s="5">
        <v>9810.6200000000008</v>
      </c>
      <c r="BO36" s="5">
        <v>7803.33</v>
      </c>
      <c r="BP36" s="5">
        <v>6021.09</v>
      </c>
      <c r="BQ36" s="5">
        <v>4533.54</v>
      </c>
      <c r="BR36" s="5">
        <v>3299.62</v>
      </c>
      <c r="BS36" s="5">
        <v>2348.4899999999998</v>
      </c>
      <c r="BT36" s="5">
        <v>1584.61</v>
      </c>
      <c r="BU36" s="5">
        <v>1007.8</v>
      </c>
      <c r="BV36" s="5">
        <v>579.19000000000005</v>
      </c>
      <c r="BW36" s="5">
        <v>292.87</v>
      </c>
      <c r="BX36" s="5">
        <v>128.13999999999999</v>
      </c>
      <c r="BY36" s="5">
        <v>48.02</v>
      </c>
      <c r="BZ36" s="5">
        <v>14.67</v>
      </c>
      <c r="CA36" s="5">
        <v>3.36</v>
      </c>
      <c r="CB36" s="5">
        <v>0.49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0.99038999999999999</v>
      </c>
      <c r="EI36" s="3">
        <v>0.98003052059999995</v>
      </c>
      <c r="EJ36" s="3">
        <v>0.96861316503500994</v>
      </c>
      <c r="EK36" s="3">
        <v>0.95597276323130309</v>
      </c>
      <c r="EL36" s="3">
        <v>0.94198688170522915</v>
      </c>
      <c r="EM36" s="3">
        <v>0.92660423592698282</v>
      </c>
      <c r="EN36" s="3">
        <v>0.9099068275955785</v>
      </c>
      <c r="EO36" s="3">
        <v>0.89175418638504667</v>
      </c>
      <c r="EP36" s="3">
        <v>0.8720910065752564</v>
      </c>
      <c r="EQ36" s="3">
        <v>0.85082070692488587</v>
      </c>
      <c r="ER36" s="3">
        <v>0.82762733445411352</v>
      </c>
      <c r="ES36" s="3">
        <v>0.80226883292643947</v>
      </c>
      <c r="ET36" s="3">
        <v>0.77451835399551394</v>
      </c>
      <c r="EU36" s="3">
        <v>0.74431988337322885</v>
      </c>
      <c r="EV36" s="3">
        <v>0.71156236530597305</v>
      </c>
      <c r="EW36" s="3">
        <v>0.67621906262122533</v>
      </c>
      <c r="EX36" s="3">
        <v>0.63844546578320371</v>
      </c>
      <c r="EY36" s="3">
        <v>0.59856816199038487</v>
      </c>
      <c r="EZ36" s="3">
        <v>0.55685394678127498</v>
      </c>
      <c r="FA36" s="3">
        <v>0.51359753219530557</v>
      </c>
      <c r="FB36" s="3">
        <v>0.46823659815181623</v>
      </c>
      <c r="FC36" s="3">
        <v>0.42117413767157719</v>
      </c>
      <c r="FD36" s="3">
        <v>0.37304235721846934</v>
      </c>
      <c r="FE36" s="3">
        <v>0.32464384179294514</v>
      </c>
      <c r="FF36" s="3">
        <v>0.2770056044482484</v>
      </c>
      <c r="FG36" s="3">
        <v>0.23132461021868775</v>
      </c>
      <c r="FH36" s="3">
        <v>0.1887770746611645</v>
      </c>
      <c r="FI36" s="3">
        <v>0.15031563346969884</v>
      </c>
      <c r="FJ36" s="3">
        <v>0.11657879269375963</v>
      </c>
      <c r="FK36" s="3">
        <v>8.7892249175606202E-2</v>
      </c>
      <c r="FL36" s="3">
        <v>6.4282633202054851E-2</v>
      </c>
      <c r="FM36" s="3">
        <v>4.5877872489974519E-2</v>
      </c>
      <c r="FN36" s="3">
        <v>3.1650226673383623E-2</v>
      </c>
      <c r="FO36" s="3">
        <v>2.1352508922931529E-2</v>
      </c>
      <c r="FP36" s="3">
        <v>1.365621060675009E-2</v>
      </c>
      <c r="FQ36" s="3">
        <v>8.2325100021732253E-3</v>
      </c>
      <c r="FR36" s="3">
        <v>4.4845774985838426E-3</v>
      </c>
      <c r="FS36" s="3">
        <v>2.14941314929625E-3</v>
      </c>
      <c r="FT36" s="3">
        <v>8.9142611540763382E-4</v>
      </c>
      <c r="FU36" s="3">
        <v>3.1662564193163747E-4</v>
      </c>
      <c r="FV36" s="3">
        <v>9.1694785903402205E-5</v>
      </c>
      <c r="FW36" s="3">
        <v>1.9928027820386402E-5</v>
      </c>
      <c r="FX36" s="3">
        <v>2.7444879914236142E-6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34</v>
      </c>
      <c r="HC36">
        <f t="shared" si="24"/>
        <v>7.0776441477251067E-2</v>
      </c>
      <c r="HD36">
        <f>IF(H36&gt;=$F$3,IF(HB36&lt;50,HC36*VLOOKUP(H36,Ret!$A$2:$AZ$27,HB36+2),HC36),0)</f>
        <v>2.0737497352834561E-2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2.9938434744877204E-4</v>
      </c>
      <c r="HH36">
        <f t="shared" si="26"/>
        <v>59</v>
      </c>
      <c r="HI36">
        <f t="shared" si="26"/>
        <v>27</v>
      </c>
      <c r="HJ36">
        <f t="shared" si="21"/>
        <v>0.20955708058971101</v>
      </c>
      <c r="HK36">
        <f>IF(HH36&gt;=$F$3,IF(HI36&lt;50,HJ36*VLOOKUP(HH36,Ret!$A$2:$AZ$27,HI36+2),HJ36),0)</f>
        <v>1.4878552721869481E-2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6.1609781693375038E-4</v>
      </c>
      <c r="HN36">
        <f>HN35/(1+Assumptions!$C$9)</f>
        <v>0.49232317905744966</v>
      </c>
      <c r="HO36">
        <f>HO35*(1+Assumptions!$C$10)</f>
        <v>1.836162638264806</v>
      </c>
      <c r="HQ36">
        <f>HQ35/(1.01+Assumptions!$C$9)</f>
        <v>0.41033222928687813</v>
      </c>
      <c r="HR36">
        <f>HR35/(0.99+Assumptions!$C$9)</f>
        <v>0.59173985569394927</v>
      </c>
    </row>
    <row r="37" spans="2:226" x14ac:dyDescent="0.25">
      <c r="B37">
        <f t="shared" si="25"/>
        <v>2058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33867.636895145413</v>
      </c>
      <c r="F37" s="3">
        <f t="shared" si="19"/>
        <v>24375.58</v>
      </c>
      <c r="H37">
        <f t="shared" si="23"/>
        <v>67</v>
      </c>
      <c r="I37" s="5">
        <v>152022.15121499303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19619.759999999998</v>
      </c>
      <c r="AN37" s="5">
        <v>20457.7</v>
      </c>
      <c r="AO37" s="5">
        <v>21301.22</v>
      </c>
      <c r="AP37" s="5">
        <v>22144.01</v>
      </c>
      <c r="AQ37" s="5">
        <v>22980.43</v>
      </c>
      <c r="AR37" s="5">
        <v>23807.47</v>
      </c>
      <c r="AS37" s="5">
        <v>24615.8</v>
      </c>
      <c r="AT37" s="5">
        <v>25397.040000000001</v>
      </c>
      <c r="AU37" s="5">
        <v>26140.37</v>
      </c>
      <c r="AV37" s="5">
        <v>26826.31</v>
      </c>
      <c r="AW37" s="5">
        <v>27434.6</v>
      </c>
      <c r="AX37" s="5">
        <v>27942.34</v>
      </c>
      <c r="AY37" s="5">
        <v>28329.78</v>
      </c>
      <c r="AZ37" s="5">
        <v>28572.55</v>
      </c>
      <c r="BA37" s="5">
        <v>28646.79</v>
      </c>
      <c r="BB37" s="5">
        <v>28534.14</v>
      </c>
      <c r="BC37" s="5">
        <v>28223.25</v>
      </c>
      <c r="BD37" s="5">
        <v>27700.47</v>
      </c>
      <c r="BE37" s="5">
        <v>26953.88</v>
      </c>
      <c r="BF37" s="5">
        <v>25924.84</v>
      </c>
      <c r="BG37" s="5">
        <v>24601.69</v>
      </c>
      <c r="BH37" s="5">
        <v>22988.67</v>
      </c>
      <c r="BI37" s="5">
        <v>21106.46</v>
      </c>
      <c r="BJ37" s="5">
        <v>18999.810000000001</v>
      </c>
      <c r="BK37" s="5">
        <v>16739.21</v>
      </c>
      <c r="BL37" s="5">
        <v>14411.69</v>
      </c>
      <c r="BM37" s="5">
        <v>12106.6</v>
      </c>
      <c r="BN37" s="5">
        <v>9905.81</v>
      </c>
      <c r="BO37" s="5">
        <v>7879.04</v>
      </c>
      <c r="BP37" s="5">
        <v>6079.52</v>
      </c>
      <c r="BQ37" s="5">
        <v>4577.53</v>
      </c>
      <c r="BR37" s="5">
        <v>3331.63</v>
      </c>
      <c r="BS37" s="5">
        <v>2371.27</v>
      </c>
      <c r="BT37" s="5">
        <v>1599.98</v>
      </c>
      <c r="BU37" s="5">
        <v>1017.58</v>
      </c>
      <c r="BV37" s="5">
        <v>584.80999999999995</v>
      </c>
      <c r="BW37" s="5">
        <v>295.70999999999998</v>
      </c>
      <c r="BX37" s="5">
        <v>129.38</v>
      </c>
      <c r="BY37" s="5">
        <v>48.48</v>
      </c>
      <c r="BZ37" s="5">
        <v>14.81</v>
      </c>
      <c r="CA37" s="5">
        <v>3.4</v>
      </c>
      <c r="CB37" s="5">
        <v>0.49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0.98953999999999998</v>
      </c>
      <c r="EJ37" s="3">
        <v>0.97801185899999987</v>
      </c>
      <c r="EK37" s="3">
        <v>0.96524880424004988</v>
      </c>
      <c r="EL37" s="3">
        <v>0.95112721423401791</v>
      </c>
      <c r="EM37" s="3">
        <v>0.93559530682557646</v>
      </c>
      <c r="EN37" s="3">
        <v>0.91873587939657952</v>
      </c>
      <c r="EO37" s="3">
        <v>0.90040709860261769</v>
      </c>
      <c r="EP37" s="3">
        <v>0.88055312207842995</v>
      </c>
      <c r="EQ37" s="3">
        <v>0.85907643143093704</v>
      </c>
      <c r="ER37" s="3">
        <v>0.83565800791012979</v>
      </c>
      <c r="ES37" s="3">
        <v>0.81005344654776346</v>
      </c>
      <c r="ET37" s="3">
        <v>0.78203369783167631</v>
      </c>
      <c r="EU37" s="3">
        <v>0.75154220395321925</v>
      </c>
      <c r="EV37" s="3">
        <v>0.71846683155723812</v>
      </c>
      <c r="EW37" s="3">
        <v>0.68278058403379005</v>
      </c>
      <c r="EX37" s="3">
        <v>0.64464046060966251</v>
      </c>
      <c r="EY37" s="3">
        <v>0.60437621743998304</v>
      </c>
      <c r="EZ37" s="3">
        <v>0.56225723884659062</v>
      </c>
      <c r="FA37" s="3">
        <v>0.51858109653298745</v>
      </c>
      <c r="FB37" s="3">
        <v>0.472780014087194</v>
      </c>
      <c r="FC37" s="3">
        <v>0.42526089487129015</v>
      </c>
      <c r="FD37" s="3">
        <v>0.37666207980539912</v>
      </c>
      <c r="FE37" s="3">
        <v>0.32779394157144665</v>
      </c>
      <c r="FF37" s="3">
        <v>0.27969345858525257</v>
      </c>
      <c r="FG37" s="3">
        <v>0.23356921032995856</v>
      </c>
      <c r="FH37" s="3">
        <v>0.19060882547396926</v>
      </c>
      <c r="FI37" s="3">
        <v>0.15177418337190277</v>
      </c>
      <c r="FJ37" s="3">
        <v>0.11770998565591291</v>
      </c>
      <c r="FK37" s="3">
        <v>8.8745089485562423E-2</v>
      </c>
      <c r="FL37" s="3">
        <v>6.4906383547950641E-2</v>
      </c>
      <c r="FM37" s="3">
        <v>4.6323036874336886E-2</v>
      </c>
      <c r="FN37" s="3">
        <v>3.1957336678867534E-2</v>
      </c>
      <c r="FO37" s="3">
        <v>2.1559697617031193E-2</v>
      </c>
      <c r="FP37" s="3">
        <v>1.378872020794847E-2</v>
      </c>
      <c r="FQ37" s="3">
        <v>8.3123920901596558E-3</v>
      </c>
      <c r="FR37" s="3">
        <v>4.5280924671935712E-3</v>
      </c>
      <c r="FS37" s="3">
        <v>2.1702694386012068E-3</v>
      </c>
      <c r="FT37" s="3">
        <v>9.0007584427107858E-4</v>
      </c>
      <c r="FU37" s="3">
        <v>3.1969793912664442E-4</v>
      </c>
      <c r="FV37" s="3">
        <v>9.2584523171076211E-5</v>
      </c>
      <c r="FW37" s="3">
        <v>2.0121394420769993E-5</v>
      </c>
      <c r="FX37" s="3">
        <v>2.7711184396284427E-6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35</v>
      </c>
      <c r="HC37">
        <f t="shared" si="24"/>
        <v>4.9739559776967736E-2</v>
      </c>
      <c r="HD37">
        <f>IF(H37&gt;=$F$3,IF(HB37&lt;50,HC37*VLOOKUP(H37,Ret!$A$2:$AZ$27,HB37+2),HC37),0)</f>
        <v>1.8353897557701095E-2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2.2084364540973678E-4</v>
      </c>
      <c r="HH37">
        <f t="shared" si="26"/>
        <v>60</v>
      </c>
      <c r="HI37">
        <f t="shared" si="26"/>
        <v>28</v>
      </c>
      <c r="HJ37">
        <f t="shared" si="21"/>
        <v>0.19406243005090779</v>
      </c>
      <c r="HK37">
        <f>IF(HH37&gt;=$F$3,IF(HI37&lt;50,HJ37*VLOOKUP(HH37,Ret!$A$2:$AZ$27,HI37+2),HJ37),0)</f>
        <v>2.4063741326312567E-2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5.977122845567959E-4</v>
      </c>
      <c r="HN37">
        <f>HN36/(1+Assumptions!$C$9)</f>
        <v>0.47429978714590526</v>
      </c>
      <c r="HO37">
        <f>HO36*(1+Assumptions!$C$10)</f>
        <v>1.8958379240084122</v>
      </c>
      <c r="HQ37">
        <f>HQ36/(1.01+Assumptions!$C$9)</f>
        <v>0.39153838672412034</v>
      </c>
      <c r="HR37">
        <f>HR36/(0.99+Assumptions!$C$9)</f>
        <v>0.57562242771784944</v>
      </c>
    </row>
    <row r="38" spans="2:226" x14ac:dyDescent="0.25">
      <c r="B38">
        <f t="shared" si="25"/>
        <v>2059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35730.356924378415</v>
      </c>
      <c r="F38" s="3">
        <f t="shared" si="19"/>
        <v>24826.71</v>
      </c>
      <c r="H38">
        <f t="shared" si="23"/>
        <v>68</v>
      </c>
      <c r="I38" s="5">
        <v>146944.92788971294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20673.95</v>
      </c>
      <c r="AO38" s="5">
        <v>21526.39</v>
      </c>
      <c r="AP38" s="5">
        <v>22378.09</v>
      </c>
      <c r="AQ38" s="5">
        <v>23223.35</v>
      </c>
      <c r="AR38" s="5">
        <v>24059.13</v>
      </c>
      <c r="AS38" s="5">
        <v>24876</v>
      </c>
      <c r="AT38" s="5">
        <v>25665.5</v>
      </c>
      <c r="AU38" s="5">
        <v>26416.69</v>
      </c>
      <c r="AV38" s="5">
        <v>27109.88</v>
      </c>
      <c r="AW38" s="5">
        <v>27724.6</v>
      </c>
      <c r="AX38" s="5">
        <v>28237.71</v>
      </c>
      <c r="AY38" s="5">
        <v>28629.24</v>
      </c>
      <c r="AZ38" s="5">
        <v>28874.58</v>
      </c>
      <c r="BA38" s="5">
        <v>28949.599999999999</v>
      </c>
      <c r="BB38" s="5">
        <v>28835.759999999998</v>
      </c>
      <c r="BC38" s="5">
        <v>28521.59</v>
      </c>
      <c r="BD38" s="5">
        <v>27993.279999999999</v>
      </c>
      <c r="BE38" s="5">
        <v>27238.799999999999</v>
      </c>
      <c r="BF38" s="5">
        <v>26198.880000000001</v>
      </c>
      <c r="BG38" s="5">
        <v>24861.74</v>
      </c>
      <c r="BH38" s="5">
        <v>23231.67</v>
      </c>
      <c r="BI38" s="5">
        <v>21329.56</v>
      </c>
      <c r="BJ38" s="5">
        <v>19200.650000000001</v>
      </c>
      <c r="BK38" s="5">
        <v>16916.150000000001</v>
      </c>
      <c r="BL38" s="5">
        <v>14564.03</v>
      </c>
      <c r="BM38" s="5">
        <v>12234.57</v>
      </c>
      <c r="BN38" s="5">
        <v>10010.52</v>
      </c>
      <c r="BO38" s="5">
        <v>7962.33</v>
      </c>
      <c r="BP38" s="5">
        <v>6143.78</v>
      </c>
      <c r="BQ38" s="5">
        <v>4625.92</v>
      </c>
      <c r="BR38" s="5">
        <v>3366.85</v>
      </c>
      <c r="BS38" s="5">
        <v>2396.34</v>
      </c>
      <c r="BT38" s="5">
        <v>1616.9</v>
      </c>
      <c r="BU38" s="5">
        <v>1028.3399999999999</v>
      </c>
      <c r="BV38" s="5">
        <v>590.99</v>
      </c>
      <c r="BW38" s="5">
        <v>298.83</v>
      </c>
      <c r="BX38" s="5">
        <v>130.75</v>
      </c>
      <c r="BY38" s="5">
        <v>49</v>
      </c>
      <c r="BZ38" s="5">
        <v>14.97</v>
      </c>
      <c r="CA38" s="5">
        <v>3.43</v>
      </c>
      <c r="CB38" s="5">
        <v>0.5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0.98834999999999995</v>
      </c>
      <c r="EK38" s="3">
        <v>0.9754520324999999</v>
      </c>
      <c r="EL38" s="3">
        <v>0.9611811692645249</v>
      </c>
      <c r="EM38" s="3">
        <v>0.94548508077043525</v>
      </c>
      <c r="EN38" s="3">
        <v>0.92844743961495202</v>
      </c>
      <c r="EO38" s="3">
        <v>0.90992491319463376</v>
      </c>
      <c r="EP38" s="3">
        <v>0.88986106885869209</v>
      </c>
      <c r="EQ38" s="3">
        <v>0.86815735738922861</v>
      </c>
      <c r="ER38" s="3">
        <v>0.84449138782679833</v>
      </c>
      <c r="ES38" s="3">
        <v>0.8186161717037852</v>
      </c>
      <c r="ET38" s="3">
        <v>0.79030023832455121</v>
      </c>
      <c r="EU38" s="3">
        <v>0.75948643203227695</v>
      </c>
      <c r="EV38" s="3">
        <v>0.72606143415853641</v>
      </c>
      <c r="EW38" s="3">
        <v>0.68999796272388192</v>
      </c>
      <c r="EX38" s="3">
        <v>0.65145467652612588</v>
      </c>
      <c r="EY38" s="3">
        <v>0.61076481743030409</v>
      </c>
      <c r="EZ38" s="3">
        <v>0.56820061730358618</v>
      </c>
      <c r="FA38" s="3">
        <v>0.52406279335144357</v>
      </c>
      <c r="FB38" s="3">
        <v>0.4777775674426441</v>
      </c>
      <c r="FC38" s="3">
        <v>0.42975614413898394</v>
      </c>
      <c r="FD38" s="3">
        <v>0.38064361198678082</v>
      </c>
      <c r="FE38" s="3">
        <v>0.33125890976761591</v>
      </c>
      <c r="FF38" s="3">
        <v>0.28264997734831593</v>
      </c>
      <c r="FG38" s="3">
        <v>0.23603816958380514</v>
      </c>
      <c r="FH38" s="3">
        <v>0.19262366905225584</v>
      </c>
      <c r="FI38" s="3">
        <v>0.15337852271954922</v>
      </c>
      <c r="FJ38" s="3">
        <v>0.1189542470803736</v>
      </c>
      <c r="FK38" s="3">
        <v>8.968317550130607E-2</v>
      </c>
      <c r="FL38" s="3">
        <v>6.559248089814522E-2</v>
      </c>
      <c r="FM38" s="3">
        <v>4.6812697692197258E-2</v>
      </c>
      <c r="FN38" s="3">
        <v>3.2295143883893047E-2</v>
      </c>
      <c r="FO38" s="3">
        <v>2.1787595869829608E-2</v>
      </c>
      <c r="FP38" s="3">
        <v>1.3934474814508224E-2</v>
      </c>
      <c r="FQ38" s="3">
        <v>8.4002587971781385E-3</v>
      </c>
      <c r="FR38" s="3">
        <v>4.5759569771748193E-3</v>
      </c>
      <c r="FS38" s="3">
        <v>2.1932104195901193E-3</v>
      </c>
      <c r="FT38" s="3">
        <v>9.0959015731661031E-4</v>
      </c>
      <c r="FU38" s="3">
        <v>3.2307732797728683E-4</v>
      </c>
      <c r="FV38" s="3">
        <v>9.3563194182222262E-5</v>
      </c>
      <c r="FW38" s="3">
        <v>2.0334088991622365E-5</v>
      </c>
      <c r="FX38" s="3">
        <v>2.8004107359262314E-6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36</v>
      </c>
      <c r="HC38">
        <f t="shared" si="24"/>
        <v>3.1164818573856903E-2</v>
      </c>
      <c r="HD38">
        <f>IF(H38&gt;=$F$3,IF(HB38&lt;50,HC38*VLOOKUP(H38,Ret!$A$2:$AZ$27,HB38+2),HC38),0)</f>
        <v>8.4768306520890783E-3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1.449164063684346E-4</v>
      </c>
      <c r="HH38">
        <f t="shared" si="26"/>
        <v>61</v>
      </c>
      <c r="HI38">
        <f t="shared" si="26"/>
        <v>29</v>
      </c>
      <c r="HJ38">
        <f t="shared" si="21"/>
        <v>0.16940097644003843</v>
      </c>
      <c r="HK38">
        <f>IF(HH38&gt;=$F$3,IF(HI38&lt;50,HJ38*VLOOKUP(HH38,Ret!$A$2:$AZ$27,HI38+2),HJ38),0)</f>
        <v>2.7612359159726266E-2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5.5563520272332604E-4</v>
      </c>
      <c r="HN38">
        <f>HN37/(1+Assumptions!$C$9)</f>
        <v>0.4569362111232228</v>
      </c>
      <c r="HO38">
        <f>HO37*(1+Assumptions!$C$10)</f>
        <v>1.9574526565386856</v>
      </c>
      <c r="HQ38">
        <f>HQ37/(1.01+Assumptions!$C$9)</f>
        <v>0.37360533084362624</v>
      </c>
      <c r="HR38">
        <f>HR37/(0.99+Assumptions!$C$9)</f>
        <v>0.55994399583448384</v>
      </c>
    </row>
    <row r="39" spans="2:226" x14ac:dyDescent="0.25">
      <c r="B39">
        <f t="shared" si="25"/>
        <v>2060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37695.526555219221</v>
      </c>
      <c r="F39" s="3">
        <f t="shared" si="19"/>
        <v>25170.94</v>
      </c>
      <c r="H39">
        <f t="shared" si="23"/>
        <v>69</v>
      </c>
      <c r="I39" s="5">
        <v>141875.17760082899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21780.13</v>
      </c>
      <c r="AP39" s="5">
        <v>22641.86</v>
      </c>
      <c r="AQ39" s="5">
        <v>23497.09</v>
      </c>
      <c r="AR39" s="5">
        <v>24342.720000000001</v>
      </c>
      <c r="AS39" s="5">
        <v>25169.23</v>
      </c>
      <c r="AT39" s="5">
        <v>25968.03</v>
      </c>
      <c r="AU39" s="5">
        <v>26728.07</v>
      </c>
      <c r="AV39" s="5">
        <v>27429.439999999999</v>
      </c>
      <c r="AW39" s="5">
        <v>28051.39</v>
      </c>
      <c r="AX39" s="5">
        <v>28570.560000000001</v>
      </c>
      <c r="AY39" s="5">
        <v>28966.7</v>
      </c>
      <c r="AZ39" s="5">
        <v>29214.93</v>
      </c>
      <c r="BA39" s="5">
        <v>29290.84</v>
      </c>
      <c r="BB39" s="5">
        <v>29175.66</v>
      </c>
      <c r="BC39" s="5">
        <v>28857.78</v>
      </c>
      <c r="BD39" s="5">
        <v>28323.25</v>
      </c>
      <c r="BE39" s="5">
        <v>27559.87</v>
      </c>
      <c r="BF39" s="5">
        <v>26507.7</v>
      </c>
      <c r="BG39" s="5">
        <v>25154.799999999999</v>
      </c>
      <c r="BH39" s="5">
        <v>23505.51</v>
      </c>
      <c r="BI39" s="5">
        <v>21580.98</v>
      </c>
      <c r="BJ39" s="5">
        <v>19426.97</v>
      </c>
      <c r="BK39" s="5">
        <v>17115.55</v>
      </c>
      <c r="BL39" s="5">
        <v>14735.7</v>
      </c>
      <c r="BM39" s="5">
        <v>12378.79</v>
      </c>
      <c r="BN39" s="5">
        <v>10128.52</v>
      </c>
      <c r="BO39" s="5">
        <v>8056.18</v>
      </c>
      <c r="BP39" s="5">
        <v>6216.2</v>
      </c>
      <c r="BQ39" s="5">
        <v>4680.4399999999996</v>
      </c>
      <c r="BR39" s="5">
        <v>3406.54</v>
      </c>
      <c r="BS39" s="5">
        <v>2424.59</v>
      </c>
      <c r="BT39" s="5">
        <v>1635.95</v>
      </c>
      <c r="BU39" s="5">
        <v>1040.46</v>
      </c>
      <c r="BV39" s="5">
        <v>597.95000000000005</v>
      </c>
      <c r="BW39" s="5">
        <v>302.36</v>
      </c>
      <c r="BX39" s="5">
        <v>132.29</v>
      </c>
      <c r="BY39" s="5">
        <v>49.57</v>
      </c>
      <c r="BZ39" s="5">
        <v>15.15</v>
      </c>
      <c r="CA39" s="5">
        <v>3.47</v>
      </c>
      <c r="CB39" s="5">
        <v>0.5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0.98694999999999999</v>
      </c>
      <c r="EL39" s="3">
        <v>0.97251092149999996</v>
      </c>
      <c r="EM39" s="3">
        <v>0.95662981815190495</v>
      </c>
      <c r="EN39" s="3">
        <v>0.93939134882880759</v>
      </c>
      <c r="EO39" s="3">
        <v>0.92065049141967281</v>
      </c>
      <c r="EP39" s="3">
        <v>0.90035014808386904</v>
      </c>
      <c r="EQ39" s="3">
        <v>0.87839060797210344</v>
      </c>
      <c r="ER39" s="3">
        <v>0.85444567999878396</v>
      </c>
      <c r="ES39" s="3">
        <v>0.82826546436362125</v>
      </c>
      <c r="ET39" s="3">
        <v>0.79961576195128359</v>
      </c>
      <c r="EU39" s="3">
        <v>0.76843874339280305</v>
      </c>
      <c r="EV39" s="3">
        <v>0.73461975429608584</v>
      </c>
      <c r="EW39" s="3">
        <v>0.69813119110019928</v>
      </c>
      <c r="EX39" s="3">
        <v>0.65913358276534217</v>
      </c>
      <c r="EY39" s="3">
        <v>0.61796409918581896</v>
      </c>
      <c r="EZ39" s="3">
        <v>0.57489818111355917</v>
      </c>
      <c r="FA39" s="3">
        <v>0.53024009040465792</v>
      </c>
      <c r="FB39" s="3">
        <v>0.48340928562011853</v>
      </c>
      <c r="FC39" s="3">
        <v>0.43482181832244043</v>
      </c>
      <c r="FD39" s="3">
        <v>0.38513038092455193</v>
      </c>
      <c r="FE39" s="3">
        <v>0.33516356530340058</v>
      </c>
      <c r="FF39" s="3">
        <v>0.2859816637307796</v>
      </c>
      <c r="FG39" s="3">
        <v>0.23882042756493674</v>
      </c>
      <c r="FH39" s="3">
        <v>0.19489418632291791</v>
      </c>
      <c r="FI39" s="3">
        <v>0.15518644480148661</v>
      </c>
      <c r="FJ39" s="3">
        <v>0.12035639913024096</v>
      </c>
      <c r="FK39" s="3">
        <v>9.0740299996262569E-2</v>
      </c>
      <c r="FL39" s="3">
        <v>6.6365640611266513E-2</v>
      </c>
      <c r="FM39" s="3">
        <v>4.7364494047854797E-2</v>
      </c>
      <c r="FN39" s="3">
        <v>3.267581715373407E-2</v>
      </c>
      <c r="FO39" s="3">
        <v>2.2044413284595152E-2</v>
      </c>
      <c r="FP39" s="3">
        <v>1.4098724960295676E-2</v>
      </c>
      <c r="FQ39" s="3">
        <v>8.4992753550646467E-3</v>
      </c>
      <c r="FR39" s="3">
        <v>4.629895256917916E-3</v>
      </c>
      <c r="FS39" s="3">
        <v>2.2190624976881879E-3</v>
      </c>
      <c r="FT39" s="3">
        <v>9.2031178966622232E-4</v>
      </c>
      <c r="FU39" s="3">
        <v>3.2688554457154553E-4</v>
      </c>
      <c r="FV39" s="3">
        <v>9.4666053707919573E-5</v>
      </c>
      <c r="FW39" s="3">
        <v>2.0573773452342162E-5</v>
      </c>
      <c r="FX39" s="3">
        <v>2.8334200798565616E-6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37</v>
      </c>
      <c r="HC39">
        <f t="shared" si="24"/>
        <v>2.2543071515399391E-2</v>
      </c>
      <c r="HD39">
        <f>IF(H39&gt;=$F$3,IF(HB39&lt;50,HC39*VLOOKUP(H39,Ret!$A$2:$AZ$27,HB39+2),HC39),0)</f>
        <v>6.6051199540120209E-3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1.1136277328607299E-4</v>
      </c>
      <c r="HH39">
        <f t="shared" si="26"/>
        <v>62</v>
      </c>
      <c r="HI39">
        <f t="shared" si="26"/>
        <v>30</v>
      </c>
      <c r="HJ39">
        <f t="shared" si="21"/>
        <v>0.14123298207758883</v>
      </c>
      <c r="HK39">
        <f>IF(HH39&gt;=$F$3,IF(HI39&lt;50,HJ39*VLOOKUP(HH39,Ret!$A$2:$AZ$27,HI39+2),HJ39),0)</f>
        <v>3.9545234981724874E-2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4.9007844780923329E-4</v>
      </c>
      <c r="HN39">
        <f>HN38/(1+Assumptions!$C$9)</f>
        <v>0.44020829587979071</v>
      </c>
      <c r="HO39">
        <f>HO38*(1+Assumptions!$C$10)</f>
        <v>2.0210698678761929</v>
      </c>
      <c r="HQ39">
        <f>HQ38/(1.01+Assumptions!$C$9)</f>
        <v>0.35649363630117004</v>
      </c>
      <c r="HR39">
        <f>HR38/(0.99+Assumptions!$C$9)</f>
        <v>0.54469260295183253</v>
      </c>
    </row>
    <row r="40" spans="2:226" x14ac:dyDescent="0.25">
      <c r="B40">
        <f t="shared" si="25"/>
        <v>2061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39768.780515756276</v>
      </c>
      <c r="F40" s="3">
        <f t="shared" si="19"/>
        <v>25386.65</v>
      </c>
      <c r="H40">
        <f t="shared" si="23"/>
        <v>70</v>
      </c>
      <c r="I40" s="5">
        <v>136828.0871714899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22941.25</v>
      </c>
      <c r="AQ40" s="5">
        <v>23807.78</v>
      </c>
      <c r="AR40" s="5">
        <v>24664.6</v>
      </c>
      <c r="AS40" s="5">
        <v>25502.03</v>
      </c>
      <c r="AT40" s="5">
        <v>26311.39</v>
      </c>
      <c r="AU40" s="5">
        <v>27081.49</v>
      </c>
      <c r="AV40" s="5">
        <v>27792.12</v>
      </c>
      <c r="AW40" s="5">
        <v>28422.31</v>
      </c>
      <c r="AX40" s="5">
        <v>28948.33</v>
      </c>
      <c r="AY40" s="5">
        <v>29349.72</v>
      </c>
      <c r="AZ40" s="5">
        <v>29601.23</v>
      </c>
      <c r="BA40" s="5">
        <v>29678.14</v>
      </c>
      <c r="BB40" s="5">
        <v>29561.43</v>
      </c>
      <c r="BC40" s="5">
        <v>29239.35</v>
      </c>
      <c r="BD40" s="5">
        <v>28697.75</v>
      </c>
      <c r="BE40" s="5">
        <v>27924.28</v>
      </c>
      <c r="BF40" s="5">
        <v>26858.2</v>
      </c>
      <c r="BG40" s="5">
        <v>25487.41</v>
      </c>
      <c r="BH40" s="5">
        <v>23816.32</v>
      </c>
      <c r="BI40" s="5">
        <v>21866.34</v>
      </c>
      <c r="BJ40" s="5">
        <v>19683.84</v>
      </c>
      <c r="BK40" s="5">
        <v>17341.86</v>
      </c>
      <c r="BL40" s="5">
        <v>14930.54</v>
      </c>
      <c r="BM40" s="5">
        <v>12542.46</v>
      </c>
      <c r="BN40" s="5">
        <v>10262.44</v>
      </c>
      <c r="BO40" s="5">
        <v>8162.71</v>
      </c>
      <c r="BP40" s="5">
        <v>6298.39</v>
      </c>
      <c r="BQ40" s="5">
        <v>4742.33</v>
      </c>
      <c r="BR40" s="5">
        <v>3451.58</v>
      </c>
      <c r="BS40" s="5">
        <v>2456.64</v>
      </c>
      <c r="BT40" s="5">
        <v>1657.59</v>
      </c>
      <c r="BU40" s="5">
        <v>1054.22</v>
      </c>
      <c r="BV40" s="5">
        <v>605.86</v>
      </c>
      <c r="BW40" s="5">
        <v>306.35000000000002</v>
      </c>
      <c r="BX40" s="5">
        <v>134.04</v>
      </c>
      <c r="BY40" s="5">
        <v>50.23</v>
      </c>
      <c r="BZ40" s="5">
        <v>15.35</v>
      </c>
      <c r="CA40" s="5">
        <v>3.52</v>
      </c>
      <c r="CB40" s="5">
        <v>0.51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0.98536999999999997</v>
      </c>
      <c r="EM40" s="3">
        <v>0.96927890790000004</v>
      </c>
      <c r="EN40" s="3">
        <v>0.95181250197964196</v>
      </c>
      <c r="EO40" s="3">
        <v>0.93282384256514805</v>
      </c>
      <c r="EP40" s="3">
        <v>0.91225507683658658</v>
      </c>
      <c r="EQ40" s="3">
        <v>0.89000517551254221</v>
      </c>
      <c r="ER40" s="3">
        <v>0.86574363442807034</v>
      </c>
      <c r="ES40" s="3">
        <v>0.83921724946919429</v>
      </c>
      <c r="ET40" s="3">
        <v>0.81018872481005488</v>
      </c>
      <c r="EU40" s="3">
        <v>0.7785994664297109</v>
      </c>
      <c r="EV40" s="3">
        <v>0.74433330391213937</v>
      </c>
      <c r="EW40" s="3">
        <v>0.70736226870682339</v>
      </c>
      <c r="EX40" s="3">
        <v>0.66784901237686023</v>
      </c>
      <c r="EY40" s="3">
        <v>0.62613516306380157</v>
      </c>
      <c r="EZ40" s="3">
        <v>0.58249980354988518</v>
      </c>
      <c r="FA40" s="3">
        <v>0.53725121881013016</v>
      </c>
      <c r="FB40" s="3">
        <v>0.48980119116481952</v>
      </c>
      <c r="FC40" s="3">
        <v>0.44057127344084351</v>
      </c>
      <c r="FD40" s="3">
        <v>0.39022278831202389</v>
      </c>
      <c r="FE40" s="3">
        <v>0.33959528375642195</v>
      </c>
      <c r="FF40" s="3">
        <v>0.28976307181800459</v>
      </c>
      <c r="FG40" s="3">
        <v>0.24197824364449746</v>
      </c>
      <c r="FH40" s="3">
        <v>0.19747118529096502</v>
      </c>
      <c r="FI40" s="3">
        <v>0.15723840599978381</v>
      </c>
      <c r="FJ40" s="3">
        <v>0.12194781815719234</v>
      </c>
      <c r="FK40" s="3">
        <v>9.1940118543252028E-2</v>
      </c>
      <c r="FL40" s="3">
        <v>6.7243163900163661E-2</v>
      </c>
      <c r="FM40" s="3">
        <v>4.7990773643907796E-2</v>
      </c>
      <c r="FN40" s="3">
        <v>3.3107874921459113E-2</v>
      </c>
      <c r="FO40" s="3">
        <v>2.2335896737013177E-2</v>
      </c>
      <c r="FP40" s="3">
        <v>1.4285146117124147E-2</v>
      </c>
      <c r="FQ40" s="3">
        <v>8.611657485247122E-3</v>
      </c>
      <c r="FR40" s="3">
        <v>4.6911142985135174E-3</v>
      </c>
      <c r="FS40" s="3">
        <v>2.2484041721345439E-3</v>
      </c>
      <c r="FT40" s="3">
        <v>9.3248066230935945E-4</v>
      </c>
      <c r="FU40" s="3">
        <v>3.3120780644566136E-4</v>
      </c>
      <c r="FV40" s="3">
        <v>9.5917780746663524E-5</v>
      </c>
      <c r="FW40" s="3">
        <v>2.0845811289672386E-5</v>
      </c>
      <c r="FX40" s="3">
        <v>2.8708851308136801E-6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38</v>
      </c>
      <c r="HC40">
        <f t="shared" si="24"/>
        <v>1.5826588788101295E-2</v>
      </c>
      <c r="HD40">
        <f>IF(H40&gt;=$F$3,IF(HB40&lt;50,HC40*VLOOKUP(H40,Ret!$A$2:$AZ$27,HB40+2),HC40),0)</f>
        <v>4.9537222906757055E-3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8.2931325249650789E-5</v>
      </c>
      <c r="HH40">
        <f t="shared" si="26"/>
        <v>63</v>
      </c>
      <c r="HI40">
        <f t="shared" si="26"/>
        <v>31</v>
      </c>
      <c r="HJ40">
        <f t="shared" si="21"/>
        <v>0.10119766864805471</v>
      </c>
      <c r="HK40">
        <f>IF(HH40&gt;=$F$3,IF(HI40&lt;50,HJ40*VLOOKUP(HH40,Ret!$A$2:$AZ$27,HI40+2),HJ40),0)</f>
        <v>3.0258102925768356E-2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3.7038346725188026E-4</v>
      </c>
      <c r="HN40">
        <f>HN39/(1+Assumptions!$C$9)</f>
        <v>0.42409277059710088</v>
      </c>
      <c r="HO40">
        <f>HO39*(1+Assumptions!$C$10)</f>
        <v>2.0867546385821689</v>
      </c>
      <c r="HQ40">
        <f>HQ39/(1.01+Assumptions!$C$9)</f>
        <v>0.34016568349348286</v>
      </c>
      <c r="HR40">
        <f>HR39/(0.99+Assumptions!$C$9)</f>
        <v>0.52985661765742464</v>
      </c>
    </row>
    <row r="41" spans="2:226" x14ac:dyDescent="0.25">
      <c r="B41">
        <f t="shared" si="25"/>
        <v>2062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41956.063444122869</v>
      </c>
      <c r="F41" s="3">
        <f t="shared" si="19"/>
        <v>25452.6</v>
      </c>
      <c r="H41">
        <f t="shared" si="23"/>
        <v>71</v>
      </c>
      <c r="I41" s="5">
        <v>131811.89172984273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24161.26</v>
      </c>
      <c r="AR41" s="5">
        <v>25030.799999999999</v>
      </c>
      <c r="AS41" s="5">
        <v>25880.66</v>
      </c>
      <c r="AT41" s="5">
        <v>26702.04</v>
      </c>
      <c r="AU41" s="5">
        <v>27483.57</v>
      </c>
      <c r="AV41" s="5">
        <v>28204.76</v>
      </c>
      <c r="AW41" s="5">
        <v>28844.3</v>
      </c>
      <c r="AX41" s="5">
        <v>29378.13</v>
      </c>
      <c r="AY41" s="5">
        <v>29785.48</v>
      </c>
      <c r="AZ41" s="5">
        <v>30040.720000000001</v>
      </c>
      <c r="BA41" s="5">
        <v>30118.77</v>
      </c>
      <c r="BB41" s="5">
        <v>30000.34</v>
      </c>
      <c r="BC41" s="5">
        <v>29673.48</v>
      </c>
      <c r="BD41" s="5">
        <v>29123.83</v>
      </c>
      <c r="BE41" s="5">
        <v>28338.880000000001</v>
      </c>
      <c r="BF41" s="5">
        <v>27256.97</v>
      </c>
      <c r="BG41" s="5">
        <v>25865.82</v>
      </c>
      <c r="BH41" s="5">
        <v>24169.919999999998</v>
      </c>
      <c r="BI41" s="5">
        <v>22190.99</v>
      </c>
      <c r="BJ41" s="5">
        <v>19976.09</v>
      </c>
      <c r="BK41" s="5">
        <v>17599.34</v>
      </c>
      <c r="BL41" s="5">
        <v>15152.22</v>
      </c>
      <c r="BM41" s="5">
        <v>12728.69</v>
      </c>
      <c r="BN41" s="5">
        <v>10414.81</v>
      </c>
      <c r="BO41" s="5">
        <v>8283.9</v>
      </c>
      <c r="BP41" s="5">
        <v>6391.91</v>
      </c>
      <c r="BQ41" s="5">
        <v>4812.74</v>
      </c>
      <c r="BR41" s="5">
        <v>3502.83</v>
      </c>
      <c r="BS41" s="5">
        <v>2493.12</v>
      </c>
      <c r="BT41" s="5">
        <v>1682.2</v>
      </c>
      <c r="BU41" s="5">
        <v>1069.8699999999999</v>
      </c>
      <c r="BV41" s="5">
        <v>614.86</v>
      </c>
      <c r="BW41" s="5">
        <v>310.89999999999998</v>
      </c>
      <c r="BX41" s="5">
        <v>136.03</v>
      </c>
      <c r="BY41" s="5">
        <v>50.97</v>
      </c>
      <c r="BZ41" s="5">
        <v>15.57</v>
      </c>
      <c r="CA41" s="5">
        <v>3.57</v>
      </c>
      <c r="CB41" s="5">
        <v>0.52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0.98367000000000004</v>
      </c>
      <c r="EN41" s="3">
        <v>0.96594426659999999</v>
      </c>
      <c r="EO41" s="3">
        <v>0.94667367848132999</v>
      </c>
      <c r="EP41" s="3">
        <v>0.92579952387081665</v>
      </c>
      <c r="EQ41" s="3">
        <v>0.90321927348360742</v>
      </c>
      <c r="ER41" s="3">
        <v>0.87859751608844427</v>
      </c>
      <c r="ES41" s="3">
        <v>0.85167728819549438</v>
      </c>
      <c r="ET41" s="3">
        <v>0.82221777079681224</v>
      </c>
      <c r="EU41" s="3">
        <v>0.79015949991344459</v>
      </c>
      <c r="EV41" s="3">
        <v>0.75538458032225386</v>
      </c>
      <c r="EW41" s="3">
        <v>0.71786462821764752</v>
      </c>
      <c r="EX41" s="3">
        <v>0.67776471008540973</v>
      </c>
      <c r="EY41" s="3">
        <v>0.6354315262934751</v>
      </c>
      <c r="EZ41" s="3">
        <v>0.59114830322608281</v>
      </c>
      <c r="FA41" s="3">
        <v>0.54522790303148072</v>
      </c>
      <c r="FB41" s="3">
        <v>0.49707337463574036</v>
      </c>
      <c r="FC41" s="3">
        <v>0.44711252975110211</v>
      </c>
      <c r="FD41" s="3">
        <v>0.39601650985114611</v>
      </c>
      <c r="FE41" s="3">
        <v>0.34463732786305845</v>
      </c>
      <c r="FF41" s="3">
        <v>0.29406524637243325</v>
      </c>
      <c r="FG41" s="3">
        <v>0.24557094659315529</v>
      </c>
      <c r="FH41" s="3">
        <v>0.20040308238627622</v>
      </c>
      <c r="FI41" s="3">
        <v>0.1595729583808963</v>
      </c>
      <c r="FJ41" s="3">
        <v>0.12375840360188795</v>
      </c>
      <c r="FK41" s="3">
        <v>9.3305173227571384E-2</v>
      </c>
      <c r="FL41" s="3">
        <v>6.8241537595181145E-2</v>
      </c>
      <c r="FM41" s="3">
        <v>4.8703302966304825E-2</v>
      </c>
      <c r="FN41" s="3">
        <v>3.3599434650394375E-2</v>
      </c>
      <c r="FO41" s="3">
        <v>2.2667522592542063E-2</v>
      </c>
      <c r="FP41" s="3">
        <v>1.4497240749286202E-2</v>
      </c>
      <c r="FQ41" s="3">
        <v>8.739516613299695E-3</v>
      </c>
      <c r="FR41" s="3">
        <v>4.7607642799288759E-3</v>
      </c>
      <c r="FS41" s="3">
        <v>2.2817867117271109E-3</v>
      </c>
      <c r="FT41" s="3">
        <v>9.4632540295458477E-4</v>
      </c>
      <c r="FU41" s="3">
        <v>3.3612531987543896E-4</v>
      </c>
      <c r="FV41" s="3">
        <v>9.7341892635927118E-5</v>
      </c>
      <c r="FW41" s="3">
        <v>2.1155313526566044E-5</v>
      </c>
      <c r="FX41" s="3">
        <v>2.9135097788786745E-6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39</v>
      </c>
      <c r="HC41">
        <f t="shared" si="24"/>
        <v>1.0789935172175937E-2</v>
      </c>
      <c r="HD41">
        <f>IF(H41&gt;=$F$3,IF(HB41&lt;50,HC41*VLOOKUP(H41,Ret!$A$2:$AZ$27,HB41+2),HC41),0)</f>
        <v>2.8377529502822715E-3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6.0099938909019971E-5</v>
      </c>
      <c r="HH41">
        <f t="shared" si="26"/>
        <v>64</v>
      </c>
      <c r="HI41">
        <f t="shared" si="26"/>
        <v>32</v>
      </c>
      <c r="HJ41">
        <f t="shared" si="21"/>
        <v>7.0569182255034474E-2</v>
      </c>
      <c r="HK41">
        <f>IF(HH41&gt;=$F$3,IF(HI41&lt;50,HJ41*VLOOKUP(HH41,Ret!$A$2:$AZ$27,HI41+2),HJ41),0)</f>
        <v>2.0182786124939858E-2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2.7027996803678203E-4</v>
      </c>
      <c r="HN41">
        <f>HN40/(1+Assumptions!$C$9)</f>
        <v>0.40856721637485632</v>
      </c>
      <c r="HO41">
        <f>HO40*(1+Assumptions!$C$10)</f>
        <v>2.1545741643360894</v>
      </c>
      <c r="HQ41">
        <f>HQ40/(1.01+Assumptions!$C$9)</f>
        <v>0.32458557585255998</v>
      </c>
      <c r="HR41">
        <f>HR40/(0.99+Assumptions!$C$9)</f>
        <v>0.51542472534768935</v>
      </c>
    </row>
    <row r="42" spans="2:226" x14ac:dyDescent="0.25">
      <c r="B42">
        <f t="shared" ref="B42:C57" si="27">B41+1</f>
        <v>2063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44263.646933549629</v>
      </c>
      <c r="F42" s="3">
        <f t="shared" si="19"/>
        <v>25352.52</v>
      </c>
      <c r="H42">
        <f t="shared" si="23"/>
        <v>72</v>
      </c>
      <c r="I42" s="5">
        <v>126824.59847309865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25446.33</v>
      </c>
      <c r="AS42" s="5">
        <v>26310.31</v>
      </c>
      <c r="AT42" s="5">
        <v>27145.32</v>
      </c>
      <c r="AU42" s="5">
        <v>27939.83</v>
      </c>
      <c r="AV42" s="5">
        <v>28672.99</v>
      </c>
      <c r="AW42" s="5">
        <v>29323.14</v>
      </c>
      <c r="AX42" s="5">
        <v>29865.84</v>
      </c>
      <c r="AY42" s="5">
        <v>30279.95</v>
      </c>
      <c r="AZ42" s="5">
        <v>30539.43</v>
      </c>
      <c r="BA42" s="5">
        <v>30618.78</v>
      </c>
      <c r="BB42" s="5">
        <v>30498.38</v>
      </c>
      <c r="BC42" s="5">
        <v>30166.09</v>
      </c>
      <c r="BD42" s="5">
        <v>29607.32</v>
      </c>
      <c r="BE42" s="5">
        <v>28809.33</v>
      </c>
      <c r="BF42" s="5">
        <v>27709.46</v>
      </c>
      <c r="BG42" s="5">
        <v>26295.23</v>
      </c>
      <c r="BH42" s="5">
        <v>24571.17</v>
      </c>
      <c r="BI42" s="5">
        <v>22559.39</v>
      </c>
      <c r="BJ42" s="5">
        <v>20307.72</v>
      </c>
      <c r="BK42" s="5">
        <v>17891.509999999998</v>
      </c>
      <c r="BL42" s="5">
        <v>15403.76</v>
      </c>
      <c r="BM42" s="5">
        <v>12940</v>
      </c>
      <c r="BN42" s="5">
        <v>10587.71</v>
      </c>
      <c r="BO42" s="5">
        <v>8421.42</v>
      </c>
      <c r="BP42" s="5">
        <v>6498.02</v>
      </c>
      <c r="BQ42" s="5">
        <v>4892.6400000000003</v>
      </c>
      <c r="BR42" s="5">
        <v>3560.98</v>
      </c>
      <c r="BS42" s="5">
        <v>2534.5100000000002</v>
      </c>
      <c r="BT42" s="5">
        <v>1710.12</v>
      </c>
      <c r="BU42" s="5">
        <v>1087.6300000000001</v>
      </c>
      <c r="BV42" s="5">
        <v>625.05999999999995</v>
      </c>
      <c r="BW42" s="5">
        <v>316.06</v>
      </c>
      <c r="BX42" s="5">
        <v>138.29</v>
      </c>
      <c r="BY42" s="5">
        <v>51.82</v>
      </c>
      <c r="BZ42" s="5">
        <v>15.83</v>
      </c>
      <c r="CA42" s="5">
        <v>3.63</v>
      </c>
      <c r="CB42" s="5">
        <v>0.53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0.98197999999999996</v>
      </c>
      <c r="EO42" s="3">
        <v>0.96238949899999993</v>
      </c>
      <c r="EP42" s="3">
        <v>0.94116881054704993</v>
      </c>
      <c r="EQ42" s="3">
        <v>0.91821370325780738</v>
      </c>
      <c r="ER42" s="3">
        <v>0.89318319770699961</v>
      </c>
      <c r="ES42" s="3">
        <v>0.86581606452925719</v>
      </c>
      <c r="ET42" s="3">
        <v>0.83586748685719015</v>
      </c>
      <c r="EU42" s="3">
        <v>0.80327701354462833</v>
      </c>
      <c r="EV42" s="3">
        <v>0.76792479217852927</v>
      </c>
      <c r="EW42" s="3">
        <v>0.72978196775102178</v>
      </c>
      <c r="EX42" s="3">
        <v>0.68901634703244974</v>
      </c>
      <c r="EY42" s="3">
        <v>0.64598038599680296</v>
      </c>
      <c r="EZ42" s="3">
        <v>0.60096201289668572</v>
      </c>
      <c r="FA42" s="3">
        <v>0.55427928373487123</v>
      </c>
      <c r="FB42" s="3">
        <v>0.50532533739540741</v>
      </c>
      <c r="FC42" s="3">
        <v>0.45453508773379503</v>
      </c>
      <c r="FD42" s="3">
        <v>0.40259081790757689</v>
      </c>
      <c r="FE42" s="3">
        <v>0.35035868519224789</v>
      </c>
      <c r="FF42" s="3">
        <v>0.29894705172713743</v>
      </c>
      <c r="FG42" s="3">
        <v>0.2496476934268152</v>
      </c>
      <c r="FH42" s="3">
        <v>0.20372999317482107</v>
      </c>
      <c r="FI42" s="3">
        <v>0.16222204436538301</v>
      </c>
      <c r="FJ42" s="3">
        <v>0.12581292872801644</v>
      </c>
      <c r="FK42" s="3">
        <v>9.4854141355913441E-2</v>
      </c>
      <c r="FL42" s="3">
        <v>6.9374421904887962E-2</v>
      </c>
      <c r="FM42" s="3">
        <v>4.9511831169299483E-2</v>
      </c>
      <c r="FN42" s="3">
        <v>3.4157222087076333E-2</v>
      </c>
      <c r="FO42" s="3">
        <v>2.304382830882518E-2</v>
      </c>
      <c r="FP42" s="3">
        <v>1.4737910833192232E-2</v>
      </c>
      <c r="FQ42" s="3">
        <v>8.8846021666816061E-3</v>
      </c>
      <c r="FR42" s="3">
        <v>4.8397981842781381E-3</v>
      </c>
      <c r="FS42" s="3">
        <v>2.3196668717426687E-3</v>
      </c>
      <c r="FT42" s="3">
        <v>9.6203544171783709E-4</v>
      </c>
      <c r="FU42" s="3">
        <v>3.4170536854375854E-4</v>
      </c>
      <c r="FV42" s="3">
        <v>9.8957874730272463E-5</v>
      </c>
      <c r="FW42" s="3">
        <v>2.1506514915130117E-5</v>
      </c>
      <c r="FX42" s="3">
        <v>2.9618772341117187E-6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40</v>
      </c>
      <c r="HC42">
        <f t="shared" si="24"/>
        <v>7.892082282984646E-3</v>
      </c>
      <c r="HD42">
        <f>IF(H42&gt;=$F$3,IF(HB42&lt;50,HC42*VLOOKUP(H42,Ret!$A$2:$AZ$27,HB42+2),HC42),0)</f>
        <v>2.272919697499578E-3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4.6642206292439259E-5</v>
      </c>
      <c r="HH42">
        <f t="shared" ref="HH42:HI57" si="28">HH41+1</f>
        <v>65</v>
      </c>
      <c r="HI42">
        <f t="shared" si="28"/>
        <v>33</v>
      </c>
      <c r="HJ42">
        <f t="shared" si="21"/>
        <v>5.0116116162057835E-2</v>
      </c>
      <c r="HK42">
        <f>IF(HH42&gt;=$F$3,IF(HI42&lt;50,HJ42*VLOOKUP(HH42,Ret!$A$2:$AZ$27,HI42+2),HJ42),0)</f>
        <v>1.9244588606230208E-2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2.0046446464823135E-4</v>
      </c>
      <c r="HN42">
        <f>HN41/(1+Assumptions!$C$9)</f>
        <v>0.39361003504321418</v>
      </c>
      <c r="HO42">
        <f>HO41*(1+Assumptions!$C$10)</f>
        <v>2.2245978246770122</v>
      </c>
      <c r="HQ42">
        <f>HQ41/(1.01+Assumptions!$C$9)</f>
        <v>0.30971906092801521</v>
      </c>
      <c r="HR42">
        <f>HR41/(0.99+Assumptions!$C$9)</f>
        <v>0.50138591959891954</v>
      </c>
    </row>
    <row r="43" spans="2:226" x14ac:dyDescent="0.25">
      <c r="B43">
        <f t="shared" si="27"/>
        <v>2064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46698.147514894852</v>
      </c>
      <c r="F43" s="3">
        <f t="shared" si="19"/>
        <v>25076.29</v>
      </c>
      <c r="H43">
        <f t="shared" si="23"/>
        <v>73</v>
      </c>
      <c r="I43" s="5">
        <v>121846.33371829102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26793.119999999999</v>
      </c>
      <c r="AT43" s="5">
        <v>27643.46</v>
      </c>
      <c r="AU43" s="5">
        <v>28452.54</v>
      </c>
      <c r="AV43" s="5">
        <v>29199.16</v>
      </c>
      <c r="AW43" s="5">
        <v>29861.24</v>
      </c>
      <c r="AX43" s="5">
        <v>30413.9</v>
      </c>
      <c r="AY43" s="5">
        <v>30835.61</v>
      </c>
      <c r="AZ43" s="5">
        <v>31099.85</v>
      </c>
      <c r="BA43" s="5">
        <v>31180.65</v>
      </c>
      <c r="BB43" s="5">
        <v>31058.04</v>
      </c>
      <c r="BC43" s="5">
        <v>30719.66</v>
      </c>
      <c r="BD43" s="5">
        <v>30150.639999999999</v>
      </c>
      <c r="BE43" s="5">
        <v>29338</v>
      </c>
      <c r="BF43" s="5">
        <v>28217.95</v>
      </c>
      <c r="BG43" s="5">
        <v>26777.759999999998</v>
      </c>
      <c r="BH43" s="5">
        <v>25022.07</v>
      </c>
      <c r="BI43" s="5">
        <v>22973.37</v>
      </c>
      <c r="BJ43" s="5">
        <v>20680.38</v>
      </c>
      <c r="BK43" s="5">
        <v>18219.830000000002</v>
      </c>
      <c r="BL43" s="5">
        <v>15686.43</v>
      </c>
      <c r="BM43" s="5">
        <v>13177.45</v>
      </c>
      <c r="BN43" s="5">
        <v>10782</v>
      </c>
      <c r="BO43" s="5">
        <v>8575.9599999999991</v>
      </c>
      <c r="BP43" s="5">
        <v>6617.26</v>
      </c>
      <c r="BQ43" s="5">
        <v>4982.42</v>
      </c>
      <c r="BR43" s="5">
        <v>3626.32</v>
      </c>
      <c r="BS43" s="5">
        <v>2581.02</v>
      </c>
      <c r="BT43" s="5">
        <v>1741.51</v>
      </c>
      <c r="BU43" s="5">
        <v>1107.5899999999999</v>
      </c>
      <c r="BV43" s="5">
        <v>636.53</v>
      </c>
      <c r="BW43" s="5">
        <v>321.86</v>
      </c>
      <c r="BX43" s="5">
        <v>140.83000000000001</v>
      </c>
      <c r="BY43" s="5">
        <v>52.77</v>
      </c>
      <c r="BZ43" s="5">
        <v>16.12</v>
      </c>
      <c r="CA43" s="5">
        <v>3.7</v>
      </c>
      <c r="CB43" s="5">
        <v>0.54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0.98004999999999998</v>
      </c>
      <c r="EP43" s="3">
        <v>0.95843989749999992</v>
      </c>
      <c r="EQ43" s="3">
        <v>0.93506354839997485</v>
      </c>
      <c r="ER43" s="3">
        <v>0.90957371607059156</v>
      </c>
      <c r="ES43" s="3">
        <v>0.88170437741018859</v>
      </c>
      <c r="ET43" s="3">
        <v>0.85120622299557014</v>
      </c>
      <c r="EU43" s="3">
        <v>0.81801769236097288</v>
      </c>
      <c r="EV43" s="3">
        <v>0.78201673372016645</v>
      </c>
      <c r="EW43" s="3">
        <v>0.74317396255628576</v>
      </c>
      <c r="EX43" s="3">
        <v>0.70166026500789158</v>
      </c>
      <c r="EY43" s="3">
        <v>0.65783456485549874</v>
      </c>
      <c r="EZ43" s="3">
        <v>0.61199007403071903</v>
      </c>
      <c r="FA43" s="3">
        <v>0.56445068508001284</v>
      </c>
      <c r="FB43" s="3">
        <v>0.51459840057374617</v>
      </c>
      <c r="FC43" s="3">
        <v>0.46287611533207895</v>
      </c>
      <c r="FD43" s="3">
        <v>0.40997863287192893</v>
      </c>
      <c r="FE43" s="3">
        <v>0.35678800504312486</v>
      </c>
      <c r="FF43" s="3">
        <v>0.30443293318309672</v>
      </c>
      <c r="FG43" s="3">
        <v>0.25422889817187222</v>
      </c>
      <c r="FH43" s="3">
        <v>0.20746857693111975</v>
      </c>
      <c r="FI43" s="3">
        <v>0.1651989290671734</v>
      </c>
      <c r="FJ43" s="3">
        <v>0.12812168142733701</v>
      </c>
      <c r="FK43" s="3">
        <v>9.6594779278512191E-2</v>
      </c>
      <c r="FL43" s="3">
        <v>7.0647489668718241E-2</v>
      </c>
      <c r="FM43" s="3">
        <v>5.0420406901667519E-2</v>
      </c>
      <c r="FN43" s="3">
        <v>3.4784030313322389E-2</v>
      </c>
      <c r="FO43" s="3">
        <v>2.3466698210579819E-2</v>
      </c>
      <c r="FP43" s="3">
        <v>1.5008361507558429E-2</v>
      </c>
      <c r="FQ43" s="3">
        <v>9.0476406512165243E-3</v>
      </c>
      <c r="FR43" s="3">
        <v>4.9286117683436893E-3</v>
      </c>
      <c r="FS43" s="3">
        <v>2.3622343344494468E-3</v>
      </c>
      <c r="FT43" s="3">
        <v>9.7968944552621917E-4</v>
      </c>
      <c r="FU43" s="3">
        <v>3.4797589415645779E-4</v>
      </c>
      <c r="FV43" s="3">
        <v>1.0077381894771016E-4</v>
      </c>
      <c r="FW43" s="3">
        <v>2.1901174071905852E-5</v>
      </c>
      <c r="FX43" s="3">
        <v>3.0162296931828728E-6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41</v>
      </c>
      <c r="HC43">
        <f t="shared" si="24"/>
        <v>5.5725203791926288E-3</v>
      </c>
      <c r="HD43">
        <f>IF(H43&gt;=$F$3,IF(HB43&lt;50,HC43*VLOOKUP(H43,Ret!$A$2:$AZ$27,HB43+2),HC43),0)</f>
        <v>1.2315270038015709E-3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3.499542798132971E-5</v>
      </c>
      <c r="HH43">
        <f t="shared" si="28"/>
        <v>66</v>
      </c>
      <c r="HI43">
        <f t="shared" si="28"/>
        <v>34</v>
      </c>
      <c r="HJ43">
        <f t="shared" si="21"/>
        <v>3.0671063091179396E-2</v>
      </c>
      <c r="HK43">
        <f>IF(HH43&gt;=$F$3,IF(HI43&lt;50,HJ43*VLOOKUP(HH43,Ret!$A$2:$AZ$27,HI43+2),HJ43),0)</f>
        <v>8.9866214857155617E-3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1.2973859687568886E-4</v>
      </c>
      <c r="HN43">
        <f>HN42/(1+Assumptions!$C$9)</f>
        <v>0.37920041911677665</v>
      </c>
      <c r="HO43">
        <f>HO42*(1+Assumptions!$C$10)</f>
        <v>2.2968972539790151</v>
      </c>
      <c r="HQ43">
        <f>HQ42/(1.01+Assumptions!$C$9)</f>
        <v>0.29553345508398399</v>
      </c>
      <c r="HR43">
        <f>HR42/(0.99+Assumptions!$C$9)</f>
        <v>0.48772949377326802</v>
      </c>
    </row>
    <row r="44" spans="2:226" x14ac:dyDescent="0.25">
      <c r="B44">
        <f t="shared" si="27"/>
        <v>2065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49266.545628214073</v>
      </c>
      <c r="F44" s="3">
        <f t="shared" si="19"/>
        <v>24611.81</v>
      </c>
      <c r="H44">
        <f t="shared" si="23"/>
        <v>74</v>
      </c>
      <c r="I44" s="5">
        <v>116886.79713127311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28206.17</v>
      </c>
      <c r="AU44" s="5">
        <v>29031.73</v>
      </c>
      <c r="AV44" s="5">
        <v>29793.54</v>
      </c>
      <c r="AW44" s="5">
        <v>30469.1</v>
      </c>
      <c r="AX44" s="5">
        <v>31033.01</v>
      </c>
      <c r="AY44" s="5">
        <v>31463.3</v>
      </c>
      <c r="AZ44" s="5">
        <v>31732.92</v>
      </c>
      <c r="BA44" s="5">
        <v>31815.37</v>
      </c>
      <c r="BB44" s="5">
        <v>31690.26</v>
      </c>
      <c r="BC44" s="5">
        <v>31344.99</v>
      </c>
      <c r="BD44" s="5">
        <v>30764.39</v>
      </c>
      <c r="BE44" s="5">
        <v>29935.21</v>
      </c>
      <c r="BF44" s="5">
        <v>28792.36</v>
      </c>
      <c r="BG44" s="5">
        <v>27322.85</v>
      </c>
      <c r="BH44" s="5">
        <v>25531.42</v>
      </c>
      <c r="BI44" s="5">
        <v>23441.02</v>
      </c>
      <c r="BJ44" s="5">
        <v>21101.35</v>
      </c>
      <c r="BK44" s="5">
        <v>18590.71</v>
      </c>
      <c r="BL44" s="5">
        <v>16005.74</v>
      </c>
      <c r="BM44" s="5">
        <v>13445.69</v>
      </c>
      <c r="BN44" s="5">
        <v>11001.48</v>
      </c>
      <c r="BO44" s="5">
        <v>8750.5300000000007</v>
      </c>
      <c r="BP44" s="5">
        <v>6751.96</v>
      </c>
      <c r="BQ44" s="5">
        <v>5083.84</v>
      </c>
      <c r="BR44" s="5">
        <v>3700.14</v>
      </c>
      <c r="BS44" s="5">
        <v>2633.56</v>
      </c>
      <c r="BT44" s="5">
        <v>1776.96</v>
      </c>
      <c r="BU44" s="5">
        <v>1130.1400000000001</v>
      </c>
      <c r="BV44" s="5">
        <v>649.49</v>
      </c>
      <c r="BW44" s="5">
        <v>328.42</v>
      </c>
      <c r="BX44" s="5">
        <v>143.69</v>
      </c>
      <c r="BY44" s="5">
        <v>53.85</v>
      </c>
      <c r="BZ44" s="5">
        <v>16.45</v>
      </c>
      <c r="CA44" s="5">
        <v>3.77</v>
      </c>
      <c r="CB44" s="5">
        <v>0.55000000000000004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0.97794999999999999</v>
      </c>
      <c r="EQ44" s="3">
        <v>0.95409779949999995</v>
      </c>
      <c r="ER44" s="3">
        <v>0.92808909348562996</v>
      </c>
      <c r="ES44" s="3">
        <v>0.89965244366123021</v>
      </c>
      <c r="ET44" s="3">
        <v>0.86853346563498823</v>
      </c>
      <c r="EU44" s="3">
        <v>0.83466934580988006</v>
      </c>
      <c r="EV44" s="3">
        <v>0.79793554790078725</v>
      </c>
      <c r="EW44" s="3">
        <v>0.75830208923655518</v>
      </c>
      <c r="EX44" s="3">
        <v>0.71594333453180115</v>
      </c>
      <c r="EY44" s="3">
        <v>0.67122551385694484</v>
      </c>
      <c r="EZ44" s="3">
        <v>0.62444780779625431</v>
      </c>
      <c r="FA44" s="3">
        <v>0.57594070208664128</v>
      </c>
      <c r="FB44" s="3">
        <v>0.52507361927834917</v>
      </c>
      <c r="FC44" s="3">
        <v>0.47229846980468232</v>
      </c>
      <c r="FD44" s="3">
        <v>0.41832420067540321</v>
      </c>
      <c r="FE44" s="3">
        <v>0.36405081887977642</v>
      </c>
      <c r="FF44" s="3">
        <v>0.31063000171735805</v>
      </c>
      <c r="FG44" s="3">
        <v>0.25940400813414854</v>
      </c>
      <c r="FH44" s="3">
        <v>0.21169182891803459</v>
      </c>
      <c r="FI44" s="3">
        <v>0.16856173569427421</v>
      </c>
      <c r="FJ44" s="3">
        <v>0.13072973973505131</v>
      </c>
      <c r="FK44" s="3">
        <v>9.8561072678447229E-2</v>
      </c>
      <c r="FL44" s="3">
        <v>7.2085597335562732E-2</v>
      </c>
      <c r="FM44" s="3">
        <v>5.144676996241776E-2</v>
      </c>
      <c r="FN44" s="3">
        <v>3.5492097661672765E-2</v>
      </c>
      <c r="FO44" s="3">
        <v>2.3944388766470915E-2</v>
      </c>
      <c r="FP44" s="3">
        <v>1.5313873279484139E-2</v>
      </c>
      <c r="FQ44" s="3">
        <v>9.2318153678042185E-3</v>
      </c>
      <c r="FR44" s="3">
        <v>5.02893910345767E-3</v>
      </c>
      <c r="FS44" s="3">
        <v>2.4103202228962267E-3</v>
      </c>
      <c r="FT44" s="3">
        <v>9.9963210604175228E-4</v>
      </c>
      <c r="FU44" s="3">
        <v>3.5505932774497002E-4</v>
      </c>
      <c r="FV44" s="3">
        <v>1.028251813149433E-4</v>
      </c>
      <c r="FW44" s="3">
        <v>2.2346996655176631E-5</v>
      </c>
      <c r="FX44" s="3">
        <v>3.0776283793509246E-6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42</v>
      </c>
      <c r="HC44">
        <f t="shared" si="24"/>
        <v>4.3059979474097286E-3</v>
      </c>
      <c r="HD44">
        <f>IF(H44&gt;=$F$3,IF(HB44&lt;50,HC44*VLOOKUP(H44,Ret!$A$2:$AZ$27,HB44+2),HC44),0)</f>
        <v>1.0721934889050225E-3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2.8807126268171084E-5</v>
      </c>
      <c r="HH44">
        <f t="shared" si="28"/>
        <v>67</v>
      </c>
      <c r="HI44">
        <f t="shared" si="28"/>
        <v>35</v>
      </c>
      <c r="HJ44">
        <f t="shared" si="21"/>
        <v>2.1554703008588146E-2</v>
      </c>
      <c r="HK44">
        <f>IF(HH44&gt;=$F$3,IF(HI44&lt;50,HJ44*VLOOKUP(HH44,Ret!$A$2:$AZ$27,HI44+2),HJ44),0)</f>
        <v>7.9536854101690257E-3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9.5702881358131374E-5</v>
      </c>
      <c r="HN44">
        <f>HN43/(1+Assumptions!$C$9)</f>
        <v>0.36531832284853238</v>
      </c>
      <c r="HO44">
        <f>HO43*(1+Assumptions!$C$10)</f>
        <v>2.3715464147333329</v>
      </c>
      <c r="HQ44">
        <f>HQ43/(1.01+Assumptions!$C$9)</f>
        <v>0.28199757164502287</v>
      </c>
      <c r="HR44">
        <f>HR43/(0.99+Assumptions!$C$9)</f>
        <v>0.47444503285337353</v>
      </c>
    </row>
    <row r="45" spans="2:226" x14ac:dyDescent="0.25">
      <c r="B45">
        <f t="shared" si="27"/>
        <v>2066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51976.205637765845</v>
      </c>
      <c r="F45" s="3">
        <f t="shared" si="19"/>
        <v>23948.46</v>
      </c>
      <c r="H45">
        <f t="shared" si="23"/>
        <v>75</v>
      </c>
      <c r="I45" s="5">
        <v>111944.32849403757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29686.31</v>
      </c>
      <c r="AV45" s="5">
        <v>30465.3</v>
      </c>
      <c r="AW45" s="5">
        <v>31156.09</v>
      </c>
      <c r="AX45" s="5">
        <v>31732.720000000001</v>
      </c>
      <c r="AY45" s="5">
        <v>32172.71</v>
      </c>
      <c r="AZ45" s="5">
        <v>32448.41</v>
      </c>
      <c r="BA45" s="5">
        <v>32532.720000000001</v>
      </c>
      <c r="BB45" s="5">
        <v>32404.79</v>
      </c>
      <c r="BC45" s="5">
        <v>32051.73</v>
      </c>
      <c r="BD45" s="5">
        <v>31458.04</v>
      </c>
      <c r="BE45" s="5">
        <v>30610.17</v>
      </c>
      <c r="BF45" s="5">
        <v>29441.54</v>
      </c>
      <c r="BG45" s="5">
        <v>27938.9</v>
      </c>
      <c r="BH45" s="5">
        <v>26107.08</v>
      </c>
      <c r="BI45" s="5">
        <v>23969.54</v>
      </c>
      <c r="BJ45" s="5">
        <v>21577.13</v>
      </c>
      <c r="BK45" s="5">
        <v>19009.88</v>
      </c>
      <c r="BL45" s="5">
        <v>16366.63</v>
      </c>
      <c r="BM45" s="5">
        <v>13748.86</v>
      </c>
      <c r="BN45" s="5">
        <v>11249.53</v>
      </c>
      <c r="BO45" s="5">
        <v>8947.83</v>
      </c>
      <c r="BP45" s="5">
        <v>6904.2</v>
      </c>
      <c r="BQ45" s="5">
        <v>5198.47</v>
      </c>
      <c r="BR45" s="5">
        <v>3783.57</v>
      </c>
      <c r="BS45" s="5">
        <v>2692.94</v>
      </c>
      <c r="BT45" s="5">
        <v>1817.02</v>
      </c>
      <c r="BU45" s="5">
        <v>1155.6199999999999</v>
      </c>
      <c r="BV45" s="5">
        <v>664.13</v>
      </c>
      <c r="BW45" s="5">
        <v>335.82</v>
      </c>
      <c r="BX45" s="5">
        <v>146.93</v>
      </c>
      <c r="BY45" s="5">
        <v>55.06</v>
      </c>
      <c r="BZ45" s="5">
        <v>16.82</v>
      </c>
      <c r="CA45" s="5">
        <v>3.86</v>
      </c>
      <c r="CB45" s="5">
        <v>0.56000000000000005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0.97560999999999998</v>
      </c>
      <c r="ER45" s="3">
        <v>0.94901487140000007</v>
      </c>
      <c r="ES45" s="3">
        <v>0.91993705574030404</v>
      </c>
      <c r="ET45" s="3">
        <v>0.88811643298224696</v>
      </c>
      <c r="EU45" s="3">
        <v>0.85348877326026917</v>
      </c>
      <c r="EV45" s="3">
        <v>0.81592673234908475</v>
      </c>
      <c r="EW45" s="3">
        <v>0.7753996515533057</v>
      </c>
      <c r="EX45" s="3">
        <v>0.73208582701753799</v>
      </c>
      <c r="EY45" s="3">
        <v>0.68635974626202256</v>
      </c>
      <c r="EZ45" s="3">
        <v>0.63852733554502217</v>
      </c>
      <c r="FA45" s="3">
        <v>0.58892653211988488</v>
      </c>
      <c r="FB45" s="3">
        <v>0.53691254080305673</v>
      </c>
      <c r="FC45" s="3">
        <v>0.4829474613269415</v>
      </c>
      <c r="FD45" s="3">
        <v>0.42775622544649861</v>
      </c>
      <c r="FE45" s="3">
        <v>0.3722591327570699</v>
      </c>
      <c r="FF45" s="3">
        <v>0.31763382761629749</v>
      </c>
      <c r="FG45" s="3">
        <v>0.26525283310409387</v>
      </c>
      <c r="FH45" s="3">
        <v>0.21646487951125787</v>
      </c>
      <c r="FI45" s="3">
        <v>0.17236232495963419</v>
      </c>
      <c r="FJ45" s="3">
        <v>0.13367732474569391</v>
      </c>
      <c r="FK45" s="3">
        <v>0.10078334544552101</v>
      </c>
      <c r="FL45" s="3">
        <v>7.3710923191945138E-2</v>
      </c>
      <c r="FM45" s="3">
        <v>5.260674877285932E-2</v>
      </c>
      <c r="FN45" s="3">
        <v>3.6292343843420193E-2</v>
      </c>
      <c r="FO45" s="3">
        <v>2.4484266850524999E-2</v>
      </c>
      <c r="FP45" s="3">
        <v>1.5659157706921768E-2</v>
      </c>
      <c r="FQ45" s="3">
        <v>9.4399666320407194E-3</v>
      </c>
      <c r="FR45" s="3">
        <v>5.1423274231378619E-3</v>
      </c>
      <c r="FS45" s="3">
        <v>2.4646661106357457E-3</v>
      </c>
      <c r="FT45" s="3">
        <v>1.0221709760639629E-3</v>
      </c>
      <c r="FU45" s="3">
        <v>3.6306490898815901E-4</v>
      </c>
      <c r="FV45" s="3">
        <v>1.0514359764297084E-4</v>
      </c>
      <c r="FW45" s="3">
        <v>2.2850858075746857E-5</v>
      </c>
      <c r="FX45" s="3">
        <v>3.1470201741918562E-6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43</v>
      </c>
      <c r="HC45">
        <f t="shared" si="24"/>
        <v>3.2049973322365354E-3</v>
      </c>
      <c r="HD45">
        <f>IF(H45&gt;=$F$3,IF(HB45&lt;50,HC45*VLOOKUP(H45,Ret!$A$2:$AZ$27,HB45+2),HC45),0)</f>
        <v>3.2049973322365354E-3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68</v>
      </c>
      <c r="HI45">
        <f t="shared" si="28"/>
        <v>36</v>
      </c>
      <c r="HJ45">
        <f t="shared" si="21"/>
        <v>1.3505314717060988E-2</v>
      </c>
      <c r="HK45">
        <f>IF(HH45&gt;=$F$3,IF(HI45&lt;50,HJ45*VLOOKUP(HH45,Ret!$A$2:$AZ$27,HI45+2),HJ45),0)</f>
        <v>3.6734456030405888E-3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6.2799713434333589E-5</v>
      </c>
      <c r="HN45">
        <f>HN44/(1+Assumptions!$C$9)</f>
        <v>0.35194443434348011</v>
      </c>
      <c r="HO45">
        <f>HO44*(1+Assumptions!$C$10)</f>
        <v>2.4486216732121662</v>
      </c>
      <c r="HQ45">
        <f>HQ44/(1.01+Assumptions!$C$9)</f>
        <v>0.2690816523330371</v>
      </c>
      <c r="HR45">
        <f>HR44/(0.99+Assumptions!$C$9)</f>
        <v>0.46152240549939055</v>
      </c>
    </row>
    <row r="46" spans="2:226" x14ac:dyDescent="0.25">
      <c r="B46">
        <f t="shared" si="27"/>
        <v>2067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54834.896947842957</v>
      </c>
      <c r="F46" s="3">
        <f t="shared" si="19"/>
        <v>23034.16</v>
      </c>
      <c r="H46">
        <f t="shared" si="23"/>
        <v>76</v>
      </c>
      <c r="I46" s="5">
        <v>107022.3891605369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31226.92</v>
      </c>
      <c r="AW46" s="5">
        <v>31934.99</v>
      </c>
      <c r="AX46" s="5">
        <v>32526.03</v>
      </c>
      <c r="AY46" s="5">
        <v>32977.019999999997</v>
      </c>
      <c r="AZ46" s="5">
        <v>33259.61</v>
      </c>
      <c r="BA46" s="5">
        <v>33346.03</v>
      </c>
      <c r="BB46" s="5">
        <v>33214.9</v>
      </c>
      <c r="BC46" s="5">
        <v>32853.01</v>
      </c>
      <c r="BD46" s="5">
        <v>32244.48</v>
      </c>
      <c r="BE46" s="5">
        <v>31375.41</v>
      </c>
      <c r="BF46" s="5">
        <v>30177.57</v>
      </c>
      <c r="BG46" s="5">
        <v>28637.37</v>
      </c>
      <c r="BH46" s="5">
        <v>26759.75</v>
      </c>
      <c r="BI46" s="5">
        <v>24568.78</v>
      </c>
      <c r="BJ46" s="5">
        <v>22116.55</v>
      </c>
      <c r="BK46" s="5">
        <v>19485.12</v>
      </c>
      <c r="BL46" s="5">
        <v>16775.79</v>
      </c>
      <c r="BM46" s="5">
        <v>14092.57</v>
      </c>
      <c r="BN46" s="5">
        <v>11530.77</v>
      </c>
      <c r="BO46" s="5">
        <v>9171.5300000000007</v>
      </c>
      <c r="BP46" s="5">
        <v>7076.81</v>
      </c>
      <c r="BQ46" s="5">
        <v>5328.43</v>
      </c>
      <c r="BR46" s="5">
        <v>3878.16</v>
      </c>
      <c r="BS46" s="5">
        <v>2760.26</v>
      </c>
      <c r="BT46" s="5">
        <v>1862.45</v>
      </c>
      <c r="BU46" s="5">
        <v>1184.51</v>
      </c>
      <c r="BV46" s="5">
        <v>680.74</v>
      </c>
      <c r="BW46" s="5">
        <v>344.22</v>
      </c>
      <c r="BX46" s="5">
        <v>150.61000000000001</v>
      </c>
      <c r="BY46" s="5">
        <v>56.44</v>
      </c>
      <c r="BZ46" s="5">
        <v>17.239999999999998</v>
      </c>
      <c r="CA46" s="5">
        <v>3.95</v>
      </c>
      <c r="CB46" s="5">
        <v>0.56999999999999995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0.97274000000000005</v>
      </c>
      <c r="ES46" s="3">
        <v>0.94293524640000004</v>
      </c>
      <c r="ET46" s="3">
        <v>0.91031911622702399</v>
      </c>
      <c r="EU46" s="3">
        <v>0.87482577388533234</v>
      </c>
      <c r="EV46" s="3">
        <v>0.83632469157663891</v>
      </c>
      <c r="EW46" s="3">
        <v>0.79478444414602722</v>
      </c>
      <c r="EX46" s="3">
        <v>0.7503877850960301</v>
      </c>
      <c r="EY46" s="3">
        <v>0.70351856403893209</v>
      </c>
      <c r="EZ46" s="3">
        <v>0.65449035531105892</v>
      </c>
      <c r="FA46" s="3">
        <v>0.60364954451049591</v>
      </c>
      <c r="FB46" s="3">
        <v>0.55033521673932895</v>
      </c>
      <c r="FC46" s="3">
        <v>0.49502102410485899</v>
      </c>
      <c r="FD46" s="3">
        <v>0.43845002147015566</v>
      </c>
      <c r="FE46" s="3">
        <v>0.38156551568461766</v>
      </c>
      <c r="FF46" s="3">
        <v>0.32557459191305688</v>
      </c>
      <c r="FG46" s="3">
        <v>0.27188408596067465</v>
      </c>
      <c r="FH46" s="3">
        <v>0.22187644602992776</v>
      </c>
      <c r="FI46" s="3">
        <v>0.17667133891579026</v>
      </c>
      <c r="FJ46" s="3">
        <v>0.13701922360953031</v>
      </c>
      <c r="FK46" s="3">
        <v>0.10330290325593318</v>
      </c>
      <c r="FL46" s="3">
        <v>7.55536773833244E-2</v>
      </c>
      <c r="FM46" s="3">
        <v>5.3921904011704783E-2</v>
      </c>
      <c r="FN46" s="3">
        <v>3.7199643139594896E-2</v>
      </c>
      <c r="FO46" s="3">
        <v>2.5096367247696302E-2</v>
      </c>
      <c r="FP46" s="3">
        <v>1.6050632636936648E-2</v>
      </c>
      <c r="FQ46" s="3">
        <v>9.6759633788508891E-3</v>
      </c>
      <c r="FR46" s="3">
        <v>5.2708842909952331E-3</v>
      </c>
      <c r="FS46" s="3">
        <v>2.5262821318311054E-3</v>
      </c>
      <c r="FT46" s="3">
        <v>1.0477249885343144E-3</v>
      </c>
      <c r="FU46" s="3">
        <v>3.7214143867750311E-4</v>
      </c>
      <c r="FV46" s="3">
        <v>1.0777216064100489E-4</v>
      </c>
      <c r="FW46" s="3">
        <v>2.3422123672109595E-5</v>
      </c>
      <c r="FX46" s="3">
        <v>3.2256948721229323E-6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44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69</v>
      </c>
      <c r="HI46">
        <f t="shared" si="28"/>
        <v>37</v>
      </c>
      <c r="HJ46">
        <f t="shared" si="21"/>
        <v>9.7690694005860661E-3</v>
      </c>
      <c r="HK46">
        <f>IF(HH46&gt;=$F$3,IF(HI46&lt;50,HJ46*VLOOKUP(HH46,Ret!$A$2:$AZ$27,HI46+2),HJ46),0)</f>
        <v>2.8623373343717173E-3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4.8259202838895169E-5</v>
      </c>
      <c r="HN46">
        <f>HN45/(1+Assumptions!$C$9)</f>
        <v>0.33906014869314077</v>
      </c>
      <c r="HO46">
        <f>HO45*(1+Assumptions!$C$10)</f>
        <v>2.5282018775915613</v>
      </c>
      <c r="HQ46">
        <f>HQ45/(1.01+Assumptions!$C$9)</f>
        <v>0.25675730184450102</v>
      </c>
      <c r="HR46">
        <f>HR45/(0.99+Assumptions!$C$9)</f>
        <v>0.44895175632236434</v>
      </c>
    </row>
    <row r="47" spans="2:226" x14ac:dyDescent="0.25">
      <c r="B47">
        <f t="shared" si="27"/>
        <v>2068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57850.816279974322</v>
      </c>
      <c r="F47" s="3">
        <f t="shared" si="19"/>
        <v>21858.55</v>
      </c>
      <c r="H47">
        <f t="shared" si="23"/>
        <v>77</v>
      </c>
      <c r="I47" s="5">
        <v>102151.4563485462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32829.93</v>
      </c>
      <c r="AX47" s="5">
        <v>33437.53</v>
      </c>
      <c r="AY47" s="5">
        <v>33901.160000000003</v>
      </c>
      <c r="AZ47" s="5">
        <v>34191.68</v>
      </c>
      <c r="BA47" s="5">
        <v>34280.51</v>
      </c>
      <c r="BB47" s="5">
        <v>34145.71</v>
      </c>
      <c r="BC47" s="5">
        <v>33773.68</v>
      </c>
      <c r="BD47" s="5">
        <v>33148.1</v>
      </c>
      <c r="BE47" s="5">
        <v>32254.68</v>
      </c>
      <c r="BF47" s="5">
        <v>31023.27</v>
      </c>
      <c r="BG47" s="5">
        <v>29439.9</v>
      </c>
      <c r="BH47" s="5">
        <v>27509.66</v>
      </c>
      <c r="BI47" s="5">
        <v>25257.29</v>
      </c>
      <c r="BJ47" s="5">
        <v>22736.34</v>
      </c>
      <c r="BK47" s="5">
        <v>20031.169999999998</v>
      </c>
      <c r="BL47" s="5">
        <v>17245.91</v>
      </c>
      <c r="BM47" s="5">
        <v>14487.5</v>
      </c>
      <c r="BN47" s="5">
        <v>11853.9</v>
      </c>
      <c r="BO47" s="5">
        <v>9428.5499999999993</v>
      </c>
      <c r="BP47" s="5">
        <v>7275.13</v>
      </c>
      <c r="BQ47" s="5">
        <v>5477.75</v>
      </c>
      <c r="BR47" s="5">
        <v>3986.84</v>
      </c>
      <c r="BS47" s="5">
        <v>2837.61</v>
      </c>
      <c r="BT47" s="5">
        <v>1914.64</v>
      </c>
      <c r="BU47" s="5">
        <v>1217.7</v>
      </c>
      <c r="BV47" s="5">
        <v>699.81</v>
      </c>
      <c r="BW47" s="5">
        <v>353.86</v>
      </c>
      <c r="BX47" s="5">
        <v>154.83000000000001</v>
      </c>
      <c r="BY47" s="5">
        <v>58.02</v>
      </c>
      <c r="BZ47" s="5">
        <v>17.73</v>
      </c>
      <c r="CA47" s="5">
        <v>4.0599999999999996</v>
      </c>
      <c r="CB47" s="5">
        <v>0.59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0.96936</v>
      </c>
      <c r="ET47" s="3">
        <v>0.93582983759999994</v>
      </c>
      <c r="EU47" s="3">
        <v>0.89934183223197595</v>
      </c>
      <c r="EV47" s="3">
        <v>0.85976179819544674</v>
      </c>
      <c r="EW47" s="3">
        <v>0.81705742967907891</v>
      </c>
      <c r="EX47" s="3">
        <v>0.77141660165720549</v>
      </c>
      <c r="EY47" s="3">
        <v>0.72323392071769643</v>
      </c>
      <c r="EZ47" s="3">
        <v>0.6728317487828801</v>
      </c>
      <c r="FA47" s="3">
        <v>0.62056617853742602</v>
      </c>
      <c r="FB47" s="3">
        <v>0.56575777364900059</v>
      </c>
      <c r="FC47" s="3">
        <v>0.5088934598195396</v>
      </c>
      <c r="FD47" s="3">
        <v>0.45073711523136256</v>
      </c>
      <c r="FE47" s="3">
        <v>0.39225848190124557</v>
      </c>
      <c r="FF47" s="3">
        <v>0.33469847226705679</v>
      </c>
      <c r="FG47" s="3">
        <v>0.27950334720549647</v>
      </c>
      <c r="FH47" s="3">
        <v>0.2280942965539895</v>
      </c>
      <c r="FI47" s="3">
        <v>0.18162236457407968</v>
      </c>
      <c r="FJ47" s="3">
        <v>0.14085904106907324</v>
      </c>
      <c r="FK47" s="3">
        <v>0.10619785683320639</v>
      </c>
      <c r="FL47" s="3">
        <v>7.7670988530670476E-2</v>
      </c>
      <c r="FM47" s="3">
        <v>5.5433007804454204E-2</v>
      </c>
      <c r="FN47" s="3">
        <v>3.8242123424136867E-2</v>
      </c>
      <c r="FO47" s="3">
        <v>2.5799666146859697E-2</v>
      </c>
      <c r="FP47" s="3">
        <v>1.650043448088559E-2</v>
      </c>
      <c r="FQ47" s="3">
        <v>9.9471219224570688E-3</v>
      </c>
      <c r="FR47" s="3">
        <v>5.4185951960392638E-3</v>
      </c>
      <c r="FS47" s="3">
        <v>2.5970784915096586E-3</v>
      </c>
      <c r="FT47" s="3">
        <v>1.0770863627838007E-3</v>
      </c>
      <c r="FU47" s="3">
        <v>3.8257030519717818E-4</v>
      </c>
      <c r="FV47" s="3">
        <v>1.1079236038510279E-4</v>
      </c>
      <c r="FW47" s="3">
        <v>2.407850368249439E-5</v>
      </c>
      <c r="FX47" s="3">
        <v>3.3160915271531264E-6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45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70</v>
      </c>
      <c r="HI47">
        <f t="shared" si="28"/>
        <v>38</v>
      </c>
      <c r="HJ47">
        <f t="shared" si="21"/>
        <v>6.8584728633754536E-3</v>
      </c>
      <c r="HK47">
        <f>IF(HH47&gt;=$F$3,IF(HI47&lt;50,HJ47*VLOOKUP(HH47,Ret!$A$2:$AZ$27,HI47+2),HJ47),0)</f>
        <v>2.1467020062365168E-3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3.5938397804087374E-5</v>
      </c>
      <c r="HN47">
        <f>HN46/(1+Assumptions!$C$9)</f>
        <v>0.32664754209358454</v>
      </c>
      <c r="HO47">
        <f>HO46*(1+Assumptions!$C$10)</f>
        <v>2.6103684386132868</v>
      </c>
      <c r="HQ47">
        <f>HQ46/(1.01+Assumptions!$C$9)</f>
        <v>0.24499742542414218</v>
      </c>
      <c r="HR47">
        <f>HR46/(0.99+Assumptions!$C$9)</f>
        <v>0.43672349836805868</v>
      </c>
    </row>
    <row r="48" spans="2:226" x14ac:dyDescent="0.25">
      <c r="B48">
        <f t="shared" si="27"/>
        <v>2069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61032.611175372906</v>
      </c>
      <c r="F48" s="3">
        <f t="shared" si="19"/>
        <v>20425.38</v>
      </c>
      <c r="H48">
        <f t="shared" si="23"/>
        <v>78</v>
      </c>
      <c r="I48" s="5">
        <v>97353.41530368349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34494.44</v>
      </c>
      <c r="AY48" s="5">
        <v>34972.730000000003</v>
      </c>
      <c r="AZ48" s="5">
        <v>35272.43</v>
      </c>
      <c r="BA48" s="5">
        <v>35364.07</v>
      </c>
      <c r="BB48" s="5">
        <v>35225.01</v>
      </c>
      <c r="BC48" s="5">
        <v>34841.22</v>
      </c>
      <c r="BD48" s="5">
        <v>34195.86</v>
      </c>
      <c r="BE48" s="5">
        <v>33274.199999999997</v>
      </c>
      <c r="BF48" s="5">
        <v>32003.87</v>
      </c>
      <c r="BG48" s="5">
        <v>30370.45</v>
      </c>
      <c r="BH48" s="5">
        <v>28379.200000000001</v>
      </c>
      <c r="BI48" s="5">
        <v>26055.63</v>
      </c>
      <c r="BJ48" s="5">
        <v>23455</v>
      </c>
      <c r="BK48" s="5">
        <v>20664.330000000002</v>
      </c>
      <c r="BL48" s="5">
        <v>17791.03</v>
      </c>
      <c r="BM48" s="5">
        <v>14945.43</v>
      </c>
      <c r="BN48" s="5">
        <v>12228.59</v>
      </c>
      <c r="BO48" s="5">
        <v>9726.57</v>
      </c>
      <c r="BP48" s="5">
        <v>7505.08</v>
      </c>
      <c r="BQ48" s="5">
        <v>5650.9</v>
      </c>
      <c r="BR48" s="5">
        <v>4112.8599999999997</v>
      </c>
      <c r="BS48" s="5">
        <v>2927.31</v>
      </c>
      <c r="BT48" s="5">
        <v>1975.16</v>
      </c>
      <c r="BU48" s="5">
        <v>1256.19</v>
      </c>
      <c r="BV48" s="5">
        <v>721.93</v>
      </c>
      <c r="BW48" s="5">
        <v>365.05</v>
      </c>
      <c r="BX48" s="5">
        <v>159.72</v>
      </c>
      <c r="BY48" s="5">
        <v>59.85</v>
      </c>
      <c r="BZ48" s="5">
        <v>18.29</v>
      </c>
      <c r="CA48" s="5">
        <v>4.1900000000000004</v>
      </c>
      <c r="CB48" s="5">
        <v>0.61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0.96540999999999999</v>
      </c>
      <c r="EU48" s="3">
        <v>0.92776866410000003</v>
      </c>
      <c r="EV48" s="3">
        <v>0.88693756519295908</v>
      </c>
      <c r="EW48" s="3">
        <v>0.8428833763298248</v>
      </c>
      <c r="EX48" s="3">
        <v>0.79579991092804081</v>
      </c>
      <c r="EY48" s="3">
        <v>0.74609424849147543</v>
      </c>
      <c r="EZ48" s="3">
        <v>0.69409894031410446</v>
      </c>
      <c r="FA48" s="3">
        <v>0.64018133463050486</v>
      </c>
      <c r="FB48" s="3">
        <v>0.58364051915593873</v>
      </c>
      <c r="FC48" s="3">
        <v>0.52497881057557538</v>
      </c>
      <c r="FD48" s="3">
        <v>0.46498423210299861</v>
      </c>
      <c r="FE48" s="3">
        <v>0.40465717782995558</v>
      </c>
      <c r="FF48" s="3">
        <v>0.3452777835551879</v>
      </c>
      <c r="FG48" s="3">
        <v>0.28833802426910188</v>
      </c>
      <c r="FH48" s="3">
        <v>0.23530401146528596</v>
      </c>
      <c r="FI48" s="3">
        <v>0.18736317216934859</v>
      </c>
      <c r="FJ48" s="3">
        <v>0.14531138180765998</v>
      </c>
      <c r="FK48" s="3">
        <v>0.10955461008624909</v>
      </c>
      <c r="FL48" s="3">
        <v>8.0126050724880854E-2</v>
      </c>
      <c r="FM48" s="3">
        <v>5.7185161141840211E-2</v>
      </c>
      <c r="FN48" s="3">
        <v>3.9450898968532731E-2</v>
      </c>
      <c r="FO48" s="3">
        <v>2.6615154480130923E-2</v>
      </c>
      <c r="FP48" s="3">
        <v>1.7021988199312534E-2</v>
      </c>
      <c r="FQ48" s="3">
        <v>1.0261535366073568E-2</v>
      </c>
      <c r="FR48" s="3">
        <v>5.5898687753149151E-3</v>
      </c>
      <c r="FS48" s="3">
        <v>2.6791682053206858E-3</v>
      </c>
      <c r="FT48" s="3">
        <v>1.1111314297926481E-3</v>
      </c>
      <c r="FU48" s="3">
        <v>3.946627725480507E-4</v>
      </c>
      <c r="FV48" s="3">
        <v>1.1429433892991547E-4</v>
      </c>
      <c r="FW48" s="3">
        <v>2.4839588679638531E-5</v>
      </c>
      <c r="FX48" s="3">
        <v>3.4209081529598171E-6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46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71</v>
      </c>
      <c r="HI48">
        <f t="shared" si="28"/>
        <v>39</v>
      </c>
      <c r="HJ48">
        <f t="shared" si="21"/>
        <v>4.6758324593348492E-3</v>
      </c>
      <c r="HK48">
        <f>IF(HH48&gt;=$F$3,IF(HI48&lt;50,HJ48*VLOOKUP(HH48,Ret!$A$2:$AZ$27,HI48+2),HJ48),0)</f>
        <v>1.2297439368050653E-3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2.6044386798495113E-5</v>
      </c>
      <c r="HN48">
        <f>HN47/(1+Assumptions!$C$9)</f>
        <v>0.31468934691096778</v>
      </c>
      <c r="HO48">
        <f>HO47*(1+Assumptions!$C$10)</f>
        <v>2.6952054128682188</v>
      </c>
      <c r="HQ48">
        <f>HQ47/(1.01+Assumptions!$C$9)</f>
        <v>0.23377616929784559</v>
      </c>
      <c r="HR48">
        <f>HR47/(0.99+Assumptions!$C$9)</f>
        <v>0.42482830580550457</v>
      </c>
    </row>
    <row r="49" spans="2:226" x14ac:dyDescent="0.25">
      <c r="B49">
        <f t="shared" si="27"/>
        <v>2070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64389.404790018416</v>
      </c>
      <c r="F49" s="3">
        <f t="shared" si="19"/>
        <v>18753.04</v>
      </c>
      <c r="H49">
        <f t="shared" si="23"/>
        <v>79</v>
      </c>
      <c r="I49" s="5">
        <v>92649.781479269543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36225.78</v>
      </c>
      <c r="AZ49" s="5">
        <v>36536.21</v>
      </c>
      <c r="BA49" s="5">
        <v>36631.14</v>
      </c>
      <c r="BB49" s="5">
        <v>36487.089999999997</v>
      </c>
      <c r="BC49" s="5">
        <v>36089.56</v>
      </c>
      <c r="BD49" s="5">
        <v>35421.07</v>
      </c>
      <c r="BE49" s="5">
        <v>34466.39</v>
      </c>
      <c r="BF49" s="5">
        <v>33150.550000000003</v>
      </c>
      <c r="BG49" s="5">
        <v>31458.61</v>
      </c>
      <c r="BH49" s="5">
        <v>29396.01</v>
      </c>
      <c r="BI49" s="5">
        <v>26989.19</v>
      </c>
      <c r="BJ49" s="5">
        <v>24295.38</v>
      </c>
      <c r="BK49" s="5">
        <v>21404.720000000001</v>
      </c>
      <c r="BL49" s="5">
        <v>18428.47</v>
      </c>
      <c r="BM49" s="5">
        <v>15480.92</v>
      </c>
      <c r="BN49" s="5">
        <v>12666.73</v>
      </c>
      <c r="BO49" s="5">
        <v>10075.07</v>
      </c>
      <c r="BP49" s="5">
        <v>7773.98</v>
      </c>
      <c r="BQ49" s="5">
        <v>5853.37</v>
      </c>
      <c r="BR49" s="5">
        <v>4260.22</v>
      </c>
      <c r="BS49" s="5">
        <v>3032.19</v>
      </c>
      <c r="BT49" s="5">
        <v>2045.93</v>
      </c>
      <c r="BU49" s="5">
        <v>1301.2</v>
      </c>
      <c r="BV49" s="5">
        <v>747.8</v>
      </c>
      <c r="BW49" s="5">
        <v>378.13</v>
      </c>
      <c r="BX49" s="5">
        <v>165.45</v>
      </c>
      <c r="BY49" s="5">
        <v>62</v>
      </c>
      <c r="BZ49" s="5">
        <v>18.940000000000001</v>
      </c>
      <c r="CA49" s="5">
        <v>4.34</v>
      </c>
      <c r="CB49" s="5">
        <v>0.63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0.96101000000000003</v>
      </c>
      <c r="EV49" s="3">
        <v>0.91871594990000005</v>
      </c>
      <c r="EW49" s="3">
        <v>0.87308332866846705</v>
      </c>
      <c r="EX49" s="3">
        <v>0.8243128939290465</v>
      </c>
      <c r="EY49" s="3">
        <v>0.77282631057423834</v>
      </c>
      <c r="EZ49" s="3">
        <v>0.71896804499031963</v>
      </c>
      <c r="FA49" s="3">
        <v>0.66311860725547167</v>
      </c>
      <c r="FB49" s="3">
        <v>0.6045519718626684</v>
      </c>
      <c r="FC49" s="3">
        <v>0.54378845317075164</v>
      </c>
      <c r="FD49" s="3">
        <v>0.48164430874239811</v>
      </c>
      <c r="FE49" s="3">
        <v>0.4191557761261594</v>
      </c>
      <c r="FF49" s="3">
        <v>0.35764885753740677</v>
      </c>
      <c r="FG49" s="3">
        <v>0.298668984440913</v>
      </c>
      <c r="FH49" s="3">
        <v>0.24373479813269586</v>
      </c>
      <c r="FI49" s="3">
        <v>0.19407627036114039</v>
      </c>
      <c r="FJ49" s="3">
        <v>0.15051779224128606</v>
      </c>
      <c r="FK49" s="3">
        <v>0.1134798791044728</v>
      </c>
      <c r="FL49" s="3">
        <v>8.2996913979429307E-2</v>
      </c>
      <c r="FM49" s="3">
        <v>5.9234067537978899E-2</v>
      </c>
      <c r="FN49" s="3">
        <v>4.0864398513100884E-2</v>
      </c>
      <c r="FO49" s="3">
        <v>2.7568757812878382E-2</v>
      </c>
      <c r="FP49" s="3">
        <v>1.7631874746804499E-2</v>
      </c>
      <c r="FQ49" s="3">
        <v>1.0629199372363625E-2</v>
      </c>
      <c r="FR49" s="3">
        <v>5.7901500661013613E-3</v>
      </c>
      <c r="FS49" s="3">
        <v>2.7751610251817212E-3</v>
      </c>
      <c r="FT49" s="3">
        <v>1.1509425319736154E-3</v>
      </c>
      <c r="FU49" s="3">
        <v>4.0880327793170847E-4</v>
      </c>
      <c r="FV49" s="3">
        <v>1.1838942928902277E-4</v>
      </c>
      <c r="FW49" s="3">
        <v>2.5729574667383321E-5</v>
      </c>
      <c r="FX49" s="3">
        <v>3.5434770231920298E-6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47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72</v>
      </c>
      <c r="HI49">
        <f t="shared" si="28"/>
        <v>40</v>
      </c>
      <c r="HJ49">
        <f t="shared" si="21"/>
        <v>3.4200441357312892E-3</v>
      </c>
      <c r="HK49">
        <f>IF(HH49&gt;=$F$3,IF(HI49&lt;50,HJ49*VLOOKUP(HH49,Ret!$A$2:$AZ$27,HI49+2),HJ49),0)</f>
        <v>9.8497271109061128E-4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2.0212460842171921E-5</v>
      </c>
      <c r="HN49">
        <f>HN48/(1+Assumptions!$C$9)</f>
        <v>0.3031689276598919</v>
      </c>
      <c r="HO49">
        <f>HO48*(1+Assumptions!$C$10)</f>
        <v>2.7827995887864359</v>
      </c>
      <c r="HQ49">
        <f>HQ48/(1.01+Assumptions!$C$9)</f>
        <v>0.22306886383382213</v>
      </c>
      <c r="HR49">
        <f>HR48/(0.99+Assumptions!$C$9)</f>
        <v>0.41325710681469313</v>
      </c>
    </row>
    <row r="50" spans="2:226" x14ac:dyDescent="0.25">
      <c r="B50">
        <f t="shared" si="27"/>
        <v>2071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67930.822053469426</v>
      </c>
      <c r="F50" s="3">
        <f t="shared" si="19"/>
        <v>16881.28</v>
      </c>
      <c r="H50">
        <f t="shared" si="23"/>
        <v>80</v>
      </c>
      <c r="I50" s="5">
        <v>88044.732453498247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38018.559999999998</v>
      </c>
      <c r="BA50" s="5">
        <v>38117.33</v>
      </c>
      <c r="BB50" s="5">
        <v>37967.449999999997</v>
      </c>
      <c r="BC50" s="5">
        <v>37553.78</v>
      </c>
      <c r="BD50" s="5">
        <v>36858.17</v>
      </c>
      <c r="BE50" s="5">
        <v>35864.76</v>
      </c>
      <c r="BF50" s="5">
        <v>34495.53</v>
      </c>
      <c r="BG50" s="5">
        <v>32734.94</v>
      </c>
      <c r="BH50" s="5">
        <v>30588.66</v>
      </c>
      <c r="BI50" s="5">
        <v>28084.19</v>
      </c>
      <c r="BJ50" s="5">
        <v>25281.09</v>
      </c>
      <c r="BK50" s="5">
        <v>22273.15</v>
      </c>
      <c r="BL50" s="5">
        <v>19176.150000000001</v>
      </c>
      <c r="BM50" s="5">
        <v>16109.01</v>
      </c>
      <c r="BN50" s="5">
        <v>13180.64</v>
      </c>
      <c r="BO50" s="5">
        <v>10483.83</v>
      </c>
      <c r="BP50" s="5">
        <v>8089.39</v>
      </c>
      <c r="BQ50" s="5">
        <v>6090.85</v>
      </c>
      <c r="BR50" s="5">
        <v>4433.0600000000004</v>
      </c>
      <c r="BS50" s="5">
        <v>3155.21</v>
      </c>
      <c r="BT50" s="5">
        <v>2128.9299999999998</v>
      </c>
      <c r="BU50" s="5">
        <v>1353.99</v>
      </c>
      <c r="BV50" s="5">
        <v>778.14</v>
      </c>
      <c r="BW50" s="5">
        <v>393.47</v>
      </c>
      <c r="BX50" s="5">
        <v>172.16</v>
      </c>
      <c r="BY50" s="5">
        <v>64.510000000000005</v>
      </c>
      <c r="BZ50" s="5">
        <v>19.71</v>
      </c>
      <c r="CA50" s="5">
        <v>4.5199999999999996</v>
      </c>
      <c r="CB50" s="5">
        <v>0.66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0.95599000000000001</v>
      </c>
      <c r="EW50" s="3">
        <v>0.9085059767</v>
      </c>
      <c r="EX50" s="3">
        <v>0.85775683284153803</v>
      </c>
      <c r="EY50" s="3">
        <v>0.80418134106225558</v>
      </c>
      <c r="EZ50" s="3">
        <v>0.74813794340362694</v>
      </c>
      <c r="FA50" s="3">
        <v>0.69002258796003324</v>
      </c>
      <c r="FB50" s="3">
        <v>0.62907979299140315</v>
      </c>
      <c r="FC50" s="3">
        <v>0.5658509829978372</v>
      </c>
      <c r="FD50" s="3">
        <v>0.50118553266084431</v>
      </c>
      <c r="FE50" s="3">
        <v>0.43616172165342637</v>
      </c>
      <c r="FF50" s="3">
        <v>0.37215935061800259</v>
      </c>
      <c r="FG50" s="3">
        <v>0.31078655210758777</v>
      </c>
      <c r="FH50" s="3">
        <v>0.25362358157843912</v>
      </c>
      <c r="FI50" s="3">
        <v>0.20195031306764794</v>
      </c>
      <c r="FJ50" s="3">
        <v>0.15662458480274505</v>
      </c>
      <c r="FK50" s="3">
        <v>0.11808397322033357</v>
      </c>
      <c r="FL50" s="3">
        <v>8.6364256333887557E-2</v>
      </c>
      <c r="FM50" s="3">
        <v>6.1637306102932207E-2</v>
      </c>
      <c r="FN50" s="3">
        <v>4.2522344734290875E-2</v>
      </c>
      <c r="FO50" s="3">
        <v>2.8687274651541996E-2</v>
      </c>
      <c r="FP50" s="3">
        <v>1.83472333761402E-2</v>
      </c>
      <c r="FQ50" s="3">
        <v>1.1060446168472359E-2</v>
      </c>
      <c r="FR50" s="3">
        <v>6.0250674458136328E-3</v>
      </c>
      <c r="FS50" s="3">
        <v>2.8877545761040162E-3</v>
      </c>
      <c r="FT50" s="3">
        <v>1.1976384553476188E-3</v>
      </c>
      <c r="FU50" s="3">
        <v>4.2538920295492069E-4</v>
      </c>
      <c r="FV50" s="3">
        <v>1.2319271317574502E-4</v>
      </c>
      <c r="FW50" s="3">
        <v>2.6773472354484668E-5</v>
      </c>
      <c r="FX50" s="3">
        <v>3.6872426126596274E-6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48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73</v>
      </c>
      <c r="HI50">
        <f t="shared" si="28"/>
        <v>41</v>
      </c>
      <c r="HJ50">
        <f t="shared" si="21"/>
        <v>2.414858963798506E-3</v>
      </c>
      <c r="HK50">
        <f>IF(HH50&gt;=$F$3,IF(HI50&lt;50,HJ50*VLOOKUP(HH50,Ret!$A$2:$AZ$27,HI50+2),HJ50),0)</f>
        <v>5.3368383099946983E-4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1.5165314292654618E-5</v>
      </c>
      <c r="HN50">
        <f>HN49/(1+Assumptions!$C$9)</f>
        <v>0.29207025786116753</v>
      </c>
      <c r="HO50">
        <f>HO49*(1+Assumptions!$C$10)</f>
        <v>2.873240575421995</v>
      </c>
      <c r="HQ50">
        <f>HQ49/(1.01+Assumptions!$C$9)</f>
        <v>0.21285196930708217</v>
      </c>
      <c r="HR50">
        <f>HR49/(0.99+Assumptions!$C$9)</f>
        <v>0.4020010766679894</v>
      </c>
    </row>
    <row r="51" spans="2:226" x14ac:dyDescent="0.25">
      <c r="B51">
        <f t="shared" si="27"/>
        <v>2072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71667.017266410243</v>
      </c>
      <c r="F51" s="3">
        <f t="shared" si="19"/>
        <v>14872.75</v>
      </c>
      <c r="H51">
        <f t="shared" si="23"/>
        <v>81</v>
      </c>
      <c r="I51" s="5">
        <v>83552.315670072145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39872.11</v>
      </c>
      <c r="BB51" s="5">
        <v>39715.32</v>
      </c>
      <c r="BC51" s="5">
        <v>39282.61</v>
      </c>
      <c r="BD51" s="5">
        <v>38554.980000000003</v>
      </c>
      <c r="BE51" s="5">
        <v>37515.83</v>
      </c>
      <c r="BF51" s="5">
        <v>36083.56</v>
      </c>
      <c r="BG51" s="5">
        <v>34241.93</v>
      </c>
      <c r="BH51" s="5">
        <v>31996.84</v>
      </c>
      <c r="BI51" s="5">
        <v>29377.08</v>
      </c>
      <c r="BJ51" s="5">
        <v>26444.93</v>
      </c>
      <c r="BK51" s="5">
        <v>23298.51</v>
      </c>
      <c r="BL51" s="5">
        <v>20058.939999999999</v>
      </c>
      <c r="BM51" s="5">
        <v>16850.599999999999</v>
      </c>
      <c r="BN51" s="5">
        <v>13787.43</v>
      </c>
      <c r="BO51" s="5">
        <v>10966.47</v>
      </c>
      <c r="BP51" s="5">
        <v>8461.7900000000009</v>
      </c>
      <c r="BQ51" s="5">
        <v>6371.25</v>
      </c>
      <c r="BR51" s="5">
        <v>4637.1400000000003</v>
      </c>
      <c r="BS51" s="5">
        <v>3300.46</v>
      </c>
      <c r="BT51" s="5">
        <v>2226.94</v>
      </c>
      <c r="BU51" s="5">
        <v>1416.33</v>
      </c>
      <c r="BV51" s="5">
        <v>813.96</v>
      </c>
      <c r="BW51" s="5">
        <v>411.58</v>
      </c>
      <c r="BX51" s="5">
        <v>180.08</v>
      </c>
      <c r="BY51" s="5">
        <v>67.48</v>
      </c>
      <c r="BZ51" s="5">
        <v>20.62</v>
      </c>
      <c r="CA51" s="5">
        <v>4.7300000000000004</v>
      </c>
      <c r="CB51" s="5">
        <v>0.69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0.95033000000000001</v>
      </c>
      <c r="EX51" s="3">
        <v>0.89724456620000004</v>
      </c>
      <c r="EY51" s="3">
        <v>0.84120267059514808</v>
      </c>
      <c r="EZ51" s="3">
        <v>0.78257925648137217</v>
      </c>
      <c r="FA51" s="3">
        <v>0.72178849983789917</v>
      </c>
      <c r="FB51" s="3">
        <v>0.65804013953221596</v>
      </c>
      <c r="FC51" s="3">
        <v>0.59190052510783298</v>
      </c>
      <c r="FD51" s="3">
        <v>0.52425813309850977</v>
      </c>
      <c r="FE51" s="3">
        <v>0.45624088291030912</v>
      </c>
      <c r="FF51" s="3">
        <v>0.38929209575205037</v>
      </c>
      <c r="FG51" s="3">
        <v>0.32509393624157973</v>
      </c>
      <c r="FH51" s="3">
        <v>0.26529940854866596</v>
      </c>
      <c r="FI51" s="3">
        <v>0.21124730705096076</v>
      </c>
      <c r="FJ51" s="3">
        <v>0.16383496145644313</v>
      </c>
      <c r="FK51" s="3">
        <v>0.12352009249085617</v>
      </c>
      <c r="FL51" s="3">
        <v>9.0340125245962383E-2</v>
      </c>
      <c r="FM51" s="3">
        <v>6.4474843986790889E-2</v>
      </c>
      <c r="FN51" s="3">
        <v>4.4479905369607303E-2</v>
      </c>
      <c r="FO51" s="3">
        <v>3.0007923358551871E-2</v>
      </c>
      <c r="FP51" s="3">
        <v>1.9191867463195435E-2</v>
      </c>
      <c r="FQ51" s="3">
        <v>1.1569625381512736E-2</v>
      </c>
      <c r="FR51" s="3">
        <v>6.3024377303252483E-3</v>
      </c>
      <c r="FS51" s="3">
        <v>3.0206953797675884E-3</v>
      </c>
      <c r="FT51" s="3">
        <v>1.252772994851012E-3</v>
      </c>
      <c r="FU51" s="3">
        <v>4.4497244004113094E-4</v>
      </c>
      <c r="FV51" s="3">
        <v>1.2886401863591152E-4</v>
      </c>
      <c r="FW51" s="3">
        <v>2.8006017170142653E-5</v>
      </c>
      <c r="FX51" s="3">
        <v>3.856988684672045E-6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49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74</v>
      </c>
      <c r="HI51">
        <f t="shared" si="28"/>
        <v>42</v>
      </c>
      <c r="HJ51">
        <f t="shared" si="21"/>
        <v>1.8660098185063817E-3</v>
      </c>
      <c r="HK51">
        <f>IF(HH51&gt;=$F$3,IF(HI51&lt;50,HJ51*VLOOKUP(HH51,Ret!$A$2:$AZ$27,HI51+2),HJ51),0)</f>
        <v>4.6463644480808906E-4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1.2483605685807694E-5</v>
      </c>
      <c r="HN51">
        <f>HN50/(1+Assumptions!$C$9)</f>
        <v>0.28137789774678951</v>
      </c>
      <c r="HO51">
        <f>HO50*(1+Assumptions!$C$10)</f>
        <v>2.9666208941232095</v>
      </c>
      <c r="HQ51">
        <f>HQ50/(1.01+Assumptions!$C$9)</f>
        <v>0.20310302414797915</v>
      </c>
      <c r="HR51">
        <f>HR50/(0.99+Assumptions!$C$9)</f>
        <v>0.39105163099998969</v>
      </c>
    </row>
    <row r="52" spans="2:226" x14ac:dyDescent="0.25">
      <c r="B52">
        <f t="shared" si="27"/>
        <v>2073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75608.7032160628</v>
      </c>
      <c r="F52" s="3">
        <f t="shared" si="19"/>
        <v>12804.75</v>
      </c>
      <c r="H52">
        <f t="shared" si="23"/>
        <v>82</v>
      </c>
      <c r="I52" s="5">
        <v>79181.927566125203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41791.08</v>
      </c>
      <c r="BC52" s="5">
        <v>41335.75</v>
      </c>
      <c r="BD52" s="5">
        <v>40570.089999999997</v>
      </c>
      <c r="BE52" s="5">
        <v>39476.629999999997</v>
      </c>
      <c r="BF52" s="5">
        <v>37969.51</v>
      </c>
      <c r="BG52" s="5">
        <v>36031.620000000003</v>
      </c>
      <c r="BH52" s="5">
        <v>33669.19</v>
      </c>
      <c r="BI52" s="5">
        <v>30912.5</v>
      </c>
      <c r="BJ52" s="5">
        <v>27827.1</v>
      </c>
      <c r="BK52" s="5">
        <v>24516.23</v>
      </c>
      <c r="BL52" s="5">
        <v>21107.35</v>
      </c>
      <c r="BM52" s="5">
        <v>17731.32</v>
      </c>
      <c r="BN52" s="5">
        <v>14508.04</v>
      </c>
      <c r="BO52" s="5">
        <v>11539.64</v>
      </c>
      <c r="BP52" s="5">
        <v>8904.06</v>
      </c>
      <c r="BQ52" s="5">
        <v>6704.25</v>
      </c>
      <c r="BR52" s="5">
        <v>4879.51</v>
      </c>
      <c r="BS52" s="5">
        <v>3472.97</v>
      </c>
      <c r="BT52" s="5">
        <v>2343.33</v>
      </c>
      <c r="BU52" s="5">
        <v>1490.35</v>
      </c>
      <c r="BV52" s="5">
        <v>856.51</v>
      </c>
      <c r="BW52" s="5">
        <v>433.09</v>
      </c>
      <c r="BX52" s="5">
        <v>189.5</v>
      </c>
      <c r="BY52" s="5">
        <v>71.010000000000005</v>
      </c>
      <c r="BZ52" s="5">
        <v>21.7</v>
      </c>
      <c r="CA52" s="5">
        <v>4.97</v>
      </c>
      <c r="CB52" s="5">
        <v>0.72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0.94413999999999998</v>
      </c>
      <c r="EY52" s="3">
        <v>0.88516901560000005</v>
      </c>
      <c r="EZ52" s="3">
        <v>0.82348158690283602</v>
      </c>
      <c r="FA52" s="3">
        <v>0.7595135372322237</v>
      </c>
      <c r="FB52" s="3">
        <v>0.69243330162387373</v>
      </c>
      <c r="FC52" s="3">
        <v>0.62283683047765814</v>
      </c>
      <c r="FD52" s="3">
        <v>0.55165903749067136</v>
      </c>
      <c r="FE52" s="3">
        <v>0.48008679396663168</v>
      </c>
      <c r="FF52" s="3">
        <v>0.40963885781996817</v>
      </c>
      <c r="FG52" s="3">
        <v>0.34208531377687723</v>
      </c>
      <c r="FH52" s="3">
        <v>0.2791655620138962</v>
      </c>
      <c r="FI52" s="3">
        <v>0.22228837040918498</v>
      </c>
      <c r="FJ52" s="3">
        <v>0.1723979685545475</v>
      </c>
      <c r="FK52" s="3">
        <v>0.12997600043232999</v>
      </c>
      <c r="FL52" s="3">
        <v>9.5061847196197494E-2</v>
      </c>
      <c r="FM52" s="3">
        <v>6.7844689725454183E-2</v>
      </c>
      <c r="FN52" s="3">
        <v>4.6804694547796337E-2</v>
      </c>
      <c r="FO52" s="3">
        <v>3.1576319129725319E-2</v>
      </c>
      <c r="FP52" s="3">
        <v>2.0194950662607125E-2</v>
      </c>
      <c r="FQ52" s="3">
        <v>1.2174324057446079E-2</v>
      </c>
      <c r="FR52" s="3">
        <v>6.6318412870531775E-3</v>
      </c>
      <c r="FS52" s="3">
        <v>3.1785752104717176E-3</v>
      </c>
      <c r="FT52" s="3">
        <v>1.3182504970389356E-3</v>
      </c>
      <c r="FU52" s="3">
        <v>4.6822939404325952E-4</v>
      </c>
      <c r="FV52" s="3">
        <v>1.3559923251492794E-4</v>
      </c>
      <c r="FW52" s="3">
        <v>2.9469781202469292E-5</v>
      </c>
      <c r="FX52" s="3">
        <v>4.0585782672040693E-6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50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75</v>
      </c>
      <c r="HI52">
        <f t="shared" si="28"/>
        <v>43</v>
      </c>
      <c r="HJ52">
        <f t="shared" si="21"/>
        <v>1.3888897680124849E-3</v>
      </c>
      <c r="HK52">
        <f>IF(HH52&gt;=$F$3,IF(HI52&lt;50,HJ52*VLOOKUP(HH52,Ret!$A$2:$AZ$27,HI52+2),HJ52),0)</f>
        <v>1.3888897680124849E-3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0.27107697278110743</v>
      </c>
      <c r="HO52">
        <f>HO51*(1+Assumptions!$C$10)</f>
        <v>3.0630360731822139</v>
      </c>
      <c r="HQ52">
        <f>HQ51/(1.01+Assumptions!$C$9)</f>
        <v>0.19380059556104881</v>
      </c>
      <c r="HR52">
        <f>HR51/(0.99+Assumptions!$C$9)</f>
        <v>0.38040041926069035</v>
      </c>
    </row>
    <row r="53" spans="2:226" x14ac:dyDescent="0.25">
      <c r="B53">
        <f t="shared" si="27"/>
        <v>2074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79767.181892946246</v>
      </c>
      <c r="F53" s="3">
        <f t="shared" si="19"/>
        <v>10756.69</v>
      </c>
      <c r="H53">
        <f t="shared" si="23"/>
        <v>83</v>
      </c>
      <c r="I53" s="5">
        <v>74928.06924958562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43781.38</v>
      </c>
      <c r="BD53" s="5">
        <v>42970.42</v>
      </c>
      <c r="BE53" s="5">
        <v>41812.26</v>
      </c>
      <c r="BF53" s="5">
        <v>40215.97</v>
      </c>
      <c r="BG53" s="5">
        <v>38163.43</v>
      </c>
      <c r="BH53" s="5">
        <v>35661.230000000003</v>
      </c>
      <c r="BI53" s="5">
        <v>32741.439999999999</v>
      </c>
      <c r="BJ53" s="5">
        <v>29473.49</v>
      </c>
      <c r="BK53" s="5">
        <v>25966.74</v>
      </c>
      <c r="BL53" s="5">
        <v>22356.16</v>
      </c>
      <c r="BM53" s="5">
        <v>18780.39</v>
      </c>
      <c r="BN53" s="5">
        <v>15366.41</v>
      </c>
      <c r="BO53" s="5">
        <v>12222.38</v>
      </c>
      <c r="BP53" s="5">
        <v>9430.86</v>
      </c>
      <c r="BQ53" s="5">
        <v>7100.9</v>
      </c>
      <c r="BR53" s="5">
        <v>5168.2</v>
      </c>
      <c r="BS53" s="5">
        <v>3678.44</v>
      </c>
      <c r="BT53" s="5">
        <v>2481.98</v>
      </c>
      <c r="BU53" s="5">
        <v>1578.53</v>
      </c>
      <c r="BV53" s="5">
        <v>907.18</v>
      </c>
      <c r="BW53" s="5">
        <v>458.72</v>
      </c>
      <c r="BX53" s="5">
        <v>200.71</v>
      </c>
      <c r="BY53" s="5">
        <v>75.209999999999994</v>
      </c>
      <c r="BZ53" s="5">
        <v>22.98</v>
      </c>
      <c r="CA53" s="5">
        <v>5.27</v>
      </c>
      <c r="CB53" s="5">
        <v>0.77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0.93754000000000004</v>
      </c>
      <c r="EZ53" s="3">
        <v>0.87220283740000004</v>
      </c>
      <c r="FA53" s="3">
        <v>0.80445012099076807</v>
      </c>
      <c r="FB53" s="3">
        <v>0.73340108630486345</v>
      </c>
      <c r="FC53" s="3">
        <v>0.65968694312036158</v>
      </c>
      <c r="FD53" s="3">
        <v>0.58429791926056662</v>
      </c>
      <c r="FE53" s="3">
        <v>0.50849110721570068</v>
      </c>
      <c r="FF53" s="3">
        <v>0.43387512214286877</v>
      </c>
      <c r="FG53" s="3">
        <v>0.36232477575028826</v>
      </c>
      <c r="FH53" s="3">
        <v>0.29568237974653772</v>
      </c>
      <c r="FI53" s="3">
        <v>0.23544005169697813</v>
      </c>
      <c r="FJ53" s="3">
        <v>0.18259788649410835</v>
      </c>
      <c r="FK53" s="3">
        <v>0.13766602456450311</v>
      </c>
      <c r="FL53" s="3">
        <v>0.10068617704598627</v>
      </c>
      <c r="FM53" s="3">
        <v>7.1858717695949939E-2</v>
      </c>
      <c r="FN53" s="3">
        <v>4.9573892164081951E-2</v>
      </c>
      <c r="FO53" s="3">
        <v>3.3444530609576251E-2</v>
      </c>
      <c r="FP53" s="3">
        <v>2.1389783996660586E-2</v>
      </c>
      <c r="FQ53" s="3">
        <v>1.2894617384546869E-2</v>
      </c>
      <c r="FR53" s="3">
        <v>7.0242138740580617E-3</v>
      </c>
      <c r="FS53" s="3">
        <v>3.3666354676972882E-3</v>
      </c>
      <c r="FT53" s="3">
        <v>1.3962447275180966E-3</v>
      </c>
      <c r="FU53" s="3">
        <v>4.9593216476715276E-4</v>
      </c>
      <c r="FV53" s="3">
        <v>1.4362195491656742E-4</v>
      </c>
      <c r="FW53" s="3">
        <v>3.12133594620176E-5</v>
      </c>
      <c r="FX53" s="3">
        <v>4.2987038651090622E-6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51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76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0.2611531529683116</v>
      </c>
      <c r="HO53">
        <f>HO52*(1+Assumptions!$C$10)</f>
        <v>3.1625847455606357</v>
      </c>
      <c r="HQ53">
        <f>HQ52/(1.01+Assumptions!$C$9)</f>
        <v>0.18492423240558092</v>
      </c>
      <c r="HR53">
        <f>HR52/(0.99+Assumptions!$C$9)</f>
        <v>0.37003931834697501</v>
      </c>
    </row>
    <row r="54" spans="2:226" x14ac:dyDescent="0.25">
      <c r="B54">
        <f t="shared" si="27"/>
        <v>2075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84154.37689705829</v>
      </c>
      <c r="F54" s="3">
        <f t="shared" si="19"/>
        <v>8801.2900000000009</v>
      </c>
      <c r="H54">
        <f t="shared" si="23"/>
        <v>84</v>
      </c>
      <c r="I54" s="5">
        <v>70770.861137852669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45833.16</v>
      </c>
      <c r="BE54" s="5">
        <v>44597.85</v>
      </c>
      <c r="BF54" s="5">
        <v>42895.21</v>
      </c>
      <c r="BG54" s="5">
        <v>40705.919999999998</v>
      </c>
      <c r="BH54" s="5">
        <v>38037.019999999997</v>
      </c>
      <c r="BI54" s="5">
        <v>34922.71</v>
      </c>
      <c r="BJ54" s="5">
        <v>31437.05</v>
      </c>
      <c r="BK54" s="5">
        <v>27696.67</v>
      </c>
      <c r="BL54" s="5">
        <v>23845.55</v>
      </c>
      <c r="BM54" s="5">
        <v>20031.560000000001</v>
      </c>
      <c r="BN54" s="5">
        <v>16390.14</v>
      </c>
      <c r="BO54" s="5">
        <v>13036.65</v>
      </c>
      <c r="BP54" s="5">
        <v>10059.16</v>
      </c>
      <c r="BQ54" s="5">
        <v>7573.97</v>
      </c>
      <c r="BR54" s="5">
        <v>5512.51</v>
      </c>
      <c r="BS54" s="5">
        <v>3923.51</v>
      </c>
      <c r="BT54" s="5">
        <v>2647.33</v>
      </c>
      <c r="BU54" s="5">
        <v>1683.69</v>
      </c>
      <c r="BV54" s="5">
        <v>967.62</v>
      </c>
      <c r="BW54" s="5">
        <v>489.28</v>
      </c>
      <c r="BX54" s="5">
        <v>214.08</v>
      </c>
      <c r="BY54" s="5">
        <v>80.22</v>
      </c>
      <c r="BZ54" s="5">
        <v>24.51</v>
      </c>
      <c r="CA54" s="5">
        <v>5.62</v>
      </c>
      <c r="CB54" s="5">
        <v>0.82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0.93030999999999997</v>
      </c>
      <c r="FA54" s="3">
        <v>0.85804351919999999</v>
      </c>
      <c r="FB54" s="3">
        <v>0.78226111558425604</v>
      </c>
      <c r="FC54" s="3">
        <v>0.70363605085688252</v>
      </c>
      <c r="FD54" s="3">
        <v>0.62322452296495801</v>
      </c>
      <c r="FE54" s="3">
        <v>0.54236737335548435</v>
      </c>
      <c r="FF54" s="3">
        <v>0.46278038498930057</v>
      </c>
      <c r="FG54" s="3">
        <v>0.38646327170071504</v>
      </c>
      <c r="FH54" s="3">
        <v>0.31538108213680249</v>
      </c>
      <c r="FI54" s="3">
        <v>0.25112534046225032</v>
      </c>
      <c r="FJ54" s="3">
        <v>0.19476276904890286</v>
      </c>
      <c r="FK54" s="3">
        <v>0.14683749446903932</v>
      </c>
      <c r="FL54" s="3">
        <v>0.10739400670476597</v>
      </c>
      <c r="FM54" s="3">
        <v>7.6646028645124417E-2</v>
      </c>
      <c r="FN54" s="3">
        <v>5.2876562241698434E-2</v>
      </c>
      <c r="FO54" s="3">
        <v>3.5672643950739436E-2</v>
      </c>
      <c r="FP54" s="3">
        <v>2.2814796165134914E-2</v>
      </c>
      <c r="FQ54" s="3">
        <v>1.3753671720189932E-2</v>
      </c>
      <c r="FR54" s="3">
        <v>7.4921751328562635E-3</v>
      </c>
      <c r="FS54" s="3">
        <v>3.5909246194266785E-3</v>
      </c>
      <c r="FT54" s="3">
        <v>1.4892641674148265E-3</v>
      </c>
      <c r="FU54" s="3">
        <v>5.2897173962407221E-4</v>
      </c>
      <c r="FV54" s="3">
        <v>1.5319021579513129E-4</v>
      </c>
      <c r="FW54" s="3">
        <v>3.3292829598755888E-5</v>
      </c>
      <c r="FX54" s="3">
        <v>4.5850884923406594E-6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52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77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0.25159263291744854</v>
      </c>
      <c r="HO54">
        <f>HO53*(1+Assumptions!$C$10)</f>
        <v>3.2653687497913562</v>
      </c>
      <c r="HQ54">
        <f>HQ53/(1.01+Assumptions!$C$9)</f>
        <v>0.17645442023433294</v>
      </c>
      <c r="HR54">
        <f>HR53/(0.99+Assumptions!$C$9)</f>
        <v>0.35996042640756321</v>
      </c>
    </row>
    <row r="55" spans="2:226" x14ac:dyDescent="0.25">
      <c r="B55">
        <f t="shared" si="27"/>
        <v>2076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88782.867626396503</v>
      </c>
      <c r="F55" s="3">
        <f t="shared" si="19"/>
        <v>7000.51</v>
      </c>
      <c r="H55">
        <f t="shared" si="23"/>
        <v>85</v>
      </c>
      <c r="I55" s="5">
        <v>66701.233648165566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47938.69</v>
      </c>
      <c r="BF55" s="5">
        <v>46108.51</v>
      </c>
      <c r="BG55" s="5">
        <v>43755.22</v>
      </c>
      <c r="BH55" s="5">
        <v>40886.39</v>
      </c>
      <c r="BI55" s="5">
        <v>37538.79</v>
      </c>
      <c r="BJ55" s="5">
        <v>33792.019999999997</v>
      </c>
      <c r="BK55" s="5">
        <v>29771.439999999999</v>
      </c>
      <c r="BL55" s="5">
        <v>25631.84</v>
      </c>
      <c r="BM55" s="5">
        <v>21532.14</v>
      </c>
      <c r="BN55" s="5">
        <v>17617.93</v>
      </c>
      <c r="BO55" s="5">
        <v>14013.24</v>
      </c>
      <c r="BP55" s="5">
        <v>10812.7</v>
      </c>
      <c r="BQ55" s="5">
        <v>8141.34</v>
      </c>
      <c r="BR55" s="5">
        <v>5925.46</v>
      </c>
      <c r="BS55" s="5">
        <v>4217.42</v>
      </c>
      <c r="BT55" s="5">
        <v>2845.64</v>
      </c>
      <c r="BU55" s="5">
        <v>1809.82</v>
      </c>
      <c r="BV55" s="5">
        <v>1040.0999999999999</v>
      </c>
      <c r="BW55" s="5">
        <v>525.92999999999995</v>
      </c>
      <c r="BX55" s="5">
        <v>230.12</v>
      </c>
      <c r="BY55" s="5">
        <v>86.23</v>
      </c>
      <c r="BZ55" s="5">
        <v>26.35</v>
      </c>
      <c r="CA55" s="5">
        <v>6.04</v>
      </c>
      <c r="CB55" s="5">
        <v>0.88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0.92232000000000003</v>
      </c>
      <c r="FB55" s="3">
        <v>0.84086069760000004</v>
      </c>
      <c r="FC55" s="3">
        <v>0.75634578888422399</v>
      </c>
      <c r="FD55" s="3">
        <v>0.66991059213053483</v>
      </c>
      <c r="FE55" s="3">
        <v>0.58299639190751928</v>
      </c>
      <c r="FF55" s="3">
        <v>0.49744750135900989</v>
      </c>
      <c r="FG55" s="3">
        <v>0.41541343390989555</v>
      </c>
      <c r="FH55" s="3">
        <v>0.33900644101084842</v>
      </c>
      <c r="FI55" s="3">
        <v>0.26993726871929813</v>
      </c>
      <c r="FJ55" s="3">
        <v>0.20935254812793885</v>
      </c>
      <c r="FK55" s="3">
        <v>0.15783716661009695</v>
      </c>
      <c r="FL55" s="3">
        <v>0.11543894691529269</v>
      </c>
      <c r="FM55" s="3">
        <v>8.2387622023975232E-2</v>
      </c>
      <c r="FN55" s="3">
        <v>5.6837572681900039E-2</v>
      </c>
      <c r="FO55" s="3">
        <v>3.8344900034117044E-2</v>
      </c>
      <c r="FP55" s="3">
        <v>2.4523864265819897E-2</v>
      </c>
      <c r="FQ55" s="3">
        <v>1.4783966334006868E-2</v>
      </c>
      <c r="FR55" s="3">
        <v>8.0534178207869022E-3</v>
      </c>
      <c r="FS55" s="3">
        <v>3.8599226273249541E-3</v>
      </c>
      <c r="FT55" s="3">
        <v>1.6008257112304783E-3</v>
      </c>
      <c r="FU55" s="3">
        <v>5.6859728437195362E-4</v>
      </c>
      <c r="FV55" s="3">
        <v>1.6466577355411774E-4</v>
      </c>
      <c r="FW55" s="3">
        <v>3.5786812566516412E-5</v>
      </c>
      <c r="FX55" s="3">
        <v>4.9285598266606386E-6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53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78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0.24238211263723367</v>
      </c>
      <c r="HO55">
        <f>HO54*(1+Assumptions!$C$10)</f>
        <v>3.3714932341595754</v>
      </c>
      <c r="HQ55">
        <f>HQ54/(1.01+Assumptions!$C$9)</f>
        <v>0.16837253839153907</v>
      </c>
      <c r="HR55">
        <f>HR54/(0.99+Assumptions!$C$9)</f>
        <v>0.3501560568166957</v>
      </c>
    </row>
    <row r="56" spans="2:226" x14ac:dyDescent="0.25">
      <c r="B56">
        <f t="shared" si="27"/>
        <v>2077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93665.925345848314</v>
      </c>
      <c r="F56" s="3">
        <f t="shared" si="19"/>
        <v>5401.64</v>
      </c>
      <c r="H56">
        <f t="shared" si="23"/>
        <v>86</v>
      </c>
      <c r="I56" s="5">
        <v>62711.871361078876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49991.88</v>
      </c>
      <c r="BG56" s="5">
        <v>47440.39</v>
      </c>
      <c r="BH56" s="5">
        <v>44329.94</v>
      </c>
      <c r="BI56" s="5">
        <v>40700.400000000001</v>
      </c>
      <c r="BJ56" s="5">
        <v>36638.06</v>
      </c>
      <c r="BK56" s="5">
        <v>32278.86</v>
      </c>
      <c r="BL56" s="5">
        <v>27790.61</v>
      </c>
      <c r="BM56" s="5">
        <v>23345.62</v>
      </c>
      <c r="BN56" s="5">
        <v>19101.759999999998</v>
      </c>
      <c r="BO56" s="5">
        <v>15193.46</v>
      </c>
      <c r="BP56" s="5">
        <v>11723.37</v>
      </c>
      <c r="BQ56" s="5">
        <v>8827.0300000000007</v>
      </c>
      <c r="BR56" s="5">
        <v>6424.52</v>
      </c>
      <c r="BS56" s="5">
        <v>4572.62</v>
      </c>
      <c r="BT56" s="5">
        <v>3085.31</v>
      </c>
      <c r="BU56" s="5">
        <v>1962.25</v>
      </c>
      <c r="BV56" s="5">
        <v>1127.7</v>
      </c>
      <c r="BW56" s="5">
        <v>570.22</v>
      </c>
      <c r="BX56" s="5">
        <v>249.5</v>
      </c>
      <c r="BY56" s="5">
        <v>93.49</v>
      </c>
      <c r="BZ56" s="5">
        <v>28.56</v>
      </c>
      <c r="CA56" s="5">
        <v>6.55</v>
      </c>
      <c r="CB56" s="5">
        <v>0.95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0.91168000000000005</v>
      </c>
      <c r="FC56" s="3">
        <v>0.8200470432000001</v>
      </c>
      <c r="FD56" s="3">
        <v>0.72633206710310405</v>
      </c>
      <c r="FE56" s="3">
        <v>0.6320977447171473</v>
      </c>
      <c r="FF56" s="3">
        <v>0.53934372165735311</v>
      </c>
      <c r="FG56" s="3">
        <v>0.45040054851883904</v>
      </c>
      <c r="FH56" s="3">
        <v>0.36755837562976895</v>
      </c>
      <c r="FI56" s="3">
        <v>0.29267203217895982</v>
      </c>
      <c r="FJ56" s="3">
        <v>0.2269847212767141</v>
      </c>
      <c r="FK56" s="3">
        <v>0.17113059091215305</v>
      </c>
      <c r="FL56" s="3">
        <v>0.12516149158133047</v>
      </c>
      <c r="FM56" s="3">
        <v>8.9326504926679734E-2</v>
      </c>
      <c r="FN56" s="3">
        <v>6.1624569218817822E-2</v>
      </c>
      <c r="FO56" s="3">
        <v>4.1574399377783254E-2</v>
      </c>
      <c r="FP56" s="3">
        <v>2.658932286605506E-2</v>
      </c>
      <c r="FQ56" s="3">
        <v>1.6029107396572633E-2</v>
      </c>
      <c r="FR56" s="3">
        <v>8.7316959632089755E-3</v>
      </c>
      <c r="FS56" s="3">
        <v>4.1850145582064298E-3</v>
      </c>
      <c r="FT56" s="3">
        <v>1.7356510877249529E-3</v>
      </c>
      <c r="FU56" s="3">
        <v>6.1648590984902604E-4</v>
      </c>
      <c r="FV56" s="3">
        <v>1.7853431949227793E-4</v>
      </c>
      <c r="FW56" s="3">
        <v>3.8800863655256768E-5</v>
      </c>
      <c r="FX56" s="3">
        <v>5.3436549426019605E-6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54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79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0.23350877903394379</v>
      </c>
      <c r="HO56">
        <f>HO55*(1+Assumptions!$C$10)</f>
        <v>3.4810667642697615</v>
      </c>
      <c r="HQ56">
        <f>HQ55/(1.01+Assumptions!$C$9)</f>
        <v>0.16066081907589605</v>
      </c>
      <c r="HR56">
        <f>HR55/(0.99+Assumptions!$C$9)</f>
        <v>0.34061873231196077</v>
      </c>
    </row>
    <row r="57" spans="2:226" x14ac:dyDescent="0.25">
      <c r="B57">
        <f t="shared" si="27"/>
        <v>2078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98817.55123986995</v>
      </c>
      <c r="F57" s="3">
        <f t="shared" si="19"/>
        <v>4067.12</v>
      </c>
      <c r="H57">
        <f t="shared" si="23"/>
        <v>87</v>
      </c>
      <c r="I57" s="5">
        <v>58908.753241060876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52036.23</v>
      </c>
      <c r="BH57" s="5">
        <v>48624.45</v>
      </c>
      <c r="BI57" s="5">
        <v>44643.29</v>
      </c>
      <c r="BJ57" s="5">
        <v>40187.410000000003</v>
      </c>
      <c r="BK57" s="5">
        <v>35405.910000000003</v>
      </c>
      <c r="BL57" s="5">
        <v>30482.86</v>
      </c>
      <c r="BM57" s="5">
        <v>25607.26</v>
      </c>
      <c r="BN57" s="5">
        <v>20952.259999999998</v>
      </c>
      <c r="BO57" s="5">
        <v>16665.349999999999</v>
      </c>
      <c r="BP57" s="5">
        <v>12859.08</v>
      </c>
      <c r="BQ57" s="5">
        <v>9682.15</v>
      </c>
      <c r="BR57" s="5">
        <v>7046.9</v>
      </c>
      <c r="BS57" s="5">
        <v>5015.6000000000004</v>
      </c>
      <c r="BT57" s="5">
        <v>3384.2</v>
      </c>
      <c r="BU57" s="5">
        <v>2152.34</v>
      </c>
      <c r="BV57" s="5">
        <v>1236.95</v>
      </c>
      <c r="BW57" s="5">
        <v>625.47</v>
      </c>
      <c r="BX57" s="5">
        <v>273.67</v>
      </c>
      <c r="BY57" s="5">
        <v>102.55</v>
      </c>
      <c r="BZ57" s="5">
        <v>31.33</v>
      </c>
      <c r="CA57" s="5">
        <v>7.18</v>
      </c>
      <c r="CB57" s="5">
        <v>1.04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0.89949000000000001</v>
      </c>
      <c r="FD57" s="3">
        <v>0.79669628279999993</v>
      </c>
      <c r="FE57" s="3">
        <v>0.69333290706952799</v>
      </c>
      <c r="FF57" s="3">
        <v>0.59159323628614546</v>
      </c>
      <c r="FG57" s="3">
        <v>0.49403359569019722</v>
      </c>
      <c r="FH57" s="3">
        <v>0.40316599643489925</v>
      </c>
      <c r="FI57" s="3">
        <v>0.32102495632125289</v>
      </c>
      <c r="FJ57" s="3">
        <v>0.2489741151245109</v>
      </c>
      <c r="FK57" s="3">
        <v>0.18770905461582249</v>
      </c>
      <c r="FL57" s="3">
        <v>0.13728664836492024</v>
      </c>
      <c r="FM57" s="3">
        <v>9.7980108071559921E-2</v>
      </c>
      <c r="FN57" s="3">
        <v>6.7594516956407766E-2</v>
      </c>
      <c r="FO57" s="3">
        <v>4.5601964919470939E-2</v>
      </c>
      <c r="FP57" s="3">
        <v>2.9165192683896835E-2</v>
      </c>
      <c r="FQ57" s="3">
        <v>1.7581944757560367E-2</v>
      </c>
      <c r="FR57" s="3">
        <v>9.5775885872334352E-3</v>
      </c>
      <c r="FS57" s="3">
        <v>4.5904424339751129E-3</v>
      </c>
      <c r="FT57" s="3">
        <v>1.9037941906424989E-3</v>
      </c>
      <c r="FU57" s="3">
        <v>6.7620865857430921E-4</v>
      </c>
      <c r="FV57" s="3">
        <v>1.9583002752311993E-4</v>
      </c>
      <c r="FW57" s="3">
        <v>4.2559739881599662E-5</v>
      </c>
      <c r="FX57" s="3">
        <v>5.8613273764939035E-6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55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80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0.22496028808665106</v>
      </c>
      <c r="HO57">
        <f>HO56*(1+Assumptions!$C$10)</f>
        <v>3.5942014341085287</v>
      </c>
      <c r="HQ57">
        <f>HQ56/(1.01+Assumptions!$C$9)</f>
        <v>0.15330230827852676</v>
      </c>
      <c r="HR57">
        <f>HR56/(0.99+Assumptions!$C$9)</f>
        <v>0.33134117929179063</v>
      </c>
    </row>
    <row r="58" spans="2:226" x14ac:dyDescent="0.25">
      <c r="B58">
        <f t="shared" ref="B58:C73" si="29">B57+1</f>
        <v>2079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104252.51655806279</v>
      </c>
      <c r="F58" s="3">
        <f t="shared" si="19"/>
        <v>2960.15</v>
      </c>
      <c r="H58">
        <f t="shared" si="23"/>
        <v>88</v>
      </c>
      <c r="I58" s="5">
        <v>55315.03531766394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54057.8</v>
      </c>
      <c r="BI58" s="5">
        <v>49631.78</v>
      </c>
      <c r="BJ58" s="5">
        <v>44678</v>
      </c>
      <c r="BK58" s="5">
        <v>39362.21</v>
      </c>
      <c r="BL58" s="5">
        <v>33889.050000000003</v>
      </c>
      <c r="BM58" s="5">
        <v>28468.639999999999</v>
      </c>
      <c r="BN58" s="5">
        <v>23293.49</v>
      </c>
      <c r="BO58" s="5">
        <v>18527.55</v>
      </c>
      <c r="BP58" s="5">
        <v>14295.97</v>
      </c>
      <c r="BQ58" s="5">
        <v>10764.05</v>
      </c>
      <c r="BR58" s="5">
        <v>7834.33</v>
      </c>
      <c r="BS58" s="5">
        <v>5576.04</v>
      </c>
      <c r="BT58" s="5">
        <v>3762.36</v>
      </c>
      <c r="BU58" s="5">
        <v>2392.84</v>
      </c>
      <c r="BV58" s="5">
        <v>1375.17</v>
      </c>
      <c r="BW58" s="5">
        <v>695.36</v>
      </c>
      <c r="BX58" s="5">
        <v>304.25</v>
      </c>
      <c r="BY58" s="5">
        <v>114.01</v>
      </c>
      <c r="BZ58" s="5">
        <v>34.83</v>
      </c>
      <c r="CA58" s="5">
        <v>7.99</v>
      </c>
      <c r="CB58" s="5">
        <v>1.1599999999999999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0.88571999999999995</v>
      </c>
      <c r="FE58" s="3">
        <v>0.77080668720000001</v>
      </c>
      <c r="FF58" s="3">
        <v>0.65769851392027201</v>
      </c>
      <c r="FG58" s="3">
        <v>0.54923745198967999</v>
      </c>
      <c r="FH58" s="3">
        <v>0.44821620744521812</v>
      </c>
      <c r="FI58" s="3">
        <v>0.35689663734032934</v>
      </c>
      <c r="FJ58" s="3">
        <v>0.27679475605566584</v>
      </c>
      <c r="FK58" s="3">
        <v>0.20868387043304815</v>
      </c>
      <c r="FL58" s="3">
        <v>0.15262720915732272</v>
      </c>
      <c r="FM58" s="3">
        <v>0.10892851290348965</v>
      </c>
      <c r="FN58" s="3">
        <v>7.5147602481859449E-2</v>
      </c>
      <c r="FO58" s="3">
        <v>5.0697578538361661E-2</v>
      </c>
      <c r="FP58" s="3">
        <v>3.2424143329994583E-2</v>
      </c>
      <c r="FQ58" s="3">
        <v>1.9546570565053937E-2</v>
      </c>
      <c r="FR58" s="3">
        <v>1.0647798849607482E-2</v>
      </c>
      <c r="FS58" s="3">
        <v>5.1033835106283698E-3</v>
      </c>
      <c r="FT58" s="3">
        <v>2.1165262433629041E-3</v>
      </c>
      <c r="FU58" s="3">
        <v>7.5176895638006996E-4</v>
      </c>
      <c r="FV58" s="3">
        <v>2.1771228976766823E-4</v>
      </c>
      <c r="FW58" s="3">
        <v>4.7315411935207343E-5</v>
      </c>
      <c r="FX58" s="3">
        <v>6.5162785317167533E-6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56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81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0.21672474767500102</v>
      </c>
      <c r="HO58">
        <f>HO57*(1+Assumptions!$C$10)</f>
        <v>3.7110129807170558</v>
      </c>
      <c r="HQ58">
        <f>HQ57/(1.01+Assumptions!$C$9)</f>
        <v>0.14628082851004462</v>
      </c>
      <c r="HR58">
        <f>HR57/(0.99+Assumptions!$C$9)</f>
        <v>0.32231632226827883</v>
      </c>
    </row>
    <row r="59" spans="2:226" x14ac:dyDescent="0.25">
      <c r="B59">
        <f t="shared" si="29"/>
        <v>2080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109986.40496875624</v>
      </c>
      <c r="F59" s="3">
        <f t="shared" si="19"/>
        <v>2106.87</v>
      </c>
      <c r="H59">
        <f t="shared" si="23"/>
        <v>89</v>
      </c>
      <c r="I59" s="5">
        <v>51948.344450699995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56035.519999999997</v>
      </c>
      <c r="BJ59" s="5">
        <v>50442.58</v>
      </c>
      <c r="BK59" s="5">
        <v>44440.92</v>
      </c>
      <c r="BL59" s="5">
        <v>38261.58</v>
      </c>
      <c r="BM59" s="5">
        <v>32141.8</v>
      </c>
      <c r="BN59" s="5">
        <v>26298.93</v>
      </c>
      <c r="BO59" s="5">
        <v>20918.07</v>
      </c>
      <c r="BP59" s="5">
        <v>16140.51</v>
      </c>
      <c r="BQ59" s="5">
        <v>12152.88</v>
      </c>
      <c r="BR59" s="5">
        <v>8845.15</v>
      </c>
      <c r="BS59" s="5">
        <v>6295.49</v>
      </c>
      <c r="BT59" s="5">
        <v>4247.79</v>
      </c>
      <c r="BU59" s="5">
        <v>2701.58</v>
      </c>
      <c r="BV59" s="5">
        <v>1552.6</v>
      </c>
      <c r="BW59" s="5">
        <v>785.07</v>
      </c>
      <c r="BX59" s="5">
        <v>343.5</v>
      </c>
      <c r="BY59" s="5">
        <v>128.72</v>
      </c>
      <c r="BZ59" s="5">
        <v>39.33</v>
      </c>
      <c r="CA59" s="5">
        <v>9.02</v>
      </c>
      <c r="CB59" s="5">
        <v>1.31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0.87026000000000003</v>
      </c>
      <c r="FF59" s="3">
        <v>0.74255804759999999</v>
      </c>
      <c r="FG59" s="3">
        <v>0.62010279997028395</v>
      </c>
      <c r="FH59" s="3">
        <v>0.50604729197174958</v>
      </c>
      <c r="FI59" s="3">
        <v>0.40294521670542532</v>
      </c>
      <c r="FJ59" s="3">
        <v>0.31250819226805965</v>
      </c>
      <c r="FK59" s="3">
        <v>0.2356093013966582</v>
      </c>
      <c r="FL59" s="3">
        <v>0.17231993085548786</v>
      </c>
      <c r="FM59" s="3">
        <v>0.12298301145225311</v>
      </c>
      <c r="FN59" s="3">
        <v>8.4843519940680387E-2</v>
      </c>
      <c r="FO59" s="3">
        <v>5.7238832292780616E-2</v>
      </c>
      <c r="FP59" s="3">
        <v>3.6607667581170775E-2</v>
      </c>
      <c r="FQ59" s="3">
        <v>2.2068566324632992E-2</v>
      </c>
      <c r="FR59" s="3">
        <v>1.2021630819680575E-2</v>
      </c>
      <c r="FS59" s="3">
        <v>5.7618474355647029E-3</v>
      </c>
      <c r="FT59" s="3">
        <v>2.3896109869517494E-3</v>
      </c>
      <c r="FU59" s="3">
        <v>8.4876592645539192E-4</v>
      </c>
      <c r="FV59" s="3">
        <v>2.4580261230148148E-4</v>
      </c>
      <c r="FW59" s="3">
        <v>5.3420281731480972E-5</v>
      </c>
      <c r="FX59" s="3">
        <v>7.357041200059557E-6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57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82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0.20879070103564645</v>
      </c>
      <c r="HO59">
        <f>HO58*(1+Assumptions!$C$10)</f>
        <v>3.8316209025903598</v>
      </c>
      <c r="HQ59">
        <f>HQ58/(1.01+Assumptions!$C$9)</f>
        <v>0.13958094323477541</v>
      </c>
      <c r="HR59">
        <f>HR58/(0.99+Assumptions!$C$9)</f>
        <v>0.31353727847108837</v>
      </c>
    </row>
    <row r="60" spans="2:226" x14ac:dyDescent="0.25">
      <c r="B60">
        <f t="shared" si="29"/>
        <v>2081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116035.65724203784</v>
      </c>
      <c r="F60" s="3">
        <f t="shared" si="19"/>
        <v>1421.58</v>
      </c>
      <c r="H60">
        <f t="shared" si="23"/>
        <v>90</v>
      </c>
      <c r="I60" s="5">
        <v>48827.513200575806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57962.65</v>
      </c>
      <c r="BK60" s="5">
        <v>51066.25</v>
      </c>
      <c r="BL60" s="5">
        <v>43965.69</v>
      </c>
      <c r="BM60" s="5">
        <v>36933.57</v>
      </c>
      <c r="BN60" s="5">
        <v>30219.63</v>
      </c>
      <c r="BO60" s="5">
        <v>24036.57</v>
      </c>
      <c r="BP60" s="5">
        <v>18546.759999999998</v>
      </c>
      <c r="BQ60" s="5">
        <v>13964.65</v>
      </c>
      <c r="BR60" s="5">
        <v>10163.799999999999</v>
      </c>
      <c r="BS60" s="5">
        <v>7234.04</v>
      </c>
      <c r="BT60" s="5">
        <v>4881.0600000000004</v>
      </c>
      <c r="BU60" s="5">
        <v>3104.34</v>
      </c>
      <c r="BV60" s="5">
        <v>1784.07</v>
      </c>
      <c r="BW60" s="5">
        <v>902.11</v>
      </c>
      <c r="BX60" s="5">
        <v>394.71</v>
      </c>
      <c r="BY60" s="5">
        <v>147.91</v>
      </c>
      <c r="BZ60" s="5">
        <v>45.19</v>
      </c>
      <c r="CA60" s="5">
        <v>10.36</v>
      </c>
      <c r="CB60" s="5">
        <v>1.51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0.85326000000000002</v>
      </c>
      <c r="FG60" s="3">
        <v>0.71254889340000005</v>
      </c>
      <c r="FH60" s="3">
        <v>0.58148977543693803</v>
      </c>
      <c r="FI60" s="3">
        <v>0.46301704858941628</v>
      </c>
      <c r="FJ60" s="3">
        <v>0.35909750220400771</v>
      </c>
      <c r="FK60" s="3">
        <v>0.27073437983666754</v>
      </c>
      <c r="FL60" s="3">
        <v>0.19800971072494189</v>
      </c>
      <c r="FM60" s="3">
        <v>0.14131755044728375</v>
      </c>
      <c r="FN60" s="3">
        <v>9.7492151702572125E-2</v>
      </c>
      <c r="FO60" s="3">
        <v>6.5772105224623262E-2</v>
      </c>
      <c r="FP60" s="3">
        <v>4.2065207617460056E-2</v>
      </c>
      <c r="FQ60" s="3">
        <v>2.5358589760109622E-2</v>
      </c>
      <c r="FR60" s="3">
        <v>1.3813838185922115E-2</v>
      </c>
      <c r="FS60" s="3">
        <v>6.6208345041306104E-3</v>
      </c>
      <c r="FT60" s="3">
        <v>2.7458586938980882E-3</v>
      </c>
      <c r="FU60" s="3">
        <v>9.7530154948566197E-4</v>
      </c>
      <c r="FV60" s="3">
        <v>2.8244732873104766E-4</v>
      </c>
      <c r="FW60" s="3">
        <v>6.1384277953118591E-5</v>
      </c>
      <c r="FX60" s="3">
        <v>8.4538427597034897E-6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58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83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0.20114711082432221</v>
      </c>
      <c r="HO60">
        <f>HO59*(1+Assumptions!$C$10)</f>
        <v>3.9561485819245465</v>
      </c>
      <c r="HQ60">
        <f>HQ59/(1.01+Assumptions!$C$9)</f>
        <v>0.13318792293394599</v>
      </c>
      <c r="HR60">
        <f>HR59/(0.99+Assumptions!$C$9)</f>
        <v>0.30499735259833499</v>
      </c>
    </row>
    <row r="61" spans="2:226" x14ac:dyDescent="0.25">
      <c r="B61">
        <f t="shared" si="29"/>
        <v>2082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122417.61839034989</v>
      </c>
      <c r="F61" s="3">
        <f t="shared" si="19"/>
        <v>904.12</v>
      </c>
    </row>
    <row r="62" spans="2:226" x14ac:dyDescent="0.25">
      <c r="B62">
        <f t="shared" si="29"/>
        <v>2083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129150.58740181915</v>
      </c>
      <c r="F62" s="3">
        <f t="shared" si="19"/>
        <v>519.6</v>
      </c>
    </row>
    <row r="63" spans="2:226" x14ac:dyDescent="0.25">
      <c r="B63">
        <f t="shared" si="29"/>
        <v>2084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136253.8697089192</v>
      </c>
      <c r="F63" s="3">
        <f t="shared" si="19"/>
        <v>262.74</v>
      </c>
    </row>
    <row r="64" spans="2:226" x14ac:dyDescent="0.25">
      <c r="B64">
        <f t="shared" si="29"/>
        <v>2085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143747.83254290977</v>
      </c>
      <c r="F64" s="3">
        <f t="shared" si="19"/>
        <v>114.96</v>
      </c>
    </row>
    <row r="65" spans="2:6" x14ac:dyDescent="0.25">
      <c r="B65">
        <f t="shared" si="29"/>
        <v>2086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151653.96333276975</v>
      </c>
      <c r="F65" s="3">
        <f t="shared" si="19"/>
        <v>43.08</v>
      </c>
    </row>
    <row r="66" spans="2:6" x14ac:dyDescent="0.25">
      <c r="B66">
        <f t="shared" si="29"/>
        <v>2087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159994.93131607212</v>
      </c>
      <c r="F66" s="3">
        <f t="shared" si="19"/>
        <v>13.16</v>
      </c>
    </row>
    <row r="67" spans="2:6" x14ac:dyDescent="0.25">
      <c r="B67">
        <f t="shared" si="29"/>
        <v>2088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168794.65253845608</v>
      </c>
      <c r="F67" s="3">
        <f t="shared" si="19"/>
        <v>3.02</v>
      </c>
    </row>
    <row r="68" spans="2:6" x14ac:dyDescent="0.25">
      <c r="B68">
        <f t="shared" si="29"/>
        <v>2089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178078.35842807117</v>
      </c>
      <c r="F68" s="3">
        <f t="shared" si="19"/>
        <v>0.44</v>
      </c>
    </row>
    <row r="69" spans="2:6" x14ac:dyDescent="0.25">
      <c r="B69">
        <f t="shared" si="29"/>
        <v>2090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187872.66814161502</v>
      </c>
      <c r="F69" s="3">
        <f t="shared" si="19"/>
        <v>0</v>
      </c>
    </row>
    <row r="70" spans="2:6" x14ac:dyDescent="0.25">
      <c r="B70">
        <f t="shared" si="29"/>
        <v>2091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198205.66488940388</v>
      </c>
      <c r="F70" s="3">
        <f t="shared" si="19"/>
        <v>0</v>
      </c>
    </row>
    <row r="71" spans="2:6" x14ac:dyDescent="0.25">
      <c r="B71">
        <f t="shared" si="29"/>
        <v>2092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209106.97645832106</v>
      </c>
      <c r="F71" s="3">
        <f t="shared" si="19"/>
        <v>0</v>
      </c>
    </row>
    <row r="72" spans="2:6" x14ac:dyDescent="0.25">
      <c r="B72">
        <f t="shared" si="29"/>
        <v>2093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220607.86016352873</v>
      </c>
      <c r="F72" s="3">
        <f t="shared" si="19"/>
        <v>0</v>
      </c>
    </row>
    <row r="73" spans="2:6" x14ac:dyDescent="0.25">
      <c r="B73">
        <f t="shared" si="29"/>
        <v>2094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232741.29247252279</v>
      </c>
      <c r="F73" s="3">
        <f t="shared" si="19"/>
        <v>0</v>
      </c>
    </row>
    <row r="74" spans="2:6" x14ac:dyDescent="0.25">
      <c r="B74">
        <f t="shared" ref="B74:C89" si="31">B73+1</f>
        <v>2095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245542.06355851155</v>
      </c>
      <c r="F74" s="3">
        <f t="shared" ref="F74:F108" si="32">ROUND(D74*E74, 2)</f>
        <v>0</v>
      </c>
    </row>
    <row r="75" spans="2:6" x14ac:dyDescent="0.25">
      <c r="B75">
        <f t="shared" si="31"/>
        <v>2096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259046.87705422964</v>
      </c>
      <c r="F75" s="3">
        <f t="shared" si="32"/>
        <v>0</v>
      </c>
    </row>
    <row r="76" spans="2:6" x14ac:dyDescent="0.25">
      <c r="B76">
        <f t="shared" si="31"/>
        <v>2097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273294.45529221225</v>
      </c>
      <c r="F76" s="3">
        <f t="shared" si="32"/>
        <v>0</v>
      </c>
    </row>
    <row r="77" spans="2:6" x14ac:dyDescent="0.25">
      <c r="B77">
        <f t="shared" si="31"/>
        <v>2098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288325.65033328393</v>
      </c>
      <c r="F77" s="3">
        <f t="shared" si="32"/>
        <v>0</v>
      </c>
    </row>
    <row r="78" spans="2:6" x14ac:dyDescent="0.25">
      <c r="B78">
        <f t="shared" si="31"/>
        <v>2099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304183.56110161456</v>
      </c>
      <c r="F78" s="3">
        <f t="shared" si="32"/>
        <v>0</v>
      </c>
    </row>
    <row r="79" spans="2:6" x14ac:dyDescent="0.25">
      <c r="B79">
        <f t="shared" si="31"/>
        <v>2100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320913.65696220333</v>
      </c>
      <c r="F79" s="3">
        <f t="shared" si="32"/>
        <v>0</v>
      </c>
    </row>
    <row r="80" spans="2:6" x14ac:dyDescent="0.25">
      <c r="B80">
        <f t="shared" si="31"/>
        <v>2101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338563.90809512453</v>
      </c>
      <c r="F80" s="3">
        <f t="shared" si="32"/>
        <v>0</v>
      </c>
    </row>
    <row r="81" spans="2:6" x14ac:dyDescent="0.25">
      <c r="B81">
        <f t="shared" si="31"/>
        <v>2102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357184.92304035631</v>
      </c>
      <c r="F81" s="3">
        <f t="shared" si="32"/>
        <v>0</v>
      </c>
    </row>
    <row r="82" spans="2:6" x14ac:dyDescent="0.25">
      <c r="B82">
        <f t="shared" si="31"/>
        <v>2103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376830.09380757593</v>
      </c>
      <c r="F82" s="3">
        <f t="shared" si="32"/>
        <v>0</v>
      </c>
    </row>
    <row r="83" spans="2:6" x14ac:dyDescent="0.25">
      <c r="B83">
        <f t="shared" si="31"/>
        <v>2104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397555.7489669926</v>
      </c>
      <c r="F83" s="3">
        <f t="shared" si="32"/>
        <v>0</v>
      </c>
    </row>
    <row r="84" spans="2:6" x14ac:dyDescent="0.25">
      <c r="B84">
        <f t="shared" si="31"/>
        <v>2105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419421.31516017712</v>
      </c>
      <c r="F84" s="3">
        <f t="shared" si="32"/>
        <v>0</v>
      </c>
    </row>
    <row r="85" spans="2:6" x14ac:dyDescent="0.25">
      <c r="B85">
        <f t="shared" si="31"/>
        <v>2106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442489.4874939869</v>
      </c>
      <c r="F85" s="3">
        <f t="shared" si="32"/>
        <v>0</v>
      </c>
    </row>
    <row r="86" spans="2:6" x14ac:dyDescent="0.25">
      <c r="B86">
        <f t="shared" si="31"/>
        <v>2107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466826.40930615616</v>
      </c>
      <c r="F86" s="3">
        <f t="shared" si="32"/>
        <v>0</v>
      </c>
    </row>
    <row r="87" spans="2:6" x14ac:dyDescent="0.25">
      <c r="B87">
        <f t="shared" si="31"/>
        <v>2108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492501.86181799474</v>
      </c>
      <c r="F87" s="3">
        <f t="shared" si="32"/>
        <v>0</v>
      </c>
    </row>
    <row r="88" spans="2:6" x14ac:dyDescent="0.25">
      <c r="B88">
        <f t="shared" si="31"/>
        <v>2109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519589.46421798447</v>
      </c>
      <c r="F88" s="3">
        <f t="shared" si="32"/>
        <v>0</v>
      </c>
    </row>
    <row r="89" spans="2:6" x14ac:dyDescent="0.25">
      <c r="B89">
        <f t="shared" si="31"/>
        <v>2110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548166.88474997354</v>
      </c>
      <c r="F89" s="3">
        <f t="shared" si="32"/>
        <v>0</v>
      </c>
    </row>
    <row r="90" spans="2:6" x14ac:dyDescent="0.25">
      <c r="B90">
        <f t="shared" ref="B90:C105" si="33">B89+1</f>
        <v>2111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578316.06341122207</v>
      </c>
      <c r="F90" s="3">
        <f t="shared" si="32"/>
        <v>0</v>
      </c>
    </row>
    <row r="91" spans="2:6" x14ac:dyDescent="0.25">
      <c r="B91">
        <f t="shared" si="33"/>
        <v>2112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610123.4468988392</v>
      </c>
      <c r="F91" s="3">
        <f t="shared" si="32"/>
        <v>0</v>
      </c>
    </row>
    <row r="92" spans="2:6" x14ac:dyDescent="0.25">
      <c r="B92">
        <f t="shared" si="33"/>
        <v>2113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643680.23647827539</v>
      </c>
      <c r="F92" s="3">
        <f t="shared" si="32"/>
        <v>0</v>
      </c>
    </row>
    <row r="93" spans="2:6" x14ac:dyDescent="0.25">
      <c r="B93">
        <f t="shared" si="33"/>
        <v>2114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679082.6494845805</v>
      </c>
      <c r="F93" s="3">
        <f t="shared" si="32"/>
        <v>0</v>
      </c>
    </row>
    <row r="94" spans="2:6" x14ac:dyDescent="0.25">
      <c r="B94">
        <f t="shared" si="33"/>
        <v>2115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716432.19520623237</v>
      </c>
      <c r="F94" s="3">
        <f t="shared" si="32"/>
        <v>0</v>
      </c>
    </row>
    <row r="95" spans="2:6" x14ac:dyDescent="0.25">
      <c r="B95">
        <f t="shared" si="33"/>
        <v>2116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755835.96594257513</v>
      </c>
      <c r="F95" s="3">
        <f t="shared" si="32"/>
        <v>0</v>
      </c>
    </row>
    <row r="96" spans="2:6" x14ac:dyDescent="0.25">
      <c r="B96">
        <f t="shared" si="33"/>
        <v>2117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797406.94406941684</v>
      </c>
      <c r="F96" s="3">
        <f t="shared" si="32"/>
        <v>0</v>
      </c>
    </row>
    <row r="97" spans="2:6" x14ac:dyDescent="0.25">
      <c r="B97">
        <f t="shared" si="33"/>
        <v>2118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841264.32599323452</v>
      </c>
      <c r="F97" s="3">
        <f t="shared" si="32"/>
        <v>0</v>
      </c>
    </row>
    <row r="98" spans="2:6" x14ac:dyDescent="0.25">
      <c r="B98">
        <f t="shared" si="33"/>
        <v>2119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887533.86392286257</v>
      </c>
      <c r="F98" s="3">
        <f t="shared" si="32"/>
        <v>0</v>
      </c>
    </row>
    <row r="99" spans="2:6" x14ac:dyDescent="0.25">
      <c r="B99">
        <f t="shared" si="33"/>
        <v>2120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936348.22643861989</v>
      </c>
      <c r="F99" s="3">
        <f t="shared" si="32"/>
        <v>0</v>
      </c>
    </row>
    <row r="100" spans="2:6" x14ac:dyDescent="0.25">
      <c r="B100">
        <f t="shared" si="33"/>
        <v>2121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987847.37889274396</v>
      </c>
      <c r="F100" s="3">
        <f t="shared" si="32"/>
        <v>0</v>
      </c>
    </row>
    <row r="101" spans="2:6" x14ac:dyDescent="0.25">
      <c r="B101">
        <f t="shared" si="33"/>
        <v>2122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1042178.9847318449</v>
      </c>
      <c r="F101" s="3">
        <f t="shared" si="32"/>
        <v>0</v>
      </c>
    </row>
    <row r="102" spans="2:6" x14ac:dyDescent="0.25">
      <c r="B102">
        <f t="shared" si="33"/>
        <v>2123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1099498.8288920962</v>
      </c>
      <c r="F102" s="3">
        <f t="shared" si="32"/>
        <v>0</v>
      </c>
    </row>
    <row r="103" spans="2:6" x14ac:dyDescent="0.25">
      <c r="B103">
        <f t="shared" si="33"/>
        <v>2124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1159971.2644811615</v>
      </c>
      <c r="F103" s="3">
        <f t="shared" si="32"/>
        <v>0</v>
      </c>
    </row>
    <row r="104" spans="2:6" x14ac:dyDescent="0.25">
      <c r="B104">
        <f t="shared" si="33"/>
        <v>2125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1223769.6840276255</v>
      </c>
      <c r="F104" s="3">
        <f t="shared" si="32"/>
        <v>0</v>
      </c>
    </row>
    <row r="105" spans="2:6" x14ac:dyDescent="0.25">
      <c r="B105">
        <f t="shared" si="33"/>
        <v>2126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1291077.0166491447</v>
      </c>
      <c r="F105" s="3">
        <f t="shared" si="32"/>
        <v>0</v>
      </c>
    </row>
    <row r="106" spans="2:6" x14ac:dyDescent="0.25">
      <c r="B106">
        <f t="shared" ref="B106:C108" si="34">B105+1</f>
        <v>2127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1362086.2525648475</v>
      </c>
      <c r="F106" s="3">
        <f t="shared" si="32"/>
        <v>0</v>
      </c>
    </row>
    <row r="107" spans="2:6" x14ac:dyDescent="0.25">
      <c r="B107">
        <f t="shared" si="34"/>
        <v>2128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1437000.9964559141</v>
      </c>
      <c r="F107" s="3">
        <f t="shared" si="32"/>
        <v>0</v>
      </c>
    </row>
    <row r="108" spans="2:6" x14ac:dyDescent="0.25">
      <c r="B108">
        <f t="shared" si="34"/>
        <v>2129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1516036.0512609896</v>
      </c>
      <c r="F108" s="3">
        <f t="shared" si="3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D20B6-09B8-4677-B7B5-4F099E7C0FF8}">
  <sheetPr codeName="Sheet18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8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33</v>
      </c>
      <c r="E4" t="s">
        <v>34</v>
      </c>
      <c r="F4">
        <f>C4-C6</f>
        <v>31</v>
      </c>
      <c r="I4" s="6">
        <f t="shared" ref="I4:BT4" si="4">SUMPRODUCT(I10:I60,$HD10:$HD60)</f>
        <v>85947.13332286512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169.60043521746425</v>
      </c>
      <c r="AC4" s="6">
        <f t="shared" si="4"/>
        <v>343.282769774548</v>
      </c>
      <c r="AD4" s="6">
        <f t="shared" si="4"/>
        <v>574.33367415412738</v>
      </c>
      <c r="AE4" s="6">
        <f t="shared" si="4"/>
        <v>801.41527156854181</v>
      </c>
      <c r="AF4" s="6">
        <f t="shared" si="4"/>
        <v>1160.4177526344861</v>
      </c>
      <c r="AG4" s="6">
        <f t="shared" si="4"/>
        <v>1731.134410241287</v>
      </c>
      <c r="AH4" s="6">
        <f t="shared" si="4"/>
        <v>2238.4438587081636</v>
      </c>
      <c r="AI4" s="6">
        <f t="shared" si="4"/>
        <v>2943.2179665554058</v>
      </c>
      <c r="AJ4" s="6">
        <f t="shared" si="4"/>
        <v>3764.5209257762153</v>
      </c>
      <c r="AK4" s="6">
        <f t="shared" si="4"/>
        <v>4796.153997486771</v>
      </c>
      <c r="AL4" s="6">
        <f t="shared" si="4"/>
        <v>6501.252173545312</v>
      </c>
      <c r="AM4" s="6">
        <f t="shared" si="4"/>
        <v>8564.9079804372141</v>
      </c>
      <c r="AN4" s="6">
        <f t="shared" si="4"/>
        <v>11629.035980123954</v>
      </c>
      <c r="AO4" s="6">
        <f t="shared" si="4"/>
        <v>14304.832192065554</v>
      </c>
      <c r="AP4" s="6">
        <f t="shared" si="4"/>
        <v>6771.538644705116</v>
      </c>
      <c r="AQ4" s="6">
        <f t="shared" si="4"/>
        <v>7686.4066903844214</v>
      </c>
      <c r="AR4" s="6">
        <f t="shared" si="4"/>
        <v>8331.4808169643184</v>
      </c>
      <c r="AS4" s="6">
        <f t="shared" si="4"/>
        <v>8978.3279398168143</v>
      </c>
      <c r="AT4" s="6">
        <f t="shared" si="4"/>
        <v>9504.2524135298299</v>
      </c>
      <c r="AU4" s="6">
        <f t="shared" si="4"/>
        <v>10017.30046826073</v>
      </c>
      <c r="AV4" s="6">
        <f t="shared" si="4"/>
        <v>10514.691995140112</v>
      </c>
      <c r="AW4" s="6">
        <f t="shared" si="4"/>
        <v>10981.69078148822</v>
      </c>
      <c r="AX4" s="6">
        <f t="shared" si="4"/>
        <v>11439.568824681483</v>
      </c>
      <c r="AY4" s="6">
        <f t="shared" si="4"/>
        <v>11875.89139910316</v>
      </c>
      <c r="AZ4" s="6">
        <f t="shared" si="4"/>
        <v>12301.729360381132</v>
      </c>
      <c r="BA4" s="6">
        <f t="shared" si="4"/>
        <v>12763.481888363282</v>
      </c>
      <c r="BB4" s="6">
        <f t="shared" si="4"/>
        <v>13137.05116552139</v>
      </c>
      <c r="BC4" s="6">
        <f t="shared" si="4"/>
        <v>13481.77680728962</v>
      </c>
      <c r="BD4" s="6">
        <f t="shared" si="4"/>
        <v>13787.472699049822</v>
      </c>
      <c r="BE4" s="6">
        <f t="shared" si="4"/>
        <v>14042.645045855439</v>
      </c>
      <c r="BF4" s="6">
        <f t="shared" si="4"/>
        <v>14237.354224546742</v>
      </c>
      <c r="BG4" s="6">
        <f t="shared" si="4"/>
        <v>14359.360554261841</v>
      </c>
      <c r="BH4" s="6">
        <f t="shared" si="4"/>
        <v>14396.66844167518</v>
      </c>
      <c r="BI4" s="6">
        <f t="shared" si="4"/>
        <v>14340.055947526245</v>
      </c>
      <c r="BJ4" s="6">
        <f t="shared" si="4"/>
        <v>14183.817083329268</v>
      </c>
      <c r="BK4" s="6">
        <f t="shared" si="4"/>
        <v>13921.09069043747</v>
      </c>
      <c r="BL4" s="6">
        <f t="shared" si="4"/>
        <v>13545.884198421791</v>
      </c>
      <c r="BM4" s="6">
        <f t="shared" si="4"/>
        <v>13028.734534672514</v>
      </c>
      <c r="BN4" s="6">
        <f t="shared" si="4"/>
        <v>12363.773408375457</v>
      </c>
      <c r="BO4" s="6">
        <f t="shared" si="4"/>
        <v>11553.137917623575</v>
      </c>
      <c r="BP4" s="6">
        <f t="shared" si="4"/>
        <v>10607.216410760562</v>
      </c>
      <c r="BQ4" s="6">
        <f t="shared" si="4"/>
        <v>9548.5030967623316</v>
      </c>
      <c r="BR4" s="6">
        <f t="shared" si="4"/>
        <v>8412.4214478918093</v>
      </c>
      <c r="BS4" s="6">
        <f t="shared" si="4"/>
        <v>7242.7060749294187</v>
      </c>
      <c r="BT4" s="6">
        <f t="shared" si="4"/>
        <v>6084.2667667916876</v>
      </c>
      <c r="BU4" s="6">
        <f t="shared" ref="BU4:EF4" si="5">SUMPRODUCT(BU10:BU60,$HD10:$HD60)</f>
        <v>4978.2429334701037</v>
      </c>
      <c r="BV4" s="6">
        <f t="shared" si="5"/>
        <v>3959.6757262332517</v>
      </c>
      <c r="BW4" s="6">
        <f t="shared" si="5"/>
        <v>3055.3094774480205</v>
      </c>
      <c r="BX4" s="6">
        <f t="shared" si="5"/>
        <v>2300.4732489864482</v>
      </c>
      <c r="BY4" s="6">
        <f t="shared" si="5"/>
        <v>1674.3384418152282</v>
      </c>
      <c r="BZ4" s="6">
        <f t="shared" si="5"/>
        <v>1191.7020649523849</v>
      </c>
      <c r="CA4" s="6">
        <f t="shared" si="5"/>
        <v>804.08380074135107</v>
      </c>
      <c r="CB4" s="6">
        <f t="shared" si="5"/>
        <v>511.39445990480738</v>
      </c>
      <c r="CC4" s="6">
        <f t="shared" si="5"/>
        <v>293.89820511396425</v>
      </c>
      <c r="CD4" s="6">
        <f t="shared" si="5"/>
        <v>148.61015379631371</v>
      </c>
      <c r="CE4" s="6">
        <f t="shared" si="5"/>
        <v>65.023331846449864</v>
      </c>
      <c r="CF4" s="6">
        <f t="shared" si="5"/>
        <v>24.366022313642372</v>
      </c>
      <c r="CG4" s="6">
        <f t="shared" si="5"/>
        <v>7.4441623713657314</v>
      </c>
      <c r="CH4" s="6">
        <f t="shared" si="5"/>
        <v>1.7063262757860302</v>
      </c>
      <c r="CI4" s="6">
        <f t="shared" si="5"/>
        <v>0.24781758809096557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6.3490467551237445E-3</v>
      </c>
      <c r="DY4" s="7">
        <f t="shared" si="5"/>
        <v>1.2180948713109117E-2</v>
      </c>
      <c r="DZ4" s="7">
        <f t="shared" si="5"/>
        <v>1.9317053534648E-2</v>
      </c>
      <c r="EA4" s="7">
        <f t="shared" si="5"/>
        <v>2.5549462400827276E-2</v>
      </c>
      <c r="EB4" s="7">
        <f t="shared" si="5"/>
        <v>3.5065986866176277E-2</v>
      </c>
      <c r="EC4" s="7">
        <f t="shared" si="5"/>
        <v>4.9584969892508324E-2</v>
      </c>
      <c r="ED4" s="7">
        <f t="shared" si="5"/>
        <v>6.0773324120993732E-2</v>
      </c>
      <c r="EE4" s="7">
        <f t="shared" si="5"/>
        <v>7.5741997244264295E-2</v>
      </c>
      <c r="EF4" s="7">
        <f t="shared" si="5"/>
        <v>9.182725369443602E-2</v>
      </c>
      <c r="EG4" s="7">
        <f t="shared" ref="EG4:GR4" si="6">SUMPRODUCT(EG10:EG60,$HD10:$HD60)</f>
        <v>0.11089258473907528</v>
      </c>
      <c r="EH4" s="7">
        <f t="shared" si="6"/>
        <v>0.14248001751834233</v>
      </c>
      <c r="EI4" s="7">
        <f t="shared" si="6"/>
        <v>0.17792098978963949</v>
      </c>
      <c r="EJ4" s="7">
        <f t="shared" si="6"/>
        <v>0.2289790480783698</v>
      </c>
      <c r="EK4" s="7">
        <f t="shared" si="6"/>
        <v>0.26698222141342787</v>
      </c>
      <c r="EL4" s="7">
        <f t="shared" si="6"/>
        <v>0.29085039310415423</v>
      </c>
      <c r="EM4" s="7">
        <f t="shared" si="6"/>
        <v>0.31293432297640189</v>
      </c>
      <c r="EN4" s="7">
        <f t="shared" si="6"/>
        <v>0.3215137774733185</v>
      </c>
      <c r="EO4" s="7">
        <f t="shared" si="6"/>
        <v>0.32841307114603452</v>
      </c>
      <c r="EP4" s="7">
        <f t="shared" si="6"/>
        <v>0.3295265549496752</v>
      </c>
      <c r="EQ4" s="7">
        <f t="shared" si="6"/>
        <v>0.3292082673499851</v>
      </c>
      <c r="ER4" s="7">
        <f t="shared" si="6"/>
        <v>0.32753982993075526</v>
      </c>
      <c r="ES4" s="7">
        <f t="shared" si="6"/>
        <v>0.32425322458653183</v>
      </c>
      <c r="ET4" s="7">
        <f t="shared" si="6"/>
        <v>0.32016385275034448</v>
      </c>
      <c r="EU4" s="7">
        <f t="shared" si="6"/>
        <v>0.31504777070340856</v>
      </c>
      <c r="EV4" s="7">
        <f t="shared" si="6"/>
        <v>0.30933131887846249</v>
      </c>
      <c r="EW4" s="7">
        <f t="shared" si="6"/>
        <v>0.3042106725586739</v>
      </c>
      <c r="EX4" s="7">
        <f t="shared" si="6"/>
        <v>0.29679097425496781</v>
      </c>
      <c r="EY4" s="7">
        <f t="shared" si="6"/>
        <v>0.28870045229677738</v>
      </c>
      <c r="EZ4" s="7">
        <f t="shared" si="6"/>
        <v>0.27985467043840417</v>
      </c>
      <c r="FA4" s="7">
        <f t="shared" si="6"/>
        <v>0.27017449738793969</v>
      </c>
      <c r="FB4" s="7">
        <f t="shared" si="6"/>
        <v>0.25964039373478393</v>
      </c>
      <c r="FC4" s="7">
        <f t="shared" si="6"/>
        <v>0.24821362000651614</v>
      </c>
      <c r="FD4" s="7">
        <f t="shared" si="6"/>
        <v>0.23588484950079244</v>
      </c>
      <c r="FE4" s="7">
        <f t="shared" si="6"/>
        <v>0.22270832180767819</v>
      </c>
      <c r="FF4" s="7">
        <f t="shared" si="6"/>
        <v>0.20879796002757067</v>
      </c>
      <c r="FG4" s="7">
        <f t="shared" si="6"/>
        <v>0.19424683019324926</v>
      </c>
      <c r="FH4" s="7">
        <f t="shared" si="6"/>
        <v>0.17915773642383767</v>
      </c>
      <c r="FI4" s="7">
        <f t="shared" si="6"/>
        <v>0.16333452514288432</v>
      </c>
      <c r="FJ4" s="7">
        <f t="shared" si="6"/>
        <v>0.14691777202077302</v>
      </c>
      <c r="FK4" s="7">
        <f t="shared" si="6"/>
        <v>0.13012800903423907</v>
      </c>
      <c r="FL4" s="7">
        <f t="shared" si="6"/>
        <v>0.11324520114213692</v>
      </c>
      <c r="FM4" s="7">
        <f t="shared" si="6"/>
        <v>9.6627600326539748E-2</v>
      </c>
      <c r="FN4" s="7">
        <f t="shared" si="6"/>
        <v>8.0692742756690056E-2</v>
      </c>
      <c r="FO4" s="7">
        <f t="shared" si="6"/>
        <v>6.5850926581452043E-2</v>
      </c>
      <c r="FP4" s="7">
        <f t="shared" si="6"/>
        <v>5.2434458799747015E-2</v>
      </c>
      <c r="FQ4" s="7">
        <f t="shared" si="6"/>
        <v>4.0666068866731797E-2</v>
      </c>
      <c r="FR4" s="7">
        <f t="shared" si="6"/>
        <v>3.065936930069511E-2</v>
      </c>
      <c r="FS4" s="7">
        <f t="shared" si="6"/>
        <v>2.2423649519142379E-2</v>
      </c>
      <c r="FT4" s="7">
        <f t="shared" si="6"/>
        <v>1.6003534425316723E-2</v>
      </c>
      <c r="FU4" s="7">
        <f t="shared" si="6"/>
        <v>1.1040518329337504E-2</v>
      </c>
      <c r="FV4" s="7">
        <f t="shared" si="6"/>
        <v>7.4483752857042538E-3</v>
      </c>
      <c r="FW4" s="7">
        <f t="shared" si="6"/>
        <v>4.7636828977250124E-3</v>
      </c>
      <c r="FX4" s="7">
        <f t="shared" si="6"/>
        <v>2.8717385980645458E-3</v>
      </c>
      <c r="FY4" s="7">
        <f t="shared" si="6"/>
        <v>1.5643508839096806E-3</v>
      </c>
      <c r="FZ4" s="7">
        <f t="shared" si="6"/>
        <v>7.4977773514907093E-4</v>
      </c>
      <c r="GA4" s="7">
        <f t="shared" si="6"/>
        <v>3.1095532009837426E-4</v>
      </c>
      <c r="GB4" s="7">
        <f t="shared" si="6"/>
        <v>1.1044822014574157E-4</v>
      </c>
      <c r="GC4" s="7">
        <f t="shared" si="6"/>
        <v>3.1985804554206744E-5</v>
      </c>
      <c r="GD4" s="7">
        <f t="shared" si="6"/>
        <v>6.9514749037657546E-6</v>
      </c>
      <c r="GE4" s="7">
        <f t="shared" si="6"/>
        <v>9.5735712374661945E-7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4523.5333327823746</v>
      </c>
      <c r="HC4" s="6">
        <f>IF(C4&gt;=F3,I4,HB4*C6)</f>
        <v>9047.0666655647492</v>
      </c>
      <c r="HD4" s="6">
        <f>I4*HH4/HJ4</f>
        <v>5798.9953470051378</v>
      </c>
      <c r="HE4" s="6">
        <f>I4-HD4*HI4</f>
        <v>8233.7186249180959</v>
      </c>
      <c r="HF4" s="7">
        <f>SUMPRODUCT(HB10:HB60,HD10:HD60)/SUM(HD10:HD60)-HB10</f>
        <v>27.821205626973047</v>
      </c>
      <c r="HH4">
        <f>VLOOKUP(C4,HH9:HO59,3)*HN9</f>
        <v>0.7785870991710373</v>
      </c>
      <c r="HI4">
        <f>SUMPRODUCT(HC10:HC60,HN10:HN60,HO10:HO60)/HN10/HO10</f>
        <v>13.40118590336199</v>
      </c>
      <c r="HJ4">
        <f>SUMPRODUCT(HJ9:HJ59,HN9:HN59,HO9:HO59)</f>
        <v>11.539469375583318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375275.61112333991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17.852677391312028</v>
      </c>
      <c r="AC5" s="6">
        <f t="shared" si="8"/>
        <v>36.135028397320845</v>
      </c>
      <c r="AD5" s="6">
        <f t="shared" si="8"/>
        <v>60.456176226750252</v>
      </c>
      <c r="AE5" s="6">
        <f t="shared" si="8"/>
        <v>84.359502270372829</v>
      </c>
      <c r="AF5" s="6">
        <f t="shared" si="8"/>
        <v>122.14923711941958</v>
      </c>
      <c r="AG5" s="6">
        <f t="shared" si="8"/>
        <v>182.22467476224074</v>
      </c>
      <c r="AH5" s="6">
        <f t="shared" si="8"/>
        <v>235.62566933770142</v>
      </c>
      <c r="AI5" s="6">
        <f t="shared" si="8"/>
        <v>309.812417532148</v>
      </c>
      <c r="AJ5" s="6">
        <f t="shared" si="8"/>
        <v>396.26536060802266</v>
      </c>
      <c r="AK5" s="6">
        <f t="shared" si="8"/>
        <v>504.85831552492328</v>
      </c>
      <c r="AL5" s="6">
        <f t="shared" si="8"/>
        <v>684.34233405740122</v>
      </c>
      <c r="AM5" s="6">
        <f t="shared" si="8"/>
        <v>901.56926109865412</v>
      </c>
      <c r="AN5" s="6">
        <f t="shared" si="8"/>
        <v>1224.1090505393636</v>
      </c>
      <c r="AO5" s="6">
        <f t="shared" si="8"/>
        <v>1505.771809691111</v>
      </c>
      <c r="AP5" s="6">
        <f t="shared" si="8"/>
        <v>712.7935415479069</v>
      </c>
      <c r="AQ5" s="6">
        <f t="shared" si="8"/>
        <v>809.09544109309695</v>
      </c>
      <c r="AR5" s="6">
        <f t="shared" si="8"/>
        <v>876.99798073308614</v>
      </c>
      <c r="AS5" s="6">
        <f t="shared" si="8"/>
        <v>945.08715155966468</v>
      </c>
      <c r="AT5" s="6">
        <f t="shared" si="8"/>
        <v>1000.4476224768242</v>
      </c>
      <c r="AU5" s="6">
        <f t="shared" si="8"/>
        <v>1054.4526808695505</v>
      </c>
      <c r="AV5" s="6">
        <f t="shared" si="8"/>
        <v>1106.8096836989591</v>
      </c>
      <c r="AW5" s="6">
        <f t="shared" si="8"/>
        <v>1155.9674506829706</v>
      </c>
      <c r="AX5" s="6">
        <f t="shared" si="8"/>
        <v>1204.1651394401561</v>
      </c>
      <c r="AY5" s="6">
        <f t="shared" si="8"/>
        <v>1250.0938314845432</v>
      </c>
      <c r="AZ5" s="6">
        <f t="shared" si="8"/>
        <v>1294.9188800401191</v>
      </c>
      <c r="BA5" s="6">
        <f t="shared" si="8"/>
        <v>1343.524409301398</v>
      </c>
      <c r="BB5" s="6">
        <f t="shared" si="8"/>
        <v>1382.8474911075148</v>
      </c>
      <c r="BC5" s="6">
        <f t="shared" si="8"/>
        <v>1419.1344007673283</v>
      </c>
      <c r="BD5" s="6">
        <f t="shared" si="8"/>
        <v>1451.3129156894549</v>
      </c>
      <c r="BE5" s="6">
        <f t="shared" si="8"/>
        <v>1478.1731627216252</v>
      </c>
      <c r="BF5" s="6">
        <f t="shared" si="8"/>
        <v>1498.6688657417624</v>
      </c>
      <c r="BG5" s="6">
        <f t="shared" si="8"/>
        <v>1511.51163729072</v>
      </c>
      <c r="BH5" s="6">
        <f t="shared" si="8"/>
        <v>1515.4387833342294</v>
      </c>
      <c r="BI5" s="6">
        <f t="shared" si="8"/>
        <v>1509.4795734238153</v>
      </c>
      <c r="BJ5" s="6">
        <f t="shared" si="8"/>
        <v>1493.0333771925546</v>
      </c>
      <c r="BK5" s="6">
        <f t="shared" si="8"/>
        <v>1465.3779674144705</v>
      </c>
      <c r="BL5" s="6">
        <f t="shared" si="8"/>
        <v>1425.8825472022938</v>
      </c>
      <c r="BM5" s="6">
        <f t="shared" si="8"/>
        <v>1371.4457404918437</v>
      </c>
      <c r="BN5" s="6">
        <f t="shared" si="8"/>
        <v>1301.4498324605745</v>
      </c>
      <c r="BO5" s="6">
        <f t="shared" si="8"/>
        <v>1216.1197808024815</v>
      </c>
      <c r="BP5" s="6">
        <f t="shared" si="8"/>
        <v>1116.5490958695329</v>
      </c>
      <c r="BQ5" s="6">
        <f t="shared" si="8"/>
        <v>1005.105589132877</v>
      </c>
      <c r="BR5" s="6">
        <f t="shared" si="8"/>
        <v>885.51804714650621</v>
      </c>
      <c r="BS5" s="6">
        <f t="shared" si="8"/>
        <v>762.39011315046514</v>
      </c>
      <c r="BT5" s="6">
        <f t="shared" si="8"/>
        <v>640.44913334649345</v>
      </c>
      <c r="BU5" s="6">
        <f t="shared" si="8"/>
        <v>524.0255719442215</v>
      </c>
      <c r="BV5" s="6">
        <f t="shared" si="8"/>
        <v>416.80797118244755</v>
      </c>
      <c r="BW5" s="6">
        <f t="shared" ref="BW5:DE5" si="9">IF($C$6&gt;0,IF($C$4&gt;=$F$3,BW4,BW4*$C$6/($F$3-$F$4)))</f>
        <v>321.61152394189691</v>
      </c>
      <c r="BX5" s="6">
        <f t="shared" si="9"/>
        <v>242.15507884067875</v>
      </c>
      <c r="BY5" s="6">
        <f t="shared" si="9"/>
        <v>176.24615177002403</v>
      </c>
      <c r="BZ5" s="6">
        <f t="shared" si="9"/>
        <v>125.44232262656683</v>
      </c>
      <c r="CA5" s="6">
        <f t="shared" si="9"/>
        <v>84.640400078036961</v>
      </c>
      <c r="CB5" s="6">
        <f t="shared" si="9"/>
        <v>53.83099577945341</v>
      </c>
      <c r="CC5" s="6">
        <f t="shared" si="9"/>
        <v>30.936653169890974</v>
      </c>
      <c r="CD5" s="6">
        <f t="shared" si="9"/>
        <v>15.643174083822496</v>
      </c>
      <c r="CE5" s="6">
        <f t="shared" si="9"/>
        <v>6.8445612469947221</v>
      </c>
      <c r="CF5" s="6">
        <f t="shared" si="9"/>
        <v>2.5648444540676181</v>
      </c>
      <c r="CG5" s="6">
        <f t="shared" si="9"/>
        <v>0.78359603909112963</v>
      </c>
      <c r="CH5" s="6">
        <f t="shared" si="9"/>
        <v>0.17961329218800318</v>
      </c>
      <c r="CI5" s="6">
        <f t="shared" si="9"/>
        <v>2.6086061904312164E-2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4357.02209186849</v>
      </c>
      <c r="HE5" s="6">
        <f>NPV(Assumptions!$C$9+0.01, J4:DE4)*(1.01+Assumptions!$C$9)-HD5*HI5</f>
        <v>5630.4205133473006</v>
      </c>
      <c r="HG5" t="s">
        <v>75</v>
      </c>
      <c r="HH5">
        <f>HH4*HQ9/HN9</f>
        <v>0.79366103980155533</v>
      </c>
      <c r="HI5">
        <f>SUMPRODUCT(HC10:HC60,HQ10:HQ60,HO10:HO60)/HQ10/HO10</f>
        <v>12.071691572294197</v>
      </c>
      <c r="HJ5">
        <f>SUMPRODUCT(HJ9:HJ59,HQ9:HQ59,HO9:HO59)</f>
        <v>10.606450459472297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2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7756.9027577052311</v>
      </c>
      <c r="HE6" s="6">
        <f>NPV(Assumptions!$C$9-0.01, J4:DE4)*(0.99+Assumptions!$C$9)-HD6*HI6</f>
        <v>12314.085316873461</v>
      </c>
      <c r="HG6" t="s">
        <v>76</v>
      </c>
      <c r="HH6">
        <f>HH4*HR9/HN9</f>
        <v>0.76365768337877915</v>
      </c>
      <c r="HI6">
        <f>SUMPRODUCT(HC10:HC60,HR10:HR60,HO10:HO60)/HR10/HO10</f>
        <v>15.002944870012774</v>
      </c>
      <c r="HJ6">
        <f>SUMPRODUCT(HJ9:HJ59,HR9:HR59,HO9:HO59)</f>
        <v>12.669420911163321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2037</v>
      </c>
      <c r="C9">
        <f>I6+1</f>
        <v>51</v>
      </c>
      <c r="D9">
        <v>1</v>
      </c>
      <c r="E9" s="3">
        <f>IF(C9&lt;65,Assumptions!$C$6,Assumptions!$C$7)*(1+Assumptions!$C$8)^(B9-$J$3)</f>
        <v>26712.741249527793</v>
      </c>
      <c r="F9" s="3">
        <f>ROUND(D9*E9, 2)</f>
        <v>26712.74</v>
      </c>
      <c r="I9" s="5">
        <f>F5</f>
        <v>375275.61112333991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26712.74</v>
      </c>
      <c r="AC9" s="5">
        <f t="shared" si="14"/>
        <v>28036.240000000002</v>
      </c>
      <c r="AD9" s="5">
        <f t="shared" si="14"/>
        <v>29420.29</v>
      </c>
      <c r="AE9" s="5">
        <f t="shared" si="14"/>
        <v>30866.45</v>
      </c>
      <c r="AF9" s="5">
        <f t="shared" si="14"/>
        <v>32375.88</v>
      </c>
      <c r="AG9" s="5">
        <f t="shared" si="14"/>
        <v>33951.96</v>
      </c>
      <c r="AH9" s="5">
        <f t="shared" si="14"/>
        <v>35599.03</v>
      </c>
      <c r="AI9" s="5">
        <f t="shared" si="14"/>
        <v>37322.239999999998</v>
      </c>
      <c r="AJ9" s="5">
        <f t="shared" si="14"/>
        <v>39119.82</v>
      </c>
      <c r="AK9" s="5">
        <f t="shared" si="14"/>
        <v>40992.410000000003</v>
      </c>
      <c r="AL9" s="5">
        <f t="shared" si="14"/>
        <v>42939.94</v>
      </c>
      <c r="AM9" s="5">
        <f t="shared" si="14"/>
        <v>44970.48</v>
      </c>
      <c r="AN9" s="5">
        <f t="shared" si="14"/>
        <v>47086.61</v>
      </c>
      <c r="AO9" s="5">
        <f t="shared" si="14"/>
        <v>49293.37</v>
      </c>
      <c r="AP9" s="5">
        <f t="shared" si="14"/>
        <v>21249.47</v>
      </c>
      <c r="AQ9" s="5">
        <f t="shared" si="14"/>
        <v>22232.34</v>
      </c>
      <c r="AR9" s="5">
        <f t="shared" si="14"/>
        <v>23247.31</v>
      </c>
      <c r="AS9" s="5">
        <f t="shared" si="14"/>
        <v>24290.22</v>
      </c>
      <c r="AT9" s="5">
        <f t="shared" si="14"/>
        <v>25358.13</v>
      </c>
      <c r="AU9" s="5">
        <f t="shared" si="14"/>
        <v>26441.15</v>
      </c>
      <c r="AV9" s="5">
        <f t="shared" si="14"/>
        <v>27531.38</v>
      </c>
      <c r="AW9" s="5">
        <f t="shared" si="14"/>
        <v>28620.67</v>
      </c>
      <c r="AX9" s="5">
        <f t="shared" si="14"/>
        <v>29701.73</v>
      </c>
      <c r="AY9" s="5">
        <f t="shared" si="14"/>
        <v>30770.66</v>
      </c>
      <c r="AZ9" s="5">
        <f t="shared" si="14"/>
        <v>31815.41</v>
      </c>
      <c r="BA9" s="5">
        <f t="shared" si="14"/>
        <v>32825.14</v>
      </c>
      <c r="BB9" s="5">
        <f t="shared" si="14"/>
        <v>33785.89</v>
      </c>
      <c r="BC9" s="5">
        <f t="shared" si="14"/>
        <v>34672.449999999997</v>
      </c>
      <c r="BD9" s="5">
        <f t="shared" si="14"/>
        <v>35458.639999999999</v>
      </c>
      <c r="BE9" s="5">
        <f t="shared" si="14"/>
        <v>36114.89</v>
      </c>
      <c r="BF9" s="5">
        <f t="shared" si="14"/>
        <v>36615.65</v>
      </c>
      <c r="BG9" s="5">
        <f t="shared" si="14"/>
        <v>36929.42</v>
      </c>
      <c r="BH9" s="5">
        <f t="shared" si="14"/>
        <v>37025.370000000003</v>
      </c>
      <c r="BI9" s="5">
        <f t="shared" si="14"/>
        <v>36879.78</v>
      </c>
      <c r="BJ9" s="5">
        <f t="shared" si="14"/>
        <v>36477.96</v>
      </c>
      <c r="BK9" s="5">
        <f t="shared" si="14"/>
        <v>35802.28</v>
      </c>
      <c r="BL9" s="5">
        <f t="shared" si="14"/>
        <v>34837.32</v>
      </c>
      <c r="BM9" s="5">
        <f t="shared" si="14"/>
        <v>33507.32</v>
      </c>
      <c r="BN9" s="5">
        <f t="shared" si="14"/>
        <v>31797.17</v>
      </c>
      <c r="BO9" s="5">
        <f t="shared" si="14"/>
        <v>29712.38</v>
      </c>
      <c r="BP9" s="5">
        <f t="shared" si="14"/>
        <v>27279.65</v>
      </c>
      <c r="BQ9" s="5">
        <f t="shared" si="14"/>
        <v>24556.85</v>
      </c>
      <c r="BR9" s="5">
        <f t="shared" si="14"/>
        <v>21635.08</v>
      </c>
      <c r="BS9" s="5">
        <f t="shared" si="14"/>
        <v>18626.8</v>
      </c>
      <c r="BT9" s="5">
        <f t="shared" si="14"/>
        <v>15647.53</v>
      </c>
      <c r="BU9" s="5">
        <f t="shared" si="14"/>
        <v>12803.05</v>
      </c>
      <c r="BV9" s="5">
        <f t="shared" si="14"/>
        <v>10183.5</v>
      </c>
      <c r="BW9" s="5">
        <f t="shared" ref="BW9:DE9" si="15">IF(BW8&lt;$B9,0,VLOOKUP(BW8,$B9:$F108,5))</f>
        <v>7857.65</v>
      </c>
      <c r="BX9" s="5">
        <f t="shared" si="15"/>
        <v>5916.36</v>
      </c>
      <c r="BY9" s="5">
        <f t="shared" si="15"/>
        <v>4306.07</v>
      </c>
      <c r="BZ9" s="5">
        <f t="shared" si="15"/>
        <v>3064.82</v>
      </c>
      <c r="CA9" s="5">
        <f t="shared" si="15"/>
        <v>2067.94</v>
      </c>
      <c r="CB9" s="5">
        <f t="shared" si="15"/>
        <v>1315.21</v>
      </c>
      <c r="CC9" s="5">
        <f t="shared" si="15"/>
        <v>755.85</v>
      </c>
      <c r="CD9" s="5">
        <f t="shared" si="15"/>
        <v>382.2</v>
      </c>
      <c r="CE9" s="5">
        <f t="shared" si="15"/>
        <v>167.23</v>
      </c>
      <c r="CF9" s="5">
        <f t="shared" si="15"/>
        <v>62.66</v>
      </c>
      <c r="CG9" s="5">
        <f t="shared" si="15"/>
        <v>19.149999999999999</v>
      </c>
      <c r="CH9" s="5">
        <f t="shared" si="15"/>
        <v>4.3899999999999997</v>
      </c>
      <c r="CI9" s="5">
        <f t="shared" si="15"/>
        <v>0.64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1</v>
      </c>
      <c r="DY9" s="3">
        <f t="shared" si="16"/>
        <v>0.99482999999999999</v>
      </c>
      <c r="DZ9" s="3">
        <f t="shared" si="16"/>
        <v>0.98951760779999998</v>
      </c>
      <c r="EA9" s="3">
        <f t="shared" si="16"/>
        <v>0.98403568025278798</v>
      </c>
      <c r="EB9" s="3">
        <f t="shared" si="16"/>
        <v>0.97834795402092689</v>
      </c>
      <c r="EC9" s="3">
        <f t="shared" si="16"/>
        <v>0.9724876497763415</v>
      </c>
      <c r="ED9" s="3">
        <f t="shared" si="16"/>
        <v>0.96650685073021703</v>
      </c>
      <c r="EE9" s="3">
        <f t="shared" si="16"/>
        <v>0.96046618291315322</v>
      </c>
      <c r="EF9" s="3">
        <f t="shared" si="16"/>
        <v>0.95424236204787594</v>
      </c>
      <c r="EG9" s="3">
        <f t="shared" si="16"/>
        <v>0.94779168368043232</v>
      </c>
      <c r="EH9" s="3">
        <f t="shared" si="16"/>
        <v>0.94106236272630128</v>
      </c>
      <c r="EI9" s="3">
        <f t="shared" si="16"/>
        <v>0.93418319685477202</v>
      </c>
      <c r="EJ9" s="3">
        <f t="shared" si="16"/>
        <v>0.92714879738245559</v>
      </c>
      <c r="EK9" s="3">
        <f t="shared" si="16"/>
        <v>0.92000048015463687</v>
      </c>
      <c r="EL9" s="3">
        <f t="shared" si="16"/>
        <v>0.91270487634701059</v>
      </c>
      <c r="EM9" s="3">
        <f t="shared" si="16"/>
        <v>0.90513855292209389</v>
      </c>
      <c r="EN9" s="3">
        <f t="shared" si="16"/>
        <v>0.8971190253432042</v>
      </c>
      <c r="EO9" s="3">
        <f t="shared" si="16"/>
        <v>0.88849771150965595</v>
      </c>
      <c r="EP9" s="3">
        <f t="shared" si="16"/>
        <v>0.87920402544726495</v>
      </c>
      <c r="EQ9" s="3">
        <f t="shared" si="16"/>
        <v>0.86896129855080428</v>
      </c>
      <c r="ER9" s="3">
        <f t="shared" si="16"/>
        <v>0.85762135360471625</v>
      </c>
      <c r="ES9" s="3">
        <f t="shared" si="16"/>
        <v>0.84507435320147928</v>
      </c>
      <c r="ET9" s="3">
        <f t="shared" si="16"/>
        <v>0.83127428901369915</v>
      </c>
      <c r="EU9" s="3">
        <f t="shared" si="16"/>
        <v>0.81629472632567224</v>
      </c>
      <c r="EV9" s="3">
        <f t="shared" si="16"/>
        <v>0.80000964653547502</v>
      </c>
      <c r="EW9" s="3">
        <f t="shared" si="16"/>
        <v>0.78236943382936774</v>
      </c>
      <c r="EX9" s="3">
        <f t="shared" si="16"/>
        <v>0.76328744333826948</v>
      </c>
      <c r="EY9" s="3">
        <f t="shared" si="16"/>
        <v>0.74248022763286825</v>
      </c>
      <c r="EZ9" s="3">
        <f t="shared" si="16"/>
        <v>0.71973063345819721</v>
      </c>
      <c r="FA9" s="3">
        <f t="shared" si="16"/>
        <v>0.69483515084687819</v>
      </c>
      <c r="FB9" s="3">
        <f t="shared" si="16"/>
        <v>0.66774352831535844</v>
      </c>
      <c r="FC9" s="3">
        <f t="shared" si="16"/>
        <v>0.63835613563419946</v>
      </c>
      <c r="FD9" s="3">
        <f t="shared" si="16"/>
        <v>0.60664898637724873</v>
      </c>
      <c r="FE9" s="3">
        <f t="shared" si="16"/>
        <v>0.57276157399821559</v>
      </c>
      <c r="FF9" s="3">
        <f t="shared" si="16"/>
        <v>0.53698688608628709</v>
      </c>
      <c r="FG9" s="3">
        <f t="shared" si="16"/>
        <v>0.4995642699949337</v>
      </c>
      <c r="FH9" s="3">
        <f t="shared" si="16"/>
        <v>0.46075811750172724</v>
      </c>
      <c r="FI9" s="3">
        <f t="shared" si="16"/>
        <v>0.42006396056397471</v>
      </c>
      <c r="FJ9" s="3">
        <f t="shared" si="16"/>
        <v>0.37784333188768959</v>
      </c>
      <c r="FK9" s="3">
        <f t="shared" si="16"/>
        <v>0.3346633959195644</v>
      </c>
      <c r="FL9" s="3">
        <f t="shared" si="16"/>
        <v>0.29124416693296012</v>
      </c>
      <c r="FM9" s="3">
        <f t="shared" si="16"/>
        <v>0.24850699787721756</v>
      </c>
      <c r="FN9" s="3">
        <f t="shared" si="16"/>
        <v>0.20752570885728561</v>
      </c>
      <c r="FO9" s="3">
        <f t="shared" si="16"/>
        <v>0.16935550522716505</v>
      </c>
      <c r="FP9" s="3">
        <f t="shared" si="16"/>
        <v>0.13485101459218243</v>
      </c>
      <c r="FQ9" s="3">
        <f t="shared" si="16"/>
        <v>0.10458505287711301</v>
      </c>
      <c r="FR9" s="3">
        <f t="shared" si="16"/>
        <v>7.8849808915641806E-2</v>
      </c>
      <c r="FS9" s="3">
        <f t="shared" ref="FS9:HA9" si="17">IF(FS8&lt;$B9,0,VLOOKUP(FS8,$B9:$F108,3))</f>
        <v>5.7669173244722101E-2</v>
      </c>
      <c r="FT9" s="3">
        <f t="shared" si="17"/>
        <v>4.1157912253025709E-2</v>
      </c>
      <c r="FU9" s="3">
        <f t="shared" si="17"/>
        <v>2.8394020505117377E-2</v>
      </c>
      <c r="FV9" s="3">
        <f t="shared" si="17"/>
        <v>1.9155741993572388E-2</v>
      </c>
      <c r="FW9" s="3">
        <f t="shared" si="17"/>
        <v>1.2251246349409156E-2</v>
      </c>
      <c r="FX9" s="3">
        <f t="shared" si="17"/>
        <v>7.3855413492778165E-3</v>
      </c>
      <c r="FY9" s="3">
        <f t="shared" si="17"/>
        <v>4.0231997946055982E-3</v>
      </c>
      <c r="FZ9" s="3">
        <f t="shared" si="17"/>
        <v>1.9282794295565171E-3</v>
      </c>
      <c r="GA9" s="3">
        <f t="shared" si="17"/>
        <v>7.997153278199744E-4</v>
      </c>
      <c r="GB9" s="3">
        <f t="shared" si="17"/>
        <v>2.8405088728837672E-4</v>
      </c>
      <c r="GC9" s="3">
        <f t="shared" si="17"/>
        <v>8.2261136958713892E-5</v>
      </c>
      <c r="GD9" s="3">
        <f t="shared" si="17"/>
        <v>1.787781289523729E-5</v>
      </c>
      <c r="GE9" s="3">
        <f t="shared" si="17"/>
        <v>2.4621323919320788E-6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31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0.15920000000000001</v>
      </c>
      <c r="HM9">
        <f>IF(HJ9=HK9,0,HJ9*VLOOKUP(HH9,Mort!$A$2:$E$115,IF(C5="M",2,3)))</f>
        <v>5.1000000000000004E-4</v>
      </c>
      <c r="HN9" s="16">
        <f>(1+Assumptions!$C$9)^HB10</f>
        <v>1.0774440000000001</v>
      </c>
      <c r="HO9" s="16">
        <f>(1+Assumptions!$C$10)^-HB10</f>
        <v>0.93803680621918406</v>
      </c>
      <c r="HP9" s="3"/>
      <c r="HQ9" s="16">
        <f>(1.01+Assumptions!$C$9)^HB10</f>
        <v>1.0983040000000002</v>
      </c>
      <c r="HR9" s="16">
        <f>(0.99+Assumptions!$C$9)^HB10</f>
        <v>1.0567839999999999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2038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28181.942018251819</v>
      </c>
      <c r="F10" s="3">
        <f t="shared" ref="F10:F73" si="19">ROUND(D10*E10, 2)</f>
        <v>28036.240000000002</v>
      </c>
      <c r="H10">
        <f>C4</f>
        <v>33</v>
      </c>
      <c r="I10" s="5">
        <f t="dataTable" ref="I10:HA60" dt2D="0" dtr="0" r1="I6"/>
        <v>562331.14184254978</v>
      </c>
      <c r="J10" s="5">
        <v>0</v>
      </c>
      <c r="K10" s="5">
        <v>10750.45</v>
      </c>
      <c r="L10" s="5">
        <v>11335.6</v>
      </c>
      <c r="M10" s="5">
        <v>11951.88</v>
      </c>
      <c r="N10" s="5">
        <v>12600.79</v>
      </c>
      <c r="O10" s="5">
        <v>13283.86</v>
      </c>
      <c r="P10" s="5">
        <v>14002.56</v>
      </c>
      <c r="Q10" s="5">
        <v>14758.52</v>
      </c>
      <c r="R10" s="5">
        <v>15553.11</v>
      </c>
      <c r="S10" s="5">
        <v>16387.86</v>
      </c>
      <c r="T10" s="5">
        <v>17264.12</v>
      </c>
      <c r="U10" s="5">
        <v>18183.05</v>
      </c>
      <c r="V10" s="5">
        <v>19145.71</v>
      </c>
      <c r="W10" s="5">
        <v>20152.87</v>
      </c>
      <c r="X10" s="5">
        <v>21204.94</v>
      </c>
      <c r="Y10" s="5">
        <v>22301.86</v>
      </c>
      <c r="Z10" s="5">
        <v>23443.05</v>
      </c>
      <c r="AA10" s="5">
        <v>24626.81</v>
      </c>
      <c r="AB10" s="5">
        <v>25851.119999999999</v>
      </c>
      <c r="AC10" s="5">
        <v>27131.93</v>
      </c>
      <c r="AD10" s="5">
        <v>28471.33</v>
      </c>
      <c r="AE10" s="5">
        <v>29870.85</v>
      </c>
      <c r="AF10" s="5">
        <v>31331.599999999999</v>
      </c>
      <c r="AG10" s="5">
        <v>32856.839999999997</v>
      </c>
      <c r="AH10" s="5">
        <v>34450.78</v>
      </c>
      <c r="AI10" s="5">
        <v>36118.410000000003</v>
      </c>
      <c r="AJ10" s="5">
        <v>37858.01</v>
      </c>
      <c r="AK10" s="5">
        <v>39670.199999999997</v>
      </c>
      <c r="AL10" s="5">
        <v>41554.910000000003</v>
      </c>
      <c r="AM10" s="5">
        <v>43519.96</v>
      </c>
      <c r="AN10" s="5">
        <v>45567.83</v>
      </c>
      <c r="AO10" s="5">
        <v>47703.41</v>
      </c>
      <c r="AP10" s="5">
        <v>20564.07</v>
      </c>
      <c r="AQ10" s="5">
        <v>21515.24</v>
      </c>
      <c r="AR10" s="5">
        <v>22497.47</v>
      </c>
      <c r="AS10" s="5">
        <v>23506.73</v>
      </c>
      <c r="AT10" s="5">
        <v>24540.2</v>
      </c>
      <c r="AU10" s="5">
        <v>25588.29</v>
      </c>
      <c r="AV10" s="5">
        <v>26643.360000000001</v>
      </c>
      <c r="AW10" s="5">
        <v>27697.51</v>
      </c>
      <c r="AX10" s="5">
        <v>28743.7</v>
      </c>
      <c r="AY10" s="5">
        <v>29778.15</v>
      </c>
      <c r="AZ10" s="5">
        <v>30789.200000000001</v>
      </c>
      <c r="BA10" s="5">
        <v>31766.37</v>
      </c>
      <c r="BB10" s="5">
        <v>32696.12</v>
      </c>
      <c r="BC10" s="5">
        <v>33554.089999999997</v>
      </c>
      <c r="BD10" s="5">
        <v>34314.92</v>
      </c>
      <c r="BE10" s="5">
        <v>34950.01</v>
      </c>
      <c r="BF10" s="5">
        <v>35434.61</v>
      </c>
      <c r="BG10" s="5">
        <v>35738.26</v>
      </c>
      <c r="BH10" s="5">
        <v>35831.120000000003</v>
      </c>
      <c r="BI10" s="5">
        <v>35690.22</v>
      </c>
      <c r="BJ10" s="5">
        <v>35301.360000000001</v>
      </c>
      <c r="BK10" s="5">
        <v>34647.480000000003</v>
      </c>
      <c r="BL10" s="5">
        <v>33713.65</v>
      </c>
      <c r="BM10" s="5">
        <v>32426.54</v>
      </c>
      <c r="BN10" s="5">
        <v>30771.55</v>
      </c>
      <c r="BO10" s="5">
        <v>28754</v>
      </c>
      <c r="BP10" s="5">
        <v>26399.75</v>
      </c>
      <c r="BQ10" s="5">
        <v>23764.77</v>
      </c>
      <c r="BR10" s="5">
        <v>20937.240000000002</v>
      </c>
      <c r="BS10" s="5">
        <v>18026</v>
      </c>
      <c r="BT10" s="5">
        <v>15142.81</v>
      </c>
      <c r="BU10" s="5">
        <v>12390.09</v>
      </c>
      <c r="BV10" s="5">
        <v>9855.0300000000007</v>
      </c>
      <c r="BW10" s="5">
        <v>7604.2</v>
      </c>
      <c r="BX10" s="5">
        <v>5725.53</v>
      </c>
      <c r="BY10" s="5">
        <v>4167.17</v>
      </c>
      <c r="BZ10" s="5">
        <v>2965.97</v>
      </c>
      <c r="CA10" s="5">
        <v>2001.24</v>
      </c>
      <c r="CB10" s="5">
        <v>1272.78</v>
      </c>
      <c r="CC10" s="5">
        <v>731.47</v>
      </c>
      <c r="CD10" s="5">
        <v>369.87</v>
      </c>
      <c r="CE10" s="5">
        <v>161.83000000000001</v>
      </c>
      <c r="CF10" s="5">
        <v>60.64</v>
      </c>
      <c r="CG10" s="5">
        <v>18.53</v>
      </c>
      <c r="CH10" s="5">
        <v>4.25</v>
      </c>
      <c r="CI10" s="5">
        <v>0.62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0.99946000000000002</v>
      </c>
      <c r="DI10" s="3">
        <v>0.99886032400000002</v>
      </c>
      <c r="DJ10" s="3">
        <v>0.99819108758292008</v>
      </c>
      <c r="DK10" s="3">
        <v>0.99744244426723283</v>
      </c>
      <c r="DL10" s="3">
        <v>0.99659461818960571</v>
      </c>
      <c r="DM10" s="3">
        <v>0.99563788735614378</v>
      </c>
      <c r="DN10" s="3">
        <v>0.994542685680052</v>
      </c>
      <c r="DO10" s="3">
        <v>0.99328956189609507</v>
      </c>
      <c r="DP10" s="3">
        <v>0.99184929203134575</v>
      </c>
      <c r="DQ10" s="3">
        <v>0.99018298522073311</v>
      </c>
      <c r="DR10" s="3">
        <v>0.98825212839955268</v>
      </c>
      <c r="DS10" s="3">
        <v>0.98600879606808567</v>
      </c>
      <c r="DT10" s="3">
        <v>0.98339587275850515</v>
      </c>
      <c r="DU10" s="3">
        <v>0.98034734555295378</v>
      </c>
      <c r="DV10" s="3">
        <v>0.97678868468859648</v>
      </c>
      <c r="DW10" s="3">
        <v>0.97261779700497619</v>
      </c>
      <c r="DX10" s="3">
        <v>0.96774498184198132</v>
      </c>
      <c r="DY10" s="3">
        <v>0.96274174028585824</v>
      </c>
      <c r="DZ10" s="3">
        <v>0.95760069939273174</v>
      </c>
      <c r="EA10" s="3">
        <v>0.95229559151809606</v>
      </c>
      <c r="EB10" s="3">
        <v>0.9467913229991215</v>
      </c>
      <c r="EC10" s="3">
        <v>0.9411200429743567</v>
      </c>
      <c r="ED10" s="3">
        <v>0.93533215471006437</v>
      </c>
      <c r="EE10" s="3">
        <v>0.92948632874312653</v>
      </c>
      <c r="EF10" s="3">
        <v>0.92346325733287105</v>
      </c>
      <c r="EG10" s="3">
        <v>0.91722064571330086</v>
      </c>
      <c r="EH10" s="3">
        <v>0.91070837912873648</v>
      </c>
      <c r="EI10" s="3">
        <v>0.90405110087730534</v>
      </c>
      <c r="EJ10" s="3">
        <v>0.89724359608769921</v>
      </c>
      <c r="EK10" s="3">
        <v>0.89032584796186309</v>
      </c>
      <c r="EL10" s="3">
        <v>0.88326556398752554</v>
      </c>
      <c r="EM10" s="3">
        <v>0.87594329246206892</v>
      </c>
      <c r="EN10" s="3">
        <v>0.868182434890855</v>
      </c>
      <c r="EO10" s="3">
        <v>0.85983920169155392</v>
      </c>
      <c r="EP10" s="3">
        <v>0.85084528364186029</v>
      </c>
      <c r="EQ10" s="3">
        <v>0.84093293608743258</v>
      </c>
      <c r="ER10" s="3">
        <v>0.8299587612714916</v>
      </c>
      <c r="ES10" s="3">
        <v>0.81781646459408963</v>
      </c>
      <c r="ET10" s="3">
        <v>0.80446152172726815</v>
      </c>
      <c r="EU10" s="3">
        <v>0.78996512510574279</v>
      </c>
      <c r="EV10" s="3">
        <v>0.77420532085988325</v>
      </c>
      <c r="EW10" s="3">
        <v>0.75713409353492278</v>
      </c>
      <c r="EX10" s="3">
        <v>0.73866759299360596</v>
      </c>
      <c r="EY10" s="3">
        <v>0.7185315144086003</v>
      </c>
      <c r="EZ10" s="3">
        <v>0.69651570880712077</v>
      </c>
      <c r="FA10" s="3">
        <v>0.67242323043948249</v>
      </c>
      <c r="FB10" s="3">
        <v>0.64620544868464713</v>
      </c>
      <c r="FC10" s="3">
        <v>0.61776594688803577</v>
      </c>
      <c r="FD10" s="3">
        <v>0.58708151230610706</v>
      </c>
      <c r="FE10" s="3">
        <v>0.55428713902868787</v>
      </c>
      <c r="FF10" s="3">
        <v>0.51966636432495605</v>
      </c>
      <c r="FG10" s="3">
        <v>0.48345081539514984</v>
      </c>
      <c r="FH10" s="3">
        <v>0.44589635605525463</v>
      </c>
      <c r="FI10" s="3">
        <v>0.40651478988845458</v>
      </c>
      <c r="FJ10" s="3">
        <v>0.36565598835676599</v>
      </c>
      <c r="FK10" s="3">
        <v>0.32386882200735478</v>
      </c>
      <c r="FL10" s="3">
        <v>0.2818500810401206</v>
      </c>
      <c r="FM10" s="3">
        <v>0.24049140014829332</v>
      </c>
      <c r="FN10" s="3">
        <v>0.20083196334983827</v>
      </c>
      <c r="FO10" s="3">
        <v>0.16389294033090251</v>
      </c>
      <c r="FP10" s="3">
        <v>0.13050139266788444</v>
      </c>
      <c r="FQ10" s="3">
        <v>0.10121166009750446</v>
      </c>
      <c r="FR10" s="3">
        <v>7.6306506897311541E-2</v>
      </c>
      <c r="FS10" s="3">
        <v>5.5809053014555708E-2</v>
      </c>
      <c r="FT10" s="3">
        <v>3.9830363045958259E-2</v>
      </c>
      <c r="FU10" s="3">
        <v>2.7478170858145686E-2</v>
      </c>
      <c r="FV10" s="3">
        <v>1.8537873187739407E-2</v>
      </c>
      <c r="FW10" s="3">
        <v>1.1856082175950616E-2</v>
      </c>
      <c r="FX10" s="3">
        <v>7.1473205789500697E-3</v>
      </c>
      <c r="FY10" s="3">
        <v>3.8934314121772608E-3</v>
      </c>
      <c r="FZ10" s="3">
        <v>1.8660827415424392E-3</v>
      </c>
      <c r="GA10" s="3">
        <v>7.739204953998959E-4</v>
      </c>
      <c r="GB10" s="3">
        <v>2.7488882076108902E-4</v>
      </c>
      <c r="GC10" s="3">
        <v>7.9607802492411375E-5</v>
      </c>
      <c r="GD10" s="3">
        <v>1.7301163715675767E-5</v>
      </c>
      <c r="GE10" s="3">
        <v>2.3827162669228657E-6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2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0.1198</v>
      </c>
      <c r="HF10">
        <f>IF(HC10=HD10,0,HC10*VLOOKUP(H10,Mort!$A$2:$E$115,IF(C5="M",2,3)))</f>
        <v>5.4000000000000001E-4</v>
      </c>
      <c r="HH10">
        <f t="shared" ref="HH10:HI25" si="20">HH9+1</f>
        <v>32</v>
      </c>
      <c r="HI10">
        <f t="shared" si="20"/>
        <v>1</v>
      </c>
      <c r="HJ10">
        <f t="shared" ref="HJ10:HJ60" si="21">HJ9-HK9-HL9-HM9</f>
        <v>0.84028999999999998</v>
      </c>
      <c r="HK10">
        <f>IF(HH10&gt;=$F$3,IF(HI10&lt;50,HJ10*VLOOKUP(HH10,Ret!$A$2:$AZ$27,HI10+2),HJ10),0)</f>
        <v>0</v>
      </c>
      <c r="HL10">
        <f>IF(HH10&lt;$F$3,HJ10*VLOOKUP(HH10,Withd!$A$2:$AZ$57,HI10+2),0)</f>
        <v>0.11722045500000002</v>
      </c>
      <c r="HM10">
        <f>IF(HJ10=HK10,0,HJ10*VLOOKUP(HH10,Mort!$A$2:$E$115,IF(HM9/HJ9=VLOOKUP(HH9,Mort!$A$2:$E$115,2),2,3)))</f>
        <v>4.4535369999999997E-4</v>
      </c>
      <c r="HN10">
        <f>HN9/(1+Assumptions!$C$9)</f>
        <v>1.038</v>
      </c>
      <c r="HO10">
        <f>HO9*(1+Assumptions!$C$10)</f>
        <v>0.96852300242130751</v>
      </c>
      <c r="HQ10">
        <f>HQ9/(1.01+Assumptions!$C$9)</f>
        <v>1.048</v>
      </c>
      <c r="HR10">
        <f>HR9/(0.99+Assumptions!$C$9)</f>
        <v>1.028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2039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29731.948829255671</v>
      </c>
      <c r="F11" s="3">
        <f t="shared" si="19"/>
        <v>29420.29</v>
      </c>
      <c r="H11">
        <f>H10+1</f>
        <v>34</v>
      </c>
      <c r="I11" s="5">
        <v>552272.48628893413</v>
      </c>
      <c r="J11" s="5">
        <v>0</v>
      </c>
      <c r="K11" s="5">
        <v>0</v>
      </c>
      <c r="L11" s="5">
        <v>11341.72</v>
      </c>
      <c r="M11" s="5">
        <v>11958.34</v>
      </c>
      <c r="N11" s="5">
        <v>12607.6</v>
      </c>
      <c r="O11" s="5">
        <v>13291.04</v>
      </c>
      <c r="P11" s="5">
        <v>14010.13</v>
      </c>
      <c r="Q11" s="5">
        <v>14766.49</v>
      </c>
      <c r="R11" s="5">
        <v>15561.51</v>
      </c>
      <c r="S11" s="5">
        <v>16396.71</v>
      </c>
      <c r="T11" s="5">
        <v>17273.45</v>
      </c>
      <c r="U11" s="5">
        <v>18192.87</v>
      </c>
      <c r="V11" s="5">
        <v>19156.05</v>
      </c>
      <c r="W11" s="5">
        <v>20163.759999999998</v>
      </c>
      <c r="X11" s="5">
        <v>21216.39</v>
      </c>
      <c r="Y11" s="5">
        <v>22313.91</v>
      </c>
      <c r="Z11" s="5">
        <v>23455.72</v>
      </c>
      <c r="AA11" s="5">
        <v>24640.12</v>
      </c>
      <c r="AB11" s="5">
        <v>25865.09</v>
      </c>
      <c r="AC11" s="5">
        <v>27146.59</v>
      </c>
      <c r="AD11" s="5">
        <v>28486.720000000001</v>
      </c>
      <c r="AE11" s="5">
        <v>29886.99</v>
      </c>
      <c r="AF11" s="5">
        <v>31348.53</v>
      </c>
      <c r="AG11" s="5">
        <v>32874.589999999997</v>
      </c>
      <c r="AH11" s="5">
        <v>34469.4</v>
      </c>
      <c r="AI11" s="5">
        <v>36137.93</v>
      </c>
      <c r="AJ11" s="5">
        <v>37878.46</v>
      </c>
      <c r="AK11" s="5">
        <v>39691.64</v>
      </c>
      <c r="AL11" s="5">
        <v>41577.370000000003</v>
      </c>
      <c r="AM11" s="5">
        <v>43543.47</v>
      </c>
      <c r="AN11" s="5">
        <v>45592.45</v>
      </c>
      <c r="AO11" s="5">
        <v>47729.18</v>
      </c>
      <c r="AP11" s="5">
        <v>20575.18</v>
      </c>
      <c r="AQ11" s="5">
        <v>21526.86</v>
      </c>
      <c r="AR11" s="5">
        <v>22509.62</v>
      </c>
      <c r="AS11" s="5">
        <v>23519.43</v>
      </c>
      <c r="AT11" s="5">
        <v>24553.46</v>
      </c>
      <c r="AU11" s="5">
        <v>25602.12</v>
      </c>
      <c r="AV11" s="5">
        <v>26657.75</v>
      </c>
      <c r="AW11" s="5">
        <v>27712.48</v>
      </c>
      <c r="AX11" s="5">
        <v>28759.23</v>
      </c>
      <c r="AY11" s="5">
        <v>29794.240000000002</v>
      </c>
      <c r="AZ11" s="5">
        <v>30805.84</v>
      </c>
      <c r="BA11" s="5">
        <v>31783.53</v>
      </c>
      <c r="BB11" s="5">
        <v>32713.79</v>
      </c>
      <c r="BC11" s="5">
        <v>33572.22</v>
      </c>
      <c r="BD11" s="5">
        <v>34333.46</v>
      </c>
      <c r="BE11" s="5">
        <v>34968.89</v>
      </c>
      <c r="BF11" s="5">
        <v>35453.75</v>
      </c>
      <c r="BG11" s="5">
        <v>35757.57</v>
      </c>
      <c r="BH11" s="5">
        <v>35850.480000000003</v>
      </c>
      <c r="BI11" s="5">
        <v>35709.5</v>
      </c>
      <c r="BJ11" s="5">
        <v>35320.44</v>
      </c>
      <c r="BK11" s="5">
        <v>34666.199999999997</v>
      </c>
      <c r="BL11" s="5">
        <v>33731.86</v>
      </c>
      <c r="BM11" s="5">
        <v>32444.06</v>
      </c>
      <c r="BN11" s="5">
        <v>30788.18</v>
      </c>
      <c r="BO11" s="5">
        <v>28769.54</v>
      </c>
      <c r="BP11" s="5">
        <v>26414.01</v>
      </c>
      <c r="BQ11" s="5">
        <v>23777.61</v>
      </c>
      <c r="BR11" s="5">
        <v>20948.55</v>
      </c>
      <c r="BS11" s="5">
        <v>18035.73</v>
      </c>
      <c r="BT11" s="5">
        <v>15151</v>
      </c>
      <c r="BU11" s="5">
        <v>12396.78</v>
      </c>
      <c r="BV11" s="5">
        <v>9860.35</v>
      </c>
      <c r="BW11" s="5">
        <v>7608.31</v>
      </c>
      <c r="BX11" s="5">
        <v>5728.62</v>
      </c>
      <c r="BY11" s="5">
        <v>4169.43</v>
      </c>
      <c r="BZ11" s="5">
        <v>2967.57</v>
      </c>
      <c r="CA11" s="5">
        <v>2002.32</v>
      </c>
      <c r="CB11" s="5">
        <v>1273.47</v>
      </c>
      <c r="CC11" s="5">
        <v>731.86</v>
      </c>
      <c r="CD11" s="5">
        <v>370.07</v>
      </c>
      <c r="CE11" s="5">
        <v>161.91999999999999</v>
      </c>
      <c r="CF11" s="5">
        <v>60.68</v>
      </c>
      <c r="CG11" s="5">
        <v>18.54</v>
      </c>
      <c r="CH11" s="5">
        <v>4.25</v>
      </c>
      <c r="CI11" s="5">
        <v>0.62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0.99939999999999996</v>
      </c>
      <c r="DJ11" s="3">
        <v>0.99873040199999996</v>
      </c>
      <c r="DK11" s="3">
        <v>0.99798135419849998</v>
      </c>
      <c r="DL11" s="3">
        <v>0.99713307004743124</v>
      </c>
      <c r="DM11" s="3">
        <v>0.99617582230018575</v>
      </c>
      <c r="DN11" s="3">
        <v>0.99508002889565561</v>
      </c>
      <c r="DO11" s="3">
        <v>0.99382622805924703</v>
      </c>
      <c r="DP11" s="3">
        <v>0.99238518002856113</v>
      </c>
      <c r="DQ11" s="3">
        <v>0.99071797292611319</v>
      </c>
      <c r="DR11" s="3">
        <v>0.9887860728789073</v>
      </c>
      <c r="DS11" s="3">
        <v>0.98654152849347221</v>
      </c>
      <c r="DT11" s="3">
        <v>0.98392719344296442</v>
      </c>
      <c r="DU11" s="3">
        <v>0.98087701914329128</v>
      </c>
      <c r="DV11" s="3">
        <v>0.9773164355638011</v>
      </c>
      <c r="DW11" s="3">
        <v>0.97314329438394365</v>
      </c>
      <c r="DX11" s="3">
        <v>0.96826784647908015</v>
      </c>
      <c r="DY11" s="3">
        <v>0.96326190171278325</v>
      </c>
      <c r="DZ11" s="3">
        <v>0.95811808315763702</v>
      </c>
      <c r="EA11" s="3">
        <v>0.95281010897694374</v>
      </c>
      <c r="EB11" s="3">
        <v>0.94730286654705698</v>
      </c>
      <c r="EC11" s="3">
        <v>0.94162852237644001</v>
      </c>
      <c r="ED11" s="3">
        <v>0.93583750696382495</v>
      </c>
      <c r="EE11" s="3">
        <v>0.92998852254530107</v>
      </c>
      <c r="EF11" s="3">
        <v>0.92396219691920745</v>
      </c>
      <c r="EG11" s="3">
        <v>0.91771621246803359</v>
      </c>
      <c r="EH11" s="3">
        <v>0.91120042735951057</v>
      </c>
      <c r="EI11" s="3">
        <v>0.90453955223551252</v>
      </c>
      <c r="EJ11" s="3">
        <v>0.89772836940717904</v>
      </c>
      <c r="EK11" s="3">
        <v>0.8908068836790497</v>
      </c>
      <c r="EL11" s="3">
        <v>0.88374278509147486</v>
      </c>
      <c r="EM11" s="3">
        <v>0.87641655740306657</v>
      </c>
      <c r="EN11" s="3">
        <v>0.86865150670447544</v>
      </c>
      <c r="EO11" s="3">
        <v>0.86030376572504541</v>
      </c>
      <c r="EP11" s="3">
        <v>0.85130498833556145</v>
      </c>
      <c r="EQ11" s="3">
        <v>0.84138728522145212</v>
      </c>
      <c r="ER11" s="3">
        <v>0.83040718114931211</v>
      </c>
      <c r="ES11" s="3">
        <v>0.8182583240890976</v>
      </c>
      <c r="ET11" s="3">
        <v>0.80489616565672262</v>
      </c>
      <c r="EU11" s="3">
        <v>0.79039193675158848</v>
      </c>
      <c r="EV11" s="3">
        <v>0.77462361761339427</v>
      </c>
      <c r="EW11" s="3">
        <v>0.75754316684501888</v>
      </c>
      <c r="EX11" s="3">
        <v>0.73906668900566885</v>
      </c>
      <c r="EY11" s="3">
        <v>0.71891973106337437</v>
      </c>
      <c r="EZ11" s="3">
        <v>0.69689203050359261</v>
      </c>
      <c r="FA11" s="3">
        <v>0.67278653516847331</v>
      </c>
      <c r="FB11" s="3">
        <v>0.64655458816225453</v>
      </c>
      <c r="FC11" s="3">
        <v>0.61809972073723374</v>
      </c>
      <c r="FD11" s="3">
        <v>0.58739870760821533</v>
      </c>
      <c r="FE11" s="3">
        <v>0.55458661580122037</v>
      </c>
      <c r="FF11" s="3">
        <v>0.51994713577827623</v>
      </c>
      <c r="FG11" s="3">
        <v>0.48371201988588813</v>
      </c>
      <c r="FH11" s="3">
        <v>0.44613727018115235</v>
      </c>
      <c r="FI11" s="3">
        <v>0.40673442647875296</v>
      </c>
      <c r="FJ11" s="3">
        <v>0.36585354927337349</v>
      </c>
      <c r="FK11" s="3">
        <v>0.32404380566241237</v>
      </c>
      <c r="FL11" s="3">
        <v>0.28200236231577097</v>
      </c>
      <c r="FM11" s="3">
        <v>0.24062133566955474</v>
      </c>
      <c r="FN11" s="3">
        <v>0.20094047120428846</v>
      </c>
      <c r="FO11" s="3">
        <v>0.16398149033568368</v>
      </c>
      <c r="FP11" s="3">
        <v>0.13057190149469147</v>
      </c>
      <c r="FQ11" s="3">
        <v>0.10126634392322292</v>
      </c>
      <c r="FR11" s="3">
        <v>7.6347734674035453E-2</v>
      </c>
      <c r="FS11" s="3">
        <v>5.5839206185896044E-2</v>
      </c>
      <c r="FT11" s="3">
        <v>3.9851883062812142E-2</v>
      </c>
      <c r="FU11" s="3">
        <v>2.7493017087372843E-2</v>
      </c>
      <c r="FV11" s="3">
        <v>1.8547889047825214E-2</v>
      </c>
      <c r="FW11" s="3">
        <v>1.1862487919427095E-2</v>
      </c>
      <c r="FX11" s="3">
        <v>7.1511822173474307E-3</v>
      </c>
      <c r="FY11" s="3">
        <v>3.8955350010778395E-3</v>
      </c>
      <c r="FZ11" s="3">
        <v>1.8670909706665977E-3</v>
      </c>
      <c r="GA11" s="3">
        <v>7.7433863826455813E-4</v>
      </c>
      <c r="GB11" s="3">
        <v>2.7503734092518842E-4</v>
      </c>
      <c r="GC11" s="3">
        <v>7.9650813931934558E-5</v>
      </c>
      <c r="GD11" s="3">
        <v>1.7310511391827338E-5</v>
      </c>
      <c r="GE11" s="3">
        <v>2.3840036288824601E-6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3</v>
      </c>
      <c r="HC11">
        <f>HC10-HD10-HE10-HF10</f>
        <v>0.87966</v>
      </c>
      <c r="HD11">
        <f>IF(H11&gt;=$F$3,IF(HB11&lt;50,HC11*VLOOKUP(H11,Ret!$A$2:$AZ$27,HB11+2),HC11),0)</f>
        <v>0</v>
      </c>
      <c r="HE11">
        <f>IF(H11&lt;$F$3,HC11*VLOOKUP(H11,Withd!$A$2:$AZ$57,HB11+2),0)</f>
        <v>8.8053965999999997E-2</v>
      </c>
      <c r="HF11">
        <f>IF(HC11=HD11,0,HC11*VLOOKUP(H11,Mort!$A$2:$E$115,IF(HF10/HC10=VLOOKUP(H10,Mort!$A$2:$E$115,2),2,3)))</f>
        <v>4.9260959999999996E-4</v>
      </c>
      <c r="HH11">
        <f t="shared" si="20"/>
        <v>33</v>
      </c>
      <c r="HI11">
        <f t="shared" si="20"/>
        <v>2</v>
      </c>
      <c r="HJ11">
        <f t="shared" si="21"/>
        <v>0.7226241913</v>
      </c>
      <c r="HK11">
        <f>IF(HH11&gt;=$F$3,IF(HI11&lt;50,HJ11*VLOOKUP(HH11,Ret!$A$2:$AZ$27,HI11+2),HJ11),0)</f>
        <v>0</v>
      </c>
      <c r="HL11">
        <f>IF(HH11&lt;$F$3,HJ11*VLOOKUP(HH11,Withd!$A$2:$AZ$57,HI11+2),0)</f>
        <v>8.6570378117740002E-2</v>
      </c>
      <c r="HM11">
        <f>IF(HJ11=HK11,0,HJ11*VLOOKUP(HH11,Mort!$A$2:$E$115,IF(HM10/HJ10=VLOOKUP(HH10,Mort!$A$2:$E$115,2),2,3)))</f>
        <v>3.9021706330200003E-4</v>
      </c>
      <c r="HN11">
        <f>HN10/(1+Assumptions!$C$9)</f>
        <v>1</v>
      </c>
      <c r="HO11">
        <f>HO10*(1+Assumptions!$C$10)</f>
        <v>1</v>
      </c>
      <c r="HQ11">
        <f>HQ10/(1.01+Assumptions!$C$9)</f>
        <v>1</v>
      </c>
      <c r="HR11">
        <f>HR10/(0.99+Assumptions!$C$9)</f>
        <v>1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2040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31367.206014864729</v>
      </c>
      <c r="F12" s="3">
        <f t="shared" si="19"/>
        <v>30866.45</v>
      </c>
      <c r="H12">
        <f t="shared" ref="H12:H60" si="23">H11+1</f>
        <v>35</v>
      </c>
      <c r="I12" s="5">
        <v>542071.24645632401</v>
      </c>
      <c r="J12" s="5">
        <v>0</v>
      </c>
      <c r="K12" s="5">
        <v>0</v>
      </c>
      <c r="L12" s="5">
        <v>0</v>
      </c>
      <c r="M12" s="5">
        <v>11965.52</v>
      </c>
      <c r="N12" s="5">
        <v>12615.17</v>
      </c>
      <c r="O12" s="5">
        <v>13299.02</v>
      </c>
      <c r="P12" s="5">
        <v>14018.54</v>
      </c>
      <c r="Q12" s="5">
        <v>14775.36</v>
      </c>
      <c r="R12" s="5">
        <v>15570.86</v>
      </c>
      <c r="S12" s="5">
        <v>16406.560000000001</v>
      </c>
      <c r="T12" s="5">
        <v>17283.82</v>
      </c>
      <c r="U12" s="5">
        <v>18203.8</v>
      </c>
      <c r="V12" s="5">
        <v>19167.55</v>
      </c>
      <c r="W12" s="5">
        <v>20175.87</v>
      </c>
      <c r="X12" s="5">
        <v>21229.13</v>
      </c>
      <c r="Y12" s="5">
        <v>22327.3</v>
      </c>
      <c r="Z12" s="5">
        <v>23469.8</v>
      </c>
      <c r="AA12" s="5">
        <v>24654.91</v>
      </c>
      <c r="AB12" s="5">
        <v>25880.62</v>
      </c>
      <c r="AC12" s="5">
        <v>27162.89</v>
      </c>
      <c r="AD12" s="5">
        <v>28503.82</v>
      </c>
      <c r="AE12" s="5">
        <v>29904.93</v>
      </c>
      <c r="AF12" s="5">
        <v>31367.35</v>
      </c>
      <c r="AG12" s="5">
        <v>32894.33</v>
      </c>
      <c r="AH12" s="5">
        <v>34490.089999999997</v>
      </c>
      <c r="AI12" s="5">
        <v>36159.629999999997</v>
      </c>
      <c r="AJ12" s="5">
        <v>37901.199999999997</v>
      </c>
      <c r="AK12" s="5">
        <v>39715.47</v>
      </c>
      <c r="AL12" s="5">
        <v>41602.33</v>
      </c>
      <c r="AM12" s="5">
        <v>43569.62</v>
      </c>
      <c r="AN12" s="5">
        <v>45619.82</v>
      </c>
      <c r="AO12" s="5">
        <v>47757.84</v>
      </c>
      <c r="AP12" s="5">
        <v>20587.53</v>
      </c>
      <c r="AQ12" s="5">
        <v>21539.79</v>
      </c>
      <c r="AR12" s="5">
        <v>22523.13</v>
      </c>
      <c r="AS12" s="5">
        <v>23533.55</v>
      </c>
      <c r="AT12" s="5">
        <v>24568.2</v>
      </c>
      <c r="AU12" s="5">
        <v>25617.49</v>
      </c>
      <c r="AV12" s="5">
        <v>26673.759999999998</v>
      </c>
      <c r="AW12" s="5">
        <v>27729.11</v>
      </c>
      <c r="AX12" s="5">
        <v>28776.49</v>
      </c>
      <c r="AY12" s="5">
        <v>29812.13</v>
      </c>
      <c r="AZ12" s="5">
        <v>30824.33</v>
      </c>
      <c r="BA12" s="5">
        <v>31802.61</v>
      </c>
      <c r="BB12" s="5">
        <v>32733.43</v>
      </c>
      <c r="BC12" s="5">
        <v>33592.379999999997</v>
      </c>
      <c r="BD12" s="5">
        <v>34354.080000000002</v>
      </c>
      <c r="BE12" s="5">
        <v>34989.89</v>
      </c>
      <c r="BF12" s="5">
        <v>35475.040000000001</v>
      </c>
      <c r="BG12" s="5">
        <v>35779.040000000001</v>
      </c>
      <c r="BH12" s="5">
        <v>35872</v>
      </c>
      <c r="BI12" s="5">
        <v>35730.94</v>
      </c>
      <c r="BJ12" s="5">
        <v>35341.64</v>
      </c>
      <c r="BK12" s="5">
        <v>34687.01</v>
      </c>
      <c r="BL12" s="5">
        <v>33752.11</v>
      </c>
      <c r="BM12" s="5">
        <v>32463.54</v>
      </c>
      <c r="BN12" s="5">
        <v>30806.66</v>
      </c>
      <c r="BO12" s="5">
        <v>28786.81</v>
      </c>
      <c r="BP12" s="5">
        <v>26429.87</v>
      </c>
      <c r="BQ12" s="5">
        <v>23791.89</v>
      </c>
      <c r="BR12" s="5">
        <v>20961.13</v>
      </c>
      <c r="BS12" s="5">
        <v>18046.560000000001</v>
      </c>
      <c r="BT12" s="5">
        <v>15160.09</v>
      </c>
      <c r="BU12" s="5">
        <v>12404.23</v>
      </c>
      <c r="BV12" s="5">
        <v>9866.27</v>
      </c>
      <c r="BW12" s="5">
        <v>7612.88</v>
      </c>
      <c r="BX12" s="5">
        <v>5732.06</v>
      </c>
      <c r="BY12" s="5">
        <v>4171.93</v>
      </c>
      <c r="BZ12" s="5">
        <v>2969.35</v>
      </c>
      <c r="CA12" s="5">
        <v>2003.53</v>
      </c>
      <c r="CB12" s="5">
        <v>1274.24</v>
      </c>
      <c r="CC12" s="5">
        <v>732.3</v>
      </c>
      <c r="CD12" s="5">
        <v>370.29</v>
      </c>
      <c r="CE12" s="5">
        <v>162.02000000000001</v>
      </c>
      <c r="CF12" s="5">
        <v>60.71</v>
      </c>
      <c r="CG12" s="5">
        <v>18.55</v>
      </c>
      <c r="CH12" s="5">
        <v>4.25</v>
      </c>
      <c r="CI12" s="5">
        <v>0.62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0.99933000000000005</v>
      </c>
      <c r="DK12" s="3">
        <v>0.99858050250000008</v>
      </c>
      <c r="DL12" s="3">
        <v>0.99773170907287501</v>
      </c>
      <c r="DM12" s="3">
        <v>0.99677388663216504</v>
      </c>
      <c r="DN12" s="3">
        <v>0.9956774353568697</v>
      </c>
      <c r="DO12" s="3">
        <v>0.99442288178832006</v>
      </c>
      <c r="DP12" s="3">
        <v>0.99298096860972707</v>
      </c>
      <c r="DQ12" s="3">
        <v>0.99131276058246276</v>
      </c>
      <c r="DR12" s="3">
        <v>0.9893797006993269</v>
      </c>
      <c r="DS12" s="3">
        <v>0.98713380877873946</v>
      </c>
      <c r="DT12" s="3">
        <v>0.9845179041854758</v>
      </c>
      <c r="DU12" s="3">
        <v>0.98146589868250078</v>
      </c>
      <c r="DV12" s="3">
        <v>0.97790317747028332</v>
      </c>
      <c r="DW12" s="3">
        <v>0.97372753090248521</v>
      </c>
      <c r="DX12" s="3">
        <v>0.96884915597266374</v>
      </c>
      <c r="DY12" s="3">
        <v>0.96384020583628505</v>
      </c>
      <c r="DZ12" s="3">
        <v>0.95869329913711931</v>
      </c>
      <c r="EA12" s="3">
        <v>0.9533821382598997</v>
      </c>
      <c r="EB12" s="3">
        <v>0.94787158950075745</v>
      </c>
      <c r="EC12" s="3">
        <v>0.9421938386796479</v>
      </c>
      <c r="ED12" s="3">
        <v>0.93639934657176804</v>
      </c>
      <c r="EE12" s="3">
        <v>0.93054685065569454</v>
      </c>
      <c r="EF12" s="3">
        <v>0.92451690706344558</v>
      </c>
      <c r="EG12" s="3">
        <v>0.91826717277169667</v>
      </c>
      <c r="EH12" s="3">
        <v>0.91174747584501759</v>
      </c>
      <c r="EI12" s="3">
        <v>0.9050826017965905</v>
      </c>
      <c r="EJ12" s="3">
        <v>0.89826732980506219</v>
      </c>
      <c r="EK12" s="3">
        <v>0.89134168869226515</v>
      </c>
      <c r="EL12" s="3">
        <v>0.88427334910093547</v>
      </c>
      <c r="EM12" s="3">
        <v>0.87694272303688869</v>
      </c>
      <c r="EN12" s="3">
        <v>0.86917301051078188</v>
      </c>
      <c r="EO12" s="3">
        <v>0.86082025787977323</v>
      </c>
      <c r="EP12" s="3">
        <v>0.85181607798235082</v>
      </c>
      <c r="EQ12" s="3">
        <v>0.84189242067385639</v>
      </c>
      <c r="ER12" s="3">
        <v>0.83090572458406253</v>
      </c>
      <c r="ES12" s="3">
        <v>0.81874957383339764</v>
      </c>
      <c r="ET12" s="3">
        <v>0.80537939329269825</v>
      </c>
      <c r="EU12" s="3">
        <v>0.79086645662556376</v>
      </c>
      <c r="EV12" s="3">
        <v>0.77508867081588373</v>
      </c>
      <c r="EW12" s="3">
        <v>0.75799796562439348</v>
      </c>
      <c r="EX12" s="3">
        <v>0.73951039524281448</v>
      </c>
      <c r="EY12" s="3">
        <v>0.71935134186849536</v>
      </c>
      <c r="EZ12" s="3">
        <v>0.69731041675364469</v>
      </c>
      <c r="FA12" s="3">
        <v>0.67319044943813611</v>
      </c>
      <c r="FB12" s="3">
        <v>0.64694275381454325</v>
      </c>
      <c r="FC12" s="3">
        <v>0.61847080321916525</v>
      </c>
      <c r="FD12" s="3">
        <v>0.58775135842326931</v>
      </c>
      <c r="FE12" s="3">
        <v>0.55491956754174543</v>
      </c>
      <c r="FF12" s="3">
        <v>0.52025929135308802</v>
      </c>
      <c r="FG12" s="3">
        <v>0.48400242133869131</v>
      </c>
      <c r="FH12" s="3">
        <v>0.44640511324910176</v>
      </c>
      <c r="FI12" s="3">
        <v>0.4069786136469411</v>
      </c>
      <c r="FJ12" s="3">
        <v>0.36607319318928705</v>
      </c>
      <c r="FK12" s="3">
        <v>0.32423834867161533</v>
      </c>
      <c r="FL12" s="3">
        <v>0.28217166531495996</v>
      </c>
      <c r="FM12" s="3">
        <v>0.24076579514664273</v>
      </c>
      <c r="FN12" s="3">
        <v>0.20106110786900988</v>
      </c>
      <c r="FO12" s="3">
        <v>0.16407993829866288</v>
      </c>
      <c r="FP12" s="3">
        <v>0.1306502916696933</v>
      </c>
      <c r="FQ12" s="3">
        <v>0.10132714020734734</v>
      </c>
      <c r="FR12" s="3">
        <v>7.6393570816525383E-2</v>
      </c>
      <c r="FS12" s="3">
        <v>5.5872729823790331E-2</v>
      </c>
      <c r="FT12" s="3">
        <v>3.9875808547940921E-2</v>
      </c>
      <c r="FU12" s="3">
        <v>2.7509522801053485E-2</v>
      </c>
      <c r="FV12" s="3">
        <v>1.8559024462502724E-2</v>
      </c>
      <c r="FW12" s="3">
        <v>1.1869609685238243E-2</v>
      </c>
      <c r="FX12" s="3">
        <v>7.1554755026490228E-3</v>
      </c>
      <c r="FY12" s="3">
        <v>3.8978737253130289E-3</v>
      </c>
      <c r="FZ12" s="3">
        <v>1.8682118978052816E-3</v>
      </c>
      <c r="GA12" s="3">
        <v>7.7480352037678454E-4</v>
      </c>
      <c r="GB12" s="3">
        <v>2.7520246240263013E-4</v>
      </c>
      <c r="GC12" s="3">
        <v>7.9698633111801681E-5</v>
      </c>
      <c r="GD12" s="3">
        <v>1.7320903934187861E-5</v>
      </c>
      <c r="GE12" s="3">
        <v>2.3854348898163512E-6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4</v>
      </c>
      <c r="HC12">
        <f t="shared" ref="HC12:HC60" si="24">HC11-HD11-HE11-HF11</f>
        <v>0.79111342439999999</v>
      </c>
      <c r="HD12">
        <f>IF(H12&gt;=$F$3,IF(HB12&lt;50,HC12*VLOOKUP(H12,Ret!$A$2:$AZ$27,HB12+2),HC12),0)</f>
        <v>0</v>
      </c>
      <c r="HE12">
        <f>IF(H12&lt;$F$3,HC12*VLOOKUP(H12,Withd!$A$2:$AZ$57,HB12+2),0)</f>
        <v>6.3605519321759993E-2</v>
      </c>
      <c r="HF12">
        <f>IF(HC12=HD12,0,HC12*VLOOKUP(H12,Mort!$A$2:$E$115,IF(HF11/HC11=VLOOKUP(H11,Mort!$A$2:$E$115,2),2,3)))</f>
        <v>4.5093465190799997E-4</v>
      </c>
      <c r="HH12">
        <f t="shared" si="20"/>
        <v>34</v>
      </c>
      <c r="HI12">
        <f t="shared" si="20"/>
        <v>3</v>
      </c>
      <c r="HJ12">
        <f t="shared" si="21"/>
        <v>0.63566359611895795</v>
      </c>
      <c r="HK12">
        <f>IF(HH12&gt;=$F$3,IF(HI12&lt;50,HJ12*VLOOKUP(HH12,Ret!$A$2:$AZ$27,HI12+2),HJ12),0)</f>
        <v>0</v>
      </c>
      <c r="HL12">
        <f>IF(HH12&lt;$F$3,HJ12*VLOOKUP(HH12,Withd!$A$2:$AZ$57,HI12+2),0)</f>
        <v>6.3629925971507684E-2</v>
      </c>
      <c r="HM12">
        <f>IF(HJ12=HK12,0,HJ12*VLOOKUP(HH12,Mort!$A$2:$E$115,IF(HM11/HJ11=VLOOKUP(HH11,Mort!$A$2:$E$115,2),2,3)))</f>
        <v>3.5597161382661645E-4</v>
      </c>
      <c r="HN12">
        <f>HN11/(1+Assumptions!$C$9)</f>
        <v>0.96339113680154143</v>
      </c>
      <c r="HO12">
        <f>HO11*(1+Assumptions!$C$10)</f>
        <v>1.0325</v>
      </c>
      <c r="HQ12">
        <f>HQ11/(1.01+Assumptions!$C$9)</f>
        <v>0.95419847328244267</v>
      </c>
      <c r="HR12">
        <f>HR11/(0.99+Assumptions!$C$9)</f>
        <v>0.97276264591439687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2041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33092.402345682291</v>
      </c>
      <c r="F13" s="3">
        <f t="shared" si="19"/>
        <v>32375.88</v>
      </c>
      <c r="H13">
        <f t="shared" si="23"/>
        <v>36</v>
      </c>
      <c r="I13" s="5">
        <v>531728.58113838464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13307.93</v>
      </c>
      <c r="P13" s="5">
        <v>14027.94</v>
      </c>
      <c r="Q13" s="5">
        <v>14785.27</v>
      </c>
      <c r="R13" s="5">
        <v>15581.3</v>
      </c>
      <c r="S13" s="5">
        <v>16417.560000000001</v>
      </c>
      <c r="T13" s="5">
        <v>17295.41</v>
      </c>
      <c r="U13" s="5">
        <v>18216</v>
      </c>
      <c r="V13" s="5">
        <v>19180.400000000001</v>
      </c>
      <c r="W13" s="5">
        <v>20189.39</v>
      </c>
      <c r="X13" s="5">
        <v>21243.37</v>
      </c>
      <c r="Y13" s="5">
        <v>22342.27</v>
      </c>
      <c r="Z13" s="5">
        <v>23485.54</v>
      </c>
      <c r="AA13" s="5">
        <v>24671.439999999999</v>
      </c>
      <c r="AB13" s="5">
        <v>25897.97</v>
      </c>
      <c r="AC13" s="5">
        <v>27181.1</v>
      </c>
      <c r="AD13" s="5">
        <v>28522.93</v>
      </c>
      <c r="AE13" s="5">
        <v>29924.98</v>
      </c>
      <c r="AF13" s="5">
        <v>31388.38</v>
      </c>
      <c r="AG13" s="5">
        <v>32916.379999999997</v>
      </c>
      <c r="AH13" s="5">
        <v>34513.21</v>
      </c>
      <c r="AI13" s="5">
        <v>36183.870000000003</v>
      </c>
      <c r="AJ13" s="5">
        <v>37926.61</v>
      </c>
      <c r="AK13" s="5">
        <v>39742.089999999997</v>
      </c>
      <c r="AL13" s="5">
        <v>41630.22</v>
      </c>
      <c r="AM13" s="5">
        <v>43598.83</v>
      </c>
      <c r="AN13" s="5">
        <v>45650.41</v>
      </c>
      <c r="AO13" s="5">
        <v>47789.86</v>
      </c>
      <c r="AP13" s="5">
        <v>20601.330000000002</v>
      </c>
      <c r="AQ13" s="5">
        <v>21554.23</v>
      </c>
      <c r="AR13" s="5">
        <v>22538.240000000002</v>
      </c>
      <c r="AS13" s="5">
        <v>23549.33</v>
      </c>
      <c r="AT13" s="5">
        <v>24584.67</v>
      </c>
      <c r="AU13" s="5">
        <v>25634.67</v>
      </c>
      <c r="AV13" s="5">
        <v>26691.64</v>
      </c>
      <c r="AW13" s="5">
        <v>27747.7</v>
      </c>
      <c r="AX13" s="5">
        <v>28795.79</v>
      </c>
      <c r="AY13" s="5">
        <v>29832.12</v>
      </c>
      <c r="AZ13" s="5">
        <v>30845</v>
      </c>
      <c r="BA13" s="5">
        <v>31823.93</v>
      </c>
      <c r="BB13" s="5">
        <v>32755.37</v>
      </c>
      <c r="BC13" s="5">
        <v>33614.9</v>
      </c>
      <c r="BD13" s="5">
        <v>34377.11</v>
      </c>
      <c r="BE13" s="5">
        <v>35013.339999999997</v>
      </c>
      <c r="BF13" s="5">
        <v>35498.82</v>
      </c>
      <c r="BG13" s="5">
        <v>35803.03</v>
      </c>
      <c r="BH13" s="5">
        <v>35896.050000000003</v>
      </c>
      <c r="BI13" s="5">
        <v>35754.9</v>
      </c>
      <c r="BJ13" s="5">
        <v>35365.339999999997</v>
      </c>
      <c r="BK13" s="5">
        <v>34710.269999999997</v>
      </c>
      <c r="BL13" s="5">
        <v>33774.74</v>
      </c>
      <c r="BM13" s="5">
        <v>32485.3</v>
      </c>
      <c r="BN13" s="5">
        <v>30827.32</v>
      </c>
      <c r="BO13" s="5">
        <v>28806.11</v>
      </c>
      <c r="BP13" s="5">
        <v>26447.59</v>
      </c>
      <c r="BQ13" s="5">
        <v>23807.84</v>
      </c>
      <c r="BR13" s="5">
        <v>20975.18</v>
      </c>
      <c r="BS13" s="5">
        <v>18058.66</v>
      </c>
      <c r="BT13" s="5">
        <v>15170.26</v>
      </c>
      <c r="BU13" s="5">
        <v>12412.54</v>
      </c>
      <c r="BV13" s="5">
        <v>9872.89</v>
      </c>
      <c r="BW13" s="5">
        <v>7617.98</v>
      </c>
      <c r="BX13" s="5">
        <v>5735.9</v>
      </c>
      <c r="BY13" s="5">
        <v>4174.7299999999996</v>
      </c>
      <c r="BZ13" s="5">
        <v>2971.34</v>
      </c>
      <c r="CA13" s="5">
        <v>2004.87</v>
      </c>
      <c r="CB13" s="5">
        <v>1275.0899999999999</v>
      </c>
      <c r="CC13" s="5">
        <v>732.79</v>
      </c>
      <c r="CD13" s="5">
        <v>370.54</v>
      </c>
      <c r="CE13" s="5">
        <v>162.13</v>
      </c>
      <c r="CF13" s="5">
        <v>60.75</v>
      </c>
      <c r="CG13" s="5">
        <v>18.559999999999999</v>
      </c>
      <c r="CH13" s="5">
        <v>4.26</v>
      </c>
      <c r="CI13" s="5">
        <v>0.62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0.99924999999999997</v>
      </c>
      <c r="DL13" s="3">
        <v>0.99840063749999997</v>
      </c>
      <c r="DM13" s="3">
        <v>0.99744217288799997</v>
      </c>
      <c r="DN13" s="3">
        <v>0.99634498649782322</v>
      </c>
      <c r="DO13" s="3">
        <v>0.99508959181483592</v>
      </c>
      <c r="DP13" s="3">
        <v>0.99364671190670451</v>
      </c>
      <c r="DQ13" s="3">
        <v>0.99197738543070124</v>
      </c>
      <c r="DR13" s="3">
        <v>0.99004302952911138</v>
      </c>
      <c r="DS13" s="3">
        <v>0.9877956318520803</v>
      </c>
      <c r="DT13" s="3">
        <v>0.98517797342767222</v>
      </c>
      <c r="DU13" s="3">
        <v>0.98212392171004648</v>
      </c>
      <c r="DV13" s="3">
        <v>0.97855881187423899</v>
      </c>
      <c r="DW13" s="3">
        <v>0.97438036574753595</v>
      </c>
      <c r="DX13" s="3">
        <v>0.96949872011514082</v>
      </c>
      <c r="DY13" s="3">
        <v>0.96448641173214555</v>
      </c>
      <c r="DZ13" s="3">
        <v>0.95933605429349589</v>
      </c>
      <c r="EA13" s="3">
        <v>0.95402133255270993</v>
      </c>
      <c r="EB13" s="3">
        <v>0.94850708925055527</v>
      </c>
      <c r="EC13" s="3">
        <v>0.94282553178594442</v>
      </c>
      <c r="ED13" s="3">
        <v>0.93702715476546083</v>
      </c>
      <c r="EE13" s="3">
        <v>0.93117073504817671</v>
      </c>
      <c r="EF13" s="3">
        <v>0.92513674868506446</v>
      </c>
      <c r="EG13" s="3">
        <v>0.9188828242639534</v>
      </c>
      <c r="EH13" s="3">
        <v>0.91235875621167939</v>
      </c>
      <c r="EI13" s="3">
        <v>0.90568941370377198</v>
      </c>
      <c r="EJ13" s="3">
        <v>0.89886957241858256</v>
      </c>
      <c r="EK13" s="3">
        <v>0.89193928801523525</v>
      </c>
      <c r="EL13" s="3">
        <v>0.88486620946127448</v>
      </c>
      <c r="EM13" s="3">
        <v>0.87753066858484052</v>
      </c>
      <c r="EN13" s="3">
        <v>0.86975574686117885</v>
      </c>
      <c r="EO13" s="3">
        <v>0.86139739413384286</v>
      </c>
      <c r="EP13" s="3">
        <v>0.85238717739120284</v>
      </c>
      <c r="EQ13" s="3">
        <v>0.8424568667745953</v>
      </c>
      <c r="ER13" s="3">
        <v>0.83146280466318678</v>
      </c>
      <c r="ES13" s="3">
        <v>0.81929850383096436</v>
      </c>
      <c r="ET13" s="3">
        <v>0.80591935926340474</v>
      </c>
      <c r="EU13" s="3">
        <v>0.79139669240947819</v>
      </c>
      <c r="EV13" s="3">
        <v>0.7756083283959091</v>
      </c>
      <c r="EW13" s="3">
        <v>0.75850616475477928</v>
      </c>
      <c r="EX13" s="3">
        <v>0.74000619939641021</v>
      </c>
      <c r="EY13" s="3">
        <v>0.71983363040086412</v>
      </c>
      <c r="EZ13" s="3">
        <v>0.69777792796538163</v>
      </c>
      <c r="FA13" s="3">
        <v>0.6736417894370591</v>
      </c>
      <c r="FB13" s="3">
        <v>0.64737649606690817</v>
      </c>
      <c r="FC13" s="3">
        <v>0.61888545647500359</v>
      </c>
      <c r="FD13" s="3">
        <v>0.58814541585189017</v>
      </c>
      <c r="FE13" s="3">
        <v>0.55529161292240359</v>
      </c>
      <c r="FF13" s="3">
        <v>0.52060809877927028</v>
      </c>
      <c r="FG13" s="3">
        <v>0.48432692037534292</v>
      </c>
      <c r="FH13" s="3">
        <v>0.4467044052005863</v>
      </c>
      <c r="FI13" s="3">
        <v>0.40725147213327051</v>
      </c>
      <c r="FJ13" s="3">
        <v>0.36631862666915549</v>
      </c>
      <c r="FK13" s="3">
        <v>0.32445573401340438</v>
      </c>
      <c r="FL13" s="3">
        <v>0.28236084708250531</v>
      </c>
      <c r="FM13" s="3">
        <v>0.24092721638161849</v>
      </c>
      <c r="FN13" s="3">
        <v>0.20119590912812579</v>
      </c>
      <c r="FO13" s="3">
        <v>0.1641899455621896</v>
      </c>
      <c r="FP13" s="3">
        <v>0.1307378860533491</v>
      </c>
      <c r="FQ13" s="3">
        <v>0.10139507490753544</v>
      </c>
      <c r="FR13" s="3">
        <v>7.644478882503819E-2</v>
      </c>
      <c r="FS13" s="3">
        <v>5.5910189650856423E-2</v>
      </c>
      <c r="FT13" s="3">
        <v>3.990254325191972E-2</v>
      </c>
      <c r="FU13" s="3">
        <v>2.7527966538634378E-2</v>
      </c>
      <c r="FV13" s="3">
        <v>1.8571467345624298E-2</v>
      </c>
      <c r="FW13" s="3">
        <v>1.1877567655567476E-2</v>
      </c>
      <c r="FX13" s="3">
        <v>7.1602728854822974E-3</v>
      </c>
      <c r="FY13" s="3">
        <v>3.9004870516376267E-3</v>
      </c>
      <c r="FZ13" s="3">
        <v>1.8694644389793981E-3</v>
      </c>
      <c r="GA13" s="3">
        <v>7.7532298677792581E-4</v>
      </c>
      <c r="GB13" s="3">
        <v>2.7538697167365145E-4</v>
      </c>
      <c r="GC13" s="3">
        <v>7.9752066996689451E-5</v>
      </c>
      <c r="GD13" s="3">
        <v>1.7332516720390521E-5</v>
      </c>
      <c r="GE13" s="3">
        <v>2.3870342027321816E-6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5</v>
      </c>
      <c r="HC13">
        <f t="shared" si="24"/>
        <v>0.72705697042633199</v>
      </c>
      <c r="HD13">
        <f>IF(H13&gt;=$F$3,IF(HB13&lt;50,HC13*VLOOKUP(H13,Ret!$A$2:$AZ$27,HB13+2),HC13),0)</f>
        <v>0</v>
      </c>
      <c r="HE13">
        <f>IF(H13&lt;$F$3,HC13*VLOOKUP(H13,Withd!$A$2:$AZ$57,HB13+2),0)</f>
        <v>5.0530459444630076E-2</v>
      </c>
      <c r="HF13">
        <f>IF(HC13=HD13,0,HC13*VLOOKUP(H13,Mort!$A$2:$E$115,IF(HF12/HC12=VLOOKUP(H12,Mort!$A$2:$E$115,2),2,3)))</f>
        <v>4.4350475196006252E-4</v>
      </c>
      <c r="HH13">
        <f t="shared" si="20"/>
        <v>35</v>
      </c>
      <c r="HI13">
        <f t="shared" si="20"/>
        <v>4</v>
      </c>
      <c r="HJ13">
        <f t="shared" si="21"/>
        <v>0.5716776985336236</v>
      </c>
      <c r="HK13">
        <f>IF(HH13&gt;=$F$3,IF(HI13&lt;50,HJ13*VLOOKUP(HH13,Ret!$A$2:$AZ$27,HI13+2),HJ13),0)</f>
        <v>0</v>
      </c>
      <c r="HL13">
        <f>IF(HH13&lt;$F$3,HJ13*VLOOKUP(HH13,Withd!$A$2:$AZ$57,HI13+2),0)</f>
        <v>4.5962886962103336E-2</v>
      </c>
      <c r="HM13">
        <f>IF(HJ13=HK13,0,HJ13*VLOOKUP(HH13,Mort!$A$2:$E$115,IF(HM12/HJ12=VLOOKUP(HH12,Mort!$A$2:$E$115,2),2,3)))</f>
        <v>3.2585628816416545E-4</v>
      </c>
      <c r="HN13">
        <f>HN12/(1+Assumptions!$C$9)</f>
        <v>0.9281224824677663</v>
      </c>
      <c r="HO13">
        <f>HO12*(1+Assumptions!$C$10)</f>
        <v>1.0660562499999999</v>
      </c>
      <c r="HQ13">
        <f>HQ12/(1.01+Assumptions!$C$9)</f>
        <v>0.91049472641454454</v>
      </c>
      <c r="HR13">
        <f>HR12/(0.99+Assumptions!$C$9)</f>
        <v>0.94626716528637822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2042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34912.484474694815</v>
      </c>
      <c r="F14" s="3">
        <f t="shared" si="19"/>
        <v>33951.96</v>
      </c>
      <c r="H14">
        <f t="shared" si="23"/>
        <v>37</v>
      </c>
      <c r="I14" s="5">
        <v>521245.3771610001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14038.47</v>
      </c>
      <c r="Q14" s="5">
        <v>14796.36</v>
      </c>
      <c r="R14" s="5">
        <v>15592.99</v>
      </c>
      <c r="S14" s="5">
        <v>16429.88</v>
      </c>
      <c r="T14" s="5">
        <v>17308.39</v>
      </c>
      <c r="U14" s="5">
        <v>18229.669999999998</v>
      </c>
      <c r="V14" s="5">
        <v>19194.8</v>
      </c>
      <c r="W14" s="5">
        <v>20204.55</v>
      </c>
      <c r="X14" s="5">
        <v>21259.31</v>
      </c>
      <c r="Y14" s="5">
        <v>22359.040000000001</v>
      </c>
      <c r="Z14" s="5">
        <v>23503.16</v>
      </c>
      <c r="AA14" s="5">
        <v>24689.96</v>
      </c>
      <c r="AB14" s="5">
        <v>25917.41</v>
      </c>
      <c r="AC14" s="5">
        <v>27201.5</v>
      </c>
      <c r="AD14" s="5">
        <v>28544.34</v>
      </c>
      <c r="AE14" s="5">
        <v>29947.439999999999</v>
      </c>
      <c r="AF14" s="5">
        <v>31411.94</v>
      </c>
      <c r="AG14" s="5">
        <v>32941.089999999997</v>
      </c>
      <c r="AH14" s="5">
        <v>34539.120000000003</v>
      </c>
      <c r="AI14" s="5">
        <v>36211.03</v>
      </c>
      <c r="AJ14" s="5">
        <v>37955.08</v>
      </c>
      <c r="AK14" s="5">
        <v>39771.919999999998</v>
      </c>
      <c r="AL14" s="5">
        <v>41661.47</v>
      </c>
      <c r="AM14" s="5">
        <v>43631.55</v>
      </c>
      <c r="AN14" s="5">
        <v>45684.67</v>
      </c>
      <c r="AO14" s="5">
        <v>47825.73</v>
      </c>
      <c r="AP14" s="5">
        <v>20616.79</v>
      </c>
      <c r="AQ14" s="5">
        <v>21570.400000000001</v>
      </c>
      <c r="AR14" s="5">
        <v>22555.15</v>
      </c>
      <c r="AS14" s="5">
        <v>23567.01</v>
      </c>
      <c r="AT14" s="5">
        <v>24603.119999999999</v>
      </c>
      <c r="AU14" s="5">
        <v>25653.91</v>
      </c>
      <c r="AV14" s="5">
        <v>26711.67</v>
      </c>
      <c r="AW14" s="5">
        <v>27768.53</v>
      </c>
      <c r="AX14" s="5">
        <v>28817.4</v>
      </c>
      <c r="AY14" s="5">
        <v>29854.51</v>
      </c>
      <c r="AZ14" s="5">
        <v>30868.15</v>
      </c>
      <c r="BA14" s="5">
        <v>31847.82</v>
      </c>
      <c r="BB14" s="5">
        <v>32779.96</v>
      </c>
      <c r="BC14" s="5">
        <v>33640.129999999997</v>
      </c>
      <c r="BD14" s="5">
        <v>34402.910000000003</v>
      </c>
      <c r="BE14" s="5">
        <v>35039.620000000003</v>
      </c>
      <c r="BF14" s="5">
        <v>35525.47</v>
      </c>
      <c r="BG14" s="5">
        <v>35829.9</v>
      </c>
      <c r="BH14" s="5">
        <v>35922.99</v>
      </c>
      <c r="BI14" s="5">
        <v>35781.730000000003</v>
      </c>
      <c r="BJ14" s="5">
        <v>35391.879999999997</v>
      </c>
      <c r="BK14" s="5">
        <v>34736.32</v>
      </c>
      <c r="BL14" s="5">
        <v>33800.089999999997</v>
      </c>
      <c r="BM14" s="5">
        <v>32509.68</v>
      </c>
      <c r="BN14" s="5">
        <v>30850.45</v>
      </c>
      <c r="BO14" s="5">
        <v>28827.73</v>
      </c>
      <c r="BP14" s="5">
        <v>26467.439999999999</v>
      </c>
      <c r="BQ14" s="5">
        <v>23825.71</v>
      </c>
      <c r="BR14" s="5">
        <v>20990.92</v>
      </c>
      <c r="BS14" s="5">
        <v>18072.22</v>
      </c>
      <c r="BT14" s="5">
        <v>15181.64</v>
      </c>
      <c r="BU14" s="5">
        <v>12421.86</v>
      </c>
      <c r="BV14" s="5">
        <v>9880.2999999999993</v>
      </c>
      <c r="BW14" s="5">
        <v>7623.7</v>
      </c>
      <c r="BX14" s="5">
        <v>5740.21</v>
      </c>
      <c r="BY14" s="5">
        <v>4177.8599999999997</v>
      </c>
      <c r="BZ14" s="5">
        <v>2973.57</v>
      </c>
      <c r="CA14" s="5">
        <v>2006.37</v>
      </c>
      <c r="CB14" s="5">
        <v>1276.05</v>
      </c>
      <c r="CC14" s="5">
        <v>733.34</v>
      </c>
      <c r="CD14" s="5">
        <v>370.82</v>
      </c>
      <c r="CE14" s="5">
        <v>162.25</v>
      </c>
      <c r="CF14" s="5">
        <v>60.8</v>
      </c>
      <c r="CG14" s="5">
        <v>18.579999999999998</v>
      </c>
      <c r="CH14" s="5">
        <v>4.26</v>
      </c>
      <c r="CI14" s="5">
        <v>0.62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0.99914999999999998</v>
      </c>
      <c r="DM14" s="3">
        <v>0.99819081600000004</v>
      </c>
      <c r="DN14" s="3">
        <v>0.99709280610240003</v>
      </c>
      <c r="DO14" s="3">
        <v>0.99583646916671098</v>
      </c>
      <c r="DP14" s="3">
        <v>0.99439250628641929</v>
      </c>
      <c r="DQ14" s="3">
        <v>0.99272192687585814</v>
      </c>
      <c r="DR14" s="3">
        <v>0.99078611911845016</v>
      </c>
      <c r="DS14" s="3">
        <v>0.98853703462805131</v>
      </c>
      <c r="DT14" s="3">
        <v>0.98591741148628698</v>
      </c>
      <c r="DU14" s="3">
        <v>0.98286106751067948</v>
      </c>
      <c r="DV14" s="3">
        <v>0.9792932818356157</v>
      </c>
      <c r="DW14" s="3">
        <v>0.97511169952217758</v>
      </c>
      <c r="DX14" s="3">
        <v>0.97022638990757148</v>
      </c>
      <c r="DY14" s="3">
        <v>0.96521031947174929</v>
      </c>
      <c r="DZ14" s="3">
        <v>0.96005609636577016</v>
      </c>
      <c r="EA14" s="3">
        <v>0.9547373855919038</v>
      </c>
      <c r="EB14" s="3">
        <v>0.94921900350318256</v>
      </c>
      <c r="EC14" s="3">
        <v>0.94353318167219846</v>
      </c>
      <c r="ED14" s="3">
        <v>0.9377304526049145</v>
      </c>
      <c r="EE14" s="3">
        <v>0.93186963727613381</v>
      </c>
      <c r="EF14" s="3">
        <v>0.92583112202658446</v>
      </c>
      <c r="EG14" s="3">
        <v>0.91957250364168475</v>
      </c>
      <c r="EH14" s="3">
        <v>0.91304353886582879</v>
      </c>
      <c r="EI14" s="3">
        <v>0.9063691905967195</v>
      </c>
      <c r="EJ14" s="3">
        <v>0.89954423059152622</v>
      </c>
      <c r="EK14" s="3">
        <v>0.89260874457366557</v>
      </c>
      <c r="EL14" s="3">
        <v>0.88553035722919637</v>
      </c>
      <c r="EM14" s="3">
        <v>0.87818931056776628</v>
      </c>
      <c r="EN14" s="3">
        <v>0.87040855327613587</v>
      </c>
      <c r="EO14" s="3">
        <v>0.86204392707915223</v>
      </c>
      <c r="EP14" s="3">
        <v>0.85302694760190423</v>
      </c>
      <c r="EQ14" s="3">
        <v>0.84308918366234198</v>
      </c>
      <c r="ER14" s="3">
        <v>0.83208686981554836</v>
      </c>
      <c r="ES14" s="3">
        <v>0.8199134389101469</v>
      </c>
      <c r="ET14" s="3">
        <v>0.80652425245274428</v>
      </c>
      <c r="EU14" s="3">
        <v>0.79199068542354578</v>
      </c>
      <c r="EV14" s="3">
        <v>0.77619047124934604</v>
      </c>
      <c r="EW14" s="3">
        <v>0.75907547135829789</v>
      </c>
      <c r="EX14" s="3">
        <v>0.74056162061186903</v>
      </c>
      <c r="EY14" s="3">
        <v>0.72037391083398949</v>
      </c>
      <c r="EZ14" s="3">
        <v>0.69830165420603607</v>
      </c>
      <c r="FA14" s="3">
        <v>0.67414739998704931</v>
      </c>
      <c r="FB14" s="3">
        <v>0.64786239286155423</v>
      </c>
      <c r="FC14" s="3">
        <v>0.61934996895171723</v>
      </c>
      <c r="FD14" s="3">
        <v>0.58858685599388549</v>
      </c>
      <c r="FE14" s="3">
        <v>0.55570839421806706</v>
      </c>
      <c r="FF14" s="3">
        <v>0.52099884791520656</v>
      </c>
      <c r="FG14" s="3">
        <v>0.48469043820399582</v>
      </c>
      <c r="FH14" s="3">
        <v>0.44703968496430946</v>
      </c>
      <c r="FI14" s="3">
        <v>0.40755713998826165</v>
      </c>
      <c r="FJ14" s="3">
        <v>0.36659357184804148</v>
      </c>
      <c r="FK14" s="3">
        <v>0.32469925845724729</v>
      </c>
      <c r="FL14" s="3">
        <v>0.28257277666500402</v>
      </c>
      <c r="FM14" s="3">
        <v>0.24110804741718134</v>
      </c>
      <c r="FN14" s="3">
        <v>0.20134691931761398</v>
      </c>
      <c r="FO14" s="3">
        <v>0.16431318044752524</v>
      </c>
      <c r="FP14" s="3">
        <v>0.13083601306314643</v>
      </c>
      <c r="FQ14" s="3">
        <v>0.10147117829125385</v>
      </c>
      <c r="FR14" s="3">
        <v>7.6502165449125012E-2</v>
      </c>
      <c r="FS14" s="3">
        <v>5.5952153766181047E-2</v>
      </c>
      <c r="FT14" s="3">
        <v>3.9932492621385748E-2</v>
      </c>
      <c r="FU14" s="3">
        <v>2.7548628009641602E-2</v>
      </c>
      <c r="FV14" s="3">
        <v>1.8585406400424612E-2</v>
      </c>
      <c r="FW14" s="3">
        <v>1.1886482517455565E-2</v>
      </c>
      <c r="FX14" s="3">
        <v>7.1656471208229131E-3</v>
      </c>
      <c r="FY14" s="3">
        <v>3.9034146125970738E-3</v>
      </c>
      <c r="FZ14" s="3">
        <v>1.8708675896716514E-3</v>
      </c>
      <c r="GA14" s="3">
        <v>7.7590491546452407E-4</v>
      </c>
      <c r="GB14" s="3">
        <v>2.755936669238443E-4</v>
      </c>
      <c r="GC14" s="3">
        <v>7.9811925941145303E-5</v>
      </c>
      <c r="GD14" s="3">
        <v>1.7345525864789109E-5</v>
      </c>
      <c r="GE14" s="3">
        <v>2.3888258220987553E-6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6</v>
      </c>
      <c r="HC14">
        <f t="shared" si="24"/>
        <v>0.67608300622974182</v>
      </c>
      <c r="HD14">
        <f>IF(H14&gt;=$F$3,IF(HB14&lt;50,HC14*VLOOKUP(H14,Ret!$A$2:$AZ$27,HB14+2),HC14),0)</f>
        <v>0</v>
      </c>
      <c r="HE14">
        <f>IF(H14&lt;$F$3,HC14*VLOOKUP(H14,Withd!$A$2:$AZ$57,HB14+2),0)</f>
        <v>4.4215828607425116E-2</v>
      </c>
      <c r="HF14">
        <f>IF(HC14=HD14,0,HC14*VLOOKUP(H14,Mort!$A$2:$E$115,IF(HF13/HC13=VLOOKUP(H13,Mort!$A$2:$E$115,2),2,3)))</f>
        <v>4.3945395404933218E-4</v>
      </c>
      <c r="HH14">
        <f t="shared" si="20"/>
        <v>36</v>
      </c>
      <c r="HI14">
        <f t="shared" si="20"/>
        <v>5</v>
      </c>
      <c r="HJ14">
        <f t="shared" si="21"/>
        <v>0.52538895528335605</v>
      </c>
      <c r="HK14">
        <f>IF(HH14&gt;=$F$3,IF(HI14&lt;50,HJ14*VLOOKUP(HH14,Ret!$A$2:$AZ$27,HI14+2),HJ14),0)</f>
        <v>0</v>
      </c>
      <c r="HL14">
        <f>IF(HH14&lt;$F$3,HJ14*VLOOKUP(HH14,Withd!$A$2:$AZ$57,HI14+2),0)</f>
        <v>3.6514532392193245E-2</v>
      </c>
      <c r="HM14">
        <f>IF(HJ14=HK14,0,HJ14*VLOOKUP(HH14,Mort!$A$2:$E$115,IF(HM13/HJ13=VLOOKUP(HH13,Mort!$A$2:$E$115,2),2,3)))</f>
        <v>3.2048726272284716E-4</v>
      </c>
      <c r="HN14">
        <f>HN13/(1+Assumptions!$C$9)</f>
        <v>0.89414497347569</v>
      </c>
      <c r="HO14">
        <f>HO13*(1+Assumptions!$C$10)</f>
        <v>1.1007030781249998</v>
      </c>
      <c r="HQ14">
        <f>HQ13/(1.01+Assumptions!$C$9)</f>
        <v>0.86879267787647374</v>
      </c>
      <c r="HR14">
        <f>HR13/(0.99+Assumptions!$C$9)</f>
        <v>0.92049335144589317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2043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36832.671120803025</v>
      </c>
      <c r="F15" s="3">
        <f t="shared" si="19"/>
        <v>35599.03</v>
      </c>
      <c r="H15">
        <f t="shared" si="23"/>
        <v>38</v>
      </c>
      <c r="I15" s="5">
        <v>510627.18532812607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14808.95</v>
      </c>
      <c r="R15" s="5">
        <v>15606.26</v>
      </c>
      <c r="S15" s="5">
        <v>16443.86</v>
      </c>
      <c r="T15" s="5">
        <v>17323.11</v>
      </c>
      <c r="U15" s="5">
        <v>18245.18</v>
      </c>
      <c r="V15" s="5">
        <v>19211.13</v>
      </c>
      <c r="W15" s="5">
        <v>20221.73</v>
      </c>
      <c r="X15" s="5">
        <v>21277.4</v>
      </c>
      <c r="Y15" s="5">
        <v>22378.06</v>
      </c>
      <c r="Z15" s="5">
        <v>23523.16</v>
      </c>
      <c r="AA15" s="5">
        <v>24710.959999999999</v>
      </c>
      <c r="AB15" s="5">
        <v>25939.46</v>
      </c>
      <c r="AC15" s="5">
        <v>27224.639999999999</v>
      </c>
      <c r="AD15" s="5">
        <v>28568.62</v>
      </c>
      <c r="AE15" s="5">
        <v>29972.92</v>
      </c>
      <c r="AF15" s="5">
        <v>31438.66</v>
      </c>
      <c r="AG15" s="5">
        <v>32969.11</v>
      </c>
      <c r="AH15" s="5">
        <v>34568.5</v>
      </c>
      <c r="AI15" s="5">
        <v>36241.83</v>
      </c>
      <c r="AJ15" s="5">
        <v>37987.370000000003</v>
      </c>
      <c r="AK15" s="5">
        <v>39805.760000000002</v>
      </c>
      <c r="AL15" s="5">
        <v>41696.910000000003</v>
      </c>
      <c r="AM15" s="5">
        <v>43668.67</v>
      </c>
      <c r="AN15" s="5">
        <v>45723.54</v>
      </c>
      <c r="AO15" s="5">
        <v>47866.41</v>
      </c>
      <c r="AP15" s="5">
        <v>20634.330000000002</v>
      </c>
      <c r="AQ15" s="5">
        <v>21588.75</v>
      </c>
      <c r="AR15" s="5">
        <v>22574.34</v>
      </c>
      <c r="AS15" s="5">
        <v>23587.06</v>
      </c>
      <c r="AT15" s="5">
        <v>24624.06</v>
      </c>
      <c r="AU15" s="5">
        <v>25675.73</v>
      </c>
      <c r="AV15" s="5">
        <v>26734.400000000001</v>
      </c>
      <c r="AW15" s="5">
        <v>27792.15</v>
      </c>
      <c r="AX15" s="5">
        <v>28841.919999999998</v>
      </c>
      <c r="AY15" s="5">
        <v>29879.9</v>
      </c>
      <c r="AZ15" s="5">
        <v>30894.41</v>
      </c>
      <c r="BA15" s="5">
        <v>31874.91</v>
      </c>
      <c r="BB15" s="5">
        <v>32807.839999999997</v>
      </c>
      <c r="BC15" s="5">
        <v>33668.75</v>
      </c>
      <c r="BD15" s="5">
        <v>34432.18</v>
      </c>
      <c r="BE15" s="5">
        <v>35069.43</v>
      </c>
      <c r="BF15" s="5">
        <v>35555.69</v>
      </c>
      <c r="BG15" s="5">
        <v>35860.379999999997</v>
      </c>
      <c r="BH15" s="5">
        <v>35953.550000000003</v>
      </c>
      <c r="BI15" s="5">
        <v>35812.17</v>
      </c>
      <c r="BJ15" s="5">
        <v>35421.99</v>
      </c>
      <c r="BK15" s="5">
        <v>34765.870000000003</v>
      </c>
      <c r="BL15" s="5">
        <v>33828.85</v>
      </c>
      <c r="BM15" s="5">
        <v>32537.34</v>
      </c>
      <c r="BN15" s="5">
        <v>30876.7</v>
      </c>
      <c r="BO15" s="5">
        <v>28852.26</v>
      </c>
      <c r="BP15" s="5">
        <v>26489.96</v>
      </c>
      <c r="BQ15" s="5">
        <v>23845.98</v>
      </c>
      <c r="BR15" s="5">
        <v>21008.78</v>
      </c>
      <c r="BS15" s="5">
        <v>18087.59</v>
      </c>
      <c r="BT15" s="5">
        <v>15194.56</v>
      </c>
      <c r="BU15" s="5">
        <v>12432.43</v>
      </c>
      <c r="BV15" s="5">
        <v>9888.7099999999991</v>
      </c>
      <c r="BW15" s="5">
        <v>7630.18</v>
      </c>
      <c r="BX15" s="5">
        <v>5745.09</v>
      </c>
      <c r="BY15" s="5">
        <v>4181.41</v>
      </c>
      <c r="BZ15" s="5">
        <v>2976.1</v>
      </c>
      <c r="CA15" s="5">
        <v>2008.08</v>
      </c>
      <c r="CB15" s="5">
        <v>1277.1300000000001</v>
      </c>
      <c r="CC15" s="5">
        <v>733.97</v>
      </c>
      <c r="CD15" s="5">
        <v>371.13</v>
      </c>
      <c r="CE15" s="5">
        <v>162.38999999999999</v>
      </c>
      <c r="CF15" s="5">
        <v>60.85</v>
      </c>
      <c r="CG15" s="5">
        <v>18.59</v>
      </c>
      <c r="CH15" s="5">
        <v>4.26</v>
      </c>
      <c r="CI15" s="5">
        <v>0.62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0.99904000000000004</v>
      </c>
      <c r="DN15" s="3">
        <v>0.99794105600000005</v>
      </c>
      <c r="DO15" s="3">
        <v>0.99668365026944006</v>
      </c>
      <c r="DP15" s="3">
        <v>0.99523845897654939</v>
      </c>
      <c r="DQ15" s="3">
        <v>0.99356645836546875</v>
      </c>
      <c r="DR15" s="3">
        <v>0.99162900377165608</v>
      </c>
      <c r="DS15" s="3">
        <v>0.98937800593309444</v>
      </c>
      <c r="DT15" s="3">
        <v>0.98675615421737173</v>
      </c>
      <c r="DU15" s="3">
        <v>0.9836972101392979</v>
      </c>
      <c r="DV15" s="3">
        <v>0.9801263892664922</v>
      </c>
      <c r="DW15" s="3">
        <v>0.97594124958432427</v>
      </c>
      <c r="DX15" s="3">
        <v>0.9710517839239069</v>
      </c>
      <c r="DY15" s="3">
        <v>0.96603144620102033</v>
      </c>
      <c r="DZ15" s="3">
        <v>0.96087283827830683</v>
      </c>
      <c r="EA15" s="3">
        <v>0.95554960275424505</v>
      </c>
      <c r="EB15" s="3">
        <v>0.95002652605032556</v>
      </c>
      <c r="EC15" s="3">
        <v>0.94433586715928408</v>
      </c>
      <c r="ED15" s="3">
        <v>0.93852820157625449</v>
      </c>
      <c r="EE15" s="3">
        <v>0.93266240031640291</v>
      </c>
      <c r="EF15" s="3">
        <v>0.92661874796235255</v>
      </c>
      <c r="EG15" s="3">
        <v>0.920354805226127</v>
      </c>
      <c r="EH15" s="3">
        <v>0.91382028610902155</v>
      </c>
      <c r="EI15" s="3">
        <v>0.90714025981756452</v>
      </c>
      <c r="EJ15" s="3">
        <v>0.90030949366113822</v>
      </c>
      <c r="EK15" s="3">
        <v>0.89336810746501083</v>
      </c>
      <c r="EL15" s="3">
        <v>0.88628369837281329</v>
      </c>
      <c r="EM15" s="3">
        <v>0.87893640651330263</v>
      </c>
      <c r="EN15" s="3">
        <v>0.87114902995159482</v>
      </c>
      <c r="EO15" s="3">
        <v>0.86277728777375995</v>
      </c>
      <c r="EP15" s="3">
        <v>0.85375263734364637</v>
      </c>
      <c r="EQ15" s="3">
        <v>0.84380641911859289</v>
      </c>
      <c r="ER15" s="3">
        <v>0.83279474534909526</v>
      </c>
      <c r="ES15" s="3">
        <v>0.82061095822463792</v>
      </c>
      <c r="ET15" s="3">
        <v>0.80721038127682965</v>
      </c>
      <c r="EU15" s="3">
        <v>0.79266445020622112</v>
      </c>
      <c r="EV15" s="3">
        <v>0.77685079442460703</v>
      </c>
      <c r="EW15" s="3">
        <v>0.75972123440754447</v>
      </c>
      <c r="EX15" s="3">
        <v>0.74119163350034445</v>
      </c>
      <c r="EY15" s="3">
        <v>0.72098674957112507</v>
      </c>
      <c r="EZ15" s="3">
        <v>0.69889571556426577</v>
      </c>
      <c r="FA15" s="3">
        <v>0.67472091276289781</v>
      </c>
      <c r="FB15" s="3">
        <v>0.64841354437427245</v>
      </c>
      <c r="FC15" s="3">
        <v>0.61987686428636068</v>
      </c>
      <c r="FD15" s="3">
        <v>0.58908758043725717</v>
      </c>
      <c r="FE15" s="3">
        <v>0.55618114819403197</v>
      </c>
      <c r="FF15" s="3">
        <v>0.5214420736778328</v>
      </c>
      <c r="FG15" s="3">
        <v>0.48510277556322462</v>
      </c>
      <c r="FH15" s="3">
        <v>0.44741999195747334</v>
      </c>
      <c r="FI15" s="3">
        <v>0.4079038582677893</v>
      </c>
      <c r="FJ15" s="3">
        <v>0.36690544147329379</v>
      </c>
      <c r="FK15" s="3">
        <v>0.32497548762172573</v>
      </c>
      <c r="FL15" s="3">
        <v>0.28281316785768307</v>
      </c>
      <c r="FM15" s="3">
        <v>0.24131316360624666</v>
      </c>
      <c r="FN15" s="3">
        <v>0.20151820979594051</v>
      </c>
      <c r="FO15" s="3">
        <v>0.16445296546817317</v>
      </c>
      <c r="FP15" s="3">
        <v>0.13094731828368755</v>
      </c>
      <c r="FQ15" s="3">
        <v>0.10155750216809672</v>
      </c>
      <c r="FR15" s="3">
        <v>7.6567247609593159E-2</v>
      </c>
      <c r="FS15" s="3">
        <v>5.5999753556704238E-2</v>
      </c>
      <c r="FT15" s="3">
        <v>3.9966464115884247E-2</v>
      </c>
      <c r="FU15" s="3">
        <v>2.7572064264266227E-2</v>
      </c>
      <c r="FV15" s="3">
        <v>1.8601217435244569E-2</v>
      </c>
      <c r="FW15" s="3">
        <v>1.1896594622885018E-2</v>
      </c>
      <c r="FX15" s="3">
        <v>7.1717431024600044E-3</v>
      </c>
      <c r="FY15" s="3">
        <v>3.9067353376340628E-3</v>
      </c>
      <c r="FZ15" s="3">
        <v>1.87245917997463E-3</v>
      </c>
      <c r="GA15" s="3">
        <v>7.7656499571087832E-4</v>
      </c>
      <c r="GB15" s="3">
        <v>2.7582812082654689E-4</v>
      </c>
      <c r="GC15" s="3">
        <v>7.9879823791367965E-5</v>
      </c>
      <c r="GD15" s="3">
        <v>1.7360282104578002E-5</v>
      </c>
      <c r="GE15" s="3">
        <v>2.3908580514424818E-6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7</v>
      </c>
      <c r="HC15">
        <f t="shared" si="24"/>
        <v>0.63142772366826738</v>
      </c>
      <c r="HD15">
        <f>IF(H15&gt;=$F$3,IF(HB15&lt;50,HC15*VLOOKUP(H15,Ret!$A$2:$AZ$27,HB15+2),HC15),0)</f>
        <v>0</v>
      </c>
      <c r="HE15">
        <f>IF(H15&lt;$F$3,HC15*VLOOKUP(H15,Withd!$A$2:$AZ$57,HB15+2),0)</f>
        <v>3.8769662233231618E-2</v>
      </c>
      <c r="HF15">
        <f>IF(HC15=HD15,0,HC15*VLOOKUP(H15,Mort!$A$2:$E$115,IF(HF14/HC14=VLOOKUP(H14,Mort!$A$2:$E$115,2),2,3)))</f>
        <v>4.3568512933110447E-4</v>
      </c>
      <c r="HH15">
        <f t="shared" si="20"/>
        <v>37</v>
      </c>
      <c r="HI15">
        <f t="shared" si="20"/>
        <v>6</v>
      </c>
      <c r="HJ15">
        <f t="shared" si="21"/>
        <v>0.48855393562843996</v>
      </c>
      <c r="HK15">
        <f>IF(HH15&gt;=$F$3,IF(HI15&lt;50,HJ15*VLOOKUP(HH15,Ret!$A$2:$AZ$27,HI15+2),HJ15),0)</f>
        <v>0</v>
      </c>
      <c r="HL15">
        <f>IF(HH15&lt;$F$3,HJ15*VLOOKUP(HH15,Withd!$A$2:$AZ$57,HI15+2),0)</f>
        <v>3.1951427390099971E-2</v>
      </c>
      <c r="HM15">
        <f>IF(HJ15=HK15,0,HJ15*VLOOKUP(HH15,Mort!$A$2:$E$115,IF(HM14/HJ14=VLOOKUP(HH14,Mort!$A$2:$E$115,2),2,3)))</f>
        <v>3.1756005815848594E-4</v>
      </c>
      <c r="HN15">
        <f>HN14/(1+Assumptions!$C$9)</f>
        <v>0.86141134246212903</v>
      </c>
      <c r="HO15">
        <f>HO14*(1+Assumptions!$C$10)</f>
        <v>1.1364759281640622</v>
      </c>
      <c r="HQ15">
        <f>HQ14/(1.01+Assumptions!$C$9)</f>
        <v>0.82900064682869623</v>
      </c>
      <c r="HR15">
        <f>HR14/(0.99+Assumptions!$C$9)</f>
        <v>0.89542154809911789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2044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38858.468032447192</v>
      </c>
      <c r="F16" s="3">
        <f t="shared" si="19"/>
        <v>37322.239999999998</v>
      </c>
      <c r="H16">
        <f t="shared" si="23"/>
        <v>39</v>
      </c>
      <c r="I16" s="5">
        <v>499873.82582376647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15621.25</v>
      </c>
      <c r="S16" s="5">
        <v>16459.66</v>
      </c>
      <c r="T16" s="5">
        <v>17339.759999999998</v>
      </c>
      <c r="U16" s="5">
        <v>18262.71</v>
      </c>
      <c r="V16" s="5">
        <v>19229.59</v>
      </c>
      <c r="W16" s="5">
        <v>20241.169999999998</v>
      </c>
      <c r="X16" s="5">
        <v>21297.84</v>
      </c>
      <c r="Y16" s="5">
        <v>22399.57</v>
      </c>
      <c r="Z16" s="5">
        <v>23545.759999999998</v>
      </c>
      <c r="AA16" s="5">
        <v>24734.71</v>
      </c>
      <c r="AB16" s="5">
        <v>25964.38</v>
      </c>
      <c r="AC16" s="5">
        <v>27250.799999999999</v>
      </c>
      <c r="AD16" s="5">
        <v>28596.07</v>
      </c>
      <c r="AE16" s="5">
        <v>30001.72</v>
      </c>
      <c r="AF16" s="5">
        <v>31468.87</v>
      </c>
      <c r="AG16" s="5">
        <v>33000.79</v>
      </c>
      <c r="AH16" s="5">
        <v>34601.72</v>
      </c>
      <c r="AI16" s="5">
        <v>36276.660000000003</v>
      </c>
      <c r="AJ16" s="5">
        <v>38023.870000000003</v>
      </c>
      <c r="AK16" s="5">
        <v>39844.01</v>
      </c>
      <c r="AL16" s="5">
        <v>41736.980000000003</v>
      </c>
      <c r="AM16" s="5">
        <v>43710.63</v>
      </c>
      <c r="AN16" s="5">
        <v>45767.47</v>
      </c>
      <c r="AO16" s="5">
        <v>47912.41</v>
      </c>
      <c r="AP16" s="5">
        <v>20654.16</v>
      </c>
      <c r="AQ16" s="5">
        <v>21609.5</v>
      </c>
      <c r="AR16" s="5">
        <v>22596.03</v>
      </c>
      <c r="AS16" s="5">
        <v>23609.72</v>
      </c>
      <c r="AT16" s="5">
        <v>24647.72</v>
      </c>
      <c r="AU16" s="5">
        <v>25700.400000000001</v>
      </c>
      <c r="AV16" s="5">
        <v>26760.09</v>
      </c>
      <c r="AW16" s="5">
        <v>27818.86</v>
      </c>
      <c r="AX16" s="5">
        <v>28869.63</v>
      </c>
      <c r="AY16" s="5">
        <v>29908.62</v>
      </c>
      <c r="AZ16" s="5">
        <v>30924.1</v>
      </c>
      <c r="BA16" s="5">
        <v>31905.54</v>
      </c>
      <c r="BB16" s="5">
        <v>32839.370000000003</v>
      </c>
      <c r="BC16" s="5">
        <v>33701.1</v>
      </c>
      <c r="BD16" s="5">
        <v>34465.26</v>
      </c>
      <c r="BE16" s="5">
        <v>35103.129999999997</v>
      </c>
      <c r="BF16" s="5">
        <v>35589.86</v>
      </c>
      <c r="BG16" s="5">
        <v>35894.839999999997</v>
      </c>
      <c r="BH16" s="5">
        <v>35988.1</v>
      </c>
      <c r="BI16" s="5">
        <v>35846.589999999997</v>
      </c>
      <c r="BJ16" s="5">
        <v>35456.03</v>
      </c>
      <c r="BK16" s="5">
        <v>34799.279999999999</v>
      </c>
      <c r="BL16" s="5">
        <v>33861.35</v>
      </c>
      <c r="BM16" s="5">
        <v>32568.61</v>
      </c>
      <c r="BN16" s="5">
        <v>30906.37</v>
      </c>
      <c r="BO16" s="5">
        <v>28879.98</v>
      </c>
      <c r="BP16" s="5">
        <v>26515.41</v>
      </c>
      <c r="BQ16" s="5">
        <v>23868.89</v>
      </c>
      <c r="BR16" s="5">
        <v>21028.97</v>
      </c>
      <c r="BS16" s="5">
        <v>18104.97</v>
      </c>
      <c r="BT16" s="5">
        <v>15209.16</v>
      </c>
      <c r="BU16" s="5">
        <v>12444.37</v>
      </c>
      <c r="BV16" s="5">
        <v>9898.2099999999991</v>
      </c>
      <c r="BW16" s="5">
        <v>7637.52</v>
      </c>
      <c r="BX16" s="5">
        <v>5750.61</v>
      </c>
      <c r="BY16" s="5">
        <v>4185.43</v>
      </c>
      <c r="BZ16" s="5">
        <v>2978.96</v>
      </c>
      <c r="CA16" s="5">
        <v>2010.01</v>
      </c>
      <c r="CB16" s="5">
        <v>1278.3599999999999</v>
      </c>
      <c r="CC16" s="5">
        <v>734.67</v>
      </c>
      <c r="CD16" s="5">
        <v>371.49</v>
      </c>
      <c r="CE16" s="5">
        <v>162.54</v>
      </c>
      <c r="CF16" s="5">
        <v>60.91</v>
      </c>
      <c r="CG16" s="5">
        <v>18.61</v>
      </c>
      <c r="CH16" s="5">
        <v>4.2699999999999996</v>
      </c>
      <c r="CI16" s="5">
        <v>0.62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0.99890000000000001</v>
      </c>
      <c r="DO16" s="3">
        <v>0.99764138599999996</v>
      </c>
      <c r="DP16" s="3">
        <v>0.99619480599029997</v>
      </c>
      <c r="DQ16" s="3">
        <v>0.99452119871623623</v>
      </c>
      <c r="DR16" s="3">
        <v>0.99258188237873957</v>
      </c>
      <c r="DS16" s="3">
        <v>0.99032872150573981</v>
      </c>
      <c r="DT16" s="3">
        <v>0.9877043503937496</v>
      </c>
      <c r="DU16" s="3">
        <v>0.98464246690752899</v>
      </c>
      <c r="DV16" s="3">
        <v>0.9810682147526546</v>
      </c>
      <c r="DW16" s="3">
        <v>0.97687905347566073</v>
      </c>
      <c r="DX16" s="3">
        <v>0.97198488941774774</v>
      </c>
      <c r="DY16" s="3">
        <v>0.96695972753945802</v>
      </c>
      <c r="DZ16" s="3">
        <v>0.96179616259439726</v>
      </c>
      <c r="EA16" s="3">
        <v>0.95646781185362428</v>
      </c>
      <c r="EB16" s="3">
        <v>0.9509394279011103</v>
      </c>
      <c r="EC16" s="3">
        <v>0.94524330072798257</v>
      </c>
      <c r="ED16" s="3">
        <v>0.93943005442850547</v>
      </c>
      <c r="EE16" s="3">
        <v>0.93355861658832728</v>
      </c>
      <c r="EF16" s="3">
        <v>0.92750915675283485</v>
      </c>
      <c r="EG16" s="3">
        <v>0.92123919485318573</v>
      </c>
      <c r="EH16" s="3">
        <v>0.91469839656972807</v>
      </c>
      <c r="EI16" s="3">
        <v>0.90801195129080337</v>
      </c>
      <c r="EJ16" s="3">
        <v>0.90117462129758363</v>
      </c>
      <c r="EK16" s="3">
        <v>0.89422656496737929</v>
      </c>
      <c r="EL16" s="3">
        <v>0.88713534830718799</v>
      </c>
      <c r="EM16" s="3">
        <v>0.87978099626972139</v>
      </c>
      <c r="EN16" s="3">
        <v>0.87198613664277169</v>
      </c>
      <c r="EO16" s="3">
        <v>0.86360634986963469</v>
      </c>
      <c r="EP16" s="3">
        <v>0.8545730274499983</v>
      </c>
      <c r="EQ16" s="3">
        <v>0.84461725168020574</v>
      </c>
      <c r="ER16" s="3">
        <v>0.83359499654577907</v>
      </c>
      <c r="ES16" s="3">
        <v>0.82139950174631426</v>
      </c>
      <c r="ET16" s="3">
        <v>0.80798604788279704</v>
      </c>
      <c r="EU16" s="3">
        <v>0.79342613929994898</v>
      </c>
      <c r="EV16" s="3">
        <v>0.77759728782091497</v>
      </c>
      <c r="EW16" s="3">
        <v>0.7604512676244638</v>
      </c>
      <c r="EX16" s="3">
        <v>0.74190386120710317</v>
      </c>
      <c r="EY16" s="3">
        <v>0.72167956195059757</v>
      </c>
      <c r="EZ16" s="3">
        <v>0.69956730017243129</v>
      </c>
      <c r="FA16" s="3">
        <v>0.67536926725946689</v>
      </c>
      <c r="FB16" s="3">
        <v>0.64903661952902025</v>
      </c>
      <c r="FC16" s="3">
        <v>0.62047251790354807</v>
      </c>
      <c r="FD16" s="3">
        <v>0.58965364793927888</v>
      </c>
      <c r="FE16" s="3">
        <v>0.55671559516539071</v>
      </c>
      <c r="FF16" s="3">
        <v>0.52194313909136048</v>
      </c>
      <c r="FG16" s="3">
        <v>0.48556892172808352</v>
      </c>
      <c r="FH16" s="3">
        <v>0.44784992788824601</v>
      </c>
      <c r="FI16" s="3">
        <v>0.40829582225715616</v>
      </c>
      <c r="FJ16" s="3">
        <v>0.36725800916208939</v>
      </c>
      <c r="FK16" s="3">
        <v>0.32528776387504582</v>
      </c>
      <c r="FL16" s="3">
        <v>0.28308492938989738</v>
      </c>
      <c r="FM16" s="3">
        <v>0.24154504685122385</v>
      </c>
      <c r="FN16" s="3">
        <v>0.20171185317498852</v>
      </c>
      <c r="FO16" s="3">
        <v>0.16461099202051288</v>
      </c>
      <c r="FP16" s="3">
        <v>0.13107314850625357</v>
      </c>
      <c r="FQ16" s="3">
        <v>0.10165509105551002</v>
      </c>
      <c r="FR16" s="3">
        <v>7.664082279948066E-2</v>
      </c>
      <c r="FS16" s="3">
        <v>5.6053564979084161E-2</v>
      </c>
      <c r="FT16" s="3">
        <v>4.0004868789922571E-2</v>
      </c>
      <c r="FU16" s="3">
        <v>2.7598558880791785E-2</v>
      </c>
      <c r="FV16" s="3">
        <v>1.861909176333737E-2</v>
      </c>
      <c r="FW16" s="3">
        <v>1.1908026328160048E-2</v>
      </c>
      <c r="FX16" s="3">
        <v>7.1786345916680042E-3</v>
      </c>
      <c r="FY16" s="3">
        <v>3.9104894074652287E-3</v>
      </c>
      <c r="FZ16" s="3">
        <v>1.8742584681040095E-3</v>
      </c>
      <c r="GA16" s="3">
        <v>7.773112144767759E-4</v>
      </c>
      <c r="GB16" s="3">
        <v>2.7609317027000604E-4</v>
      </c>
      <c r="GC16" s="3">
        <v>7.9956582110193738E-5</v>
      </c>
      <c r="GD16" s="3">
        <v>1.7376963990008407E-5</v>
      </c>
      <c r="GE16" s="3">
        <v>2.3931554807039569E-6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8</v>
      </c>
      <c r="HC16">
        <f t="shared" si="24"/>
        <v>0.59222237630570462</v>
      </c>
      <c r="HD16">
        <f>IF(H16&gt;=$F$3,IF(HB16&lt;50,HC16*VLOOKUP(H16,Ret!$A$2:$AZ$27,HB16+2),HC16),0)</f>
        <v>0</v>
      </c>
      <c r="HE16">
        <f>IF(H16&lt;$F$3,HC16*VLOOKUP(H16,Withd!$A$2:$AZ$57,HB16+2),0)</f>
        <v>3.3993564399947447E-2</v>
      </c>
      <c r="HF16">
        <f>IF(HC16=HD16,0,HC16*VLOOKUP(H16,Mort!$A$2:$E$115,IF(HF15/HC15=VLOOKUP(H15,Mort!$A$2:$E$115,2),2,3)))</f>
        <v>4.3232233470316434E-4</v>
      </c>
      <c r="HH16">
        <f t="shared" si="20"/>
        <v>38</v>
      </c>
      <c r="HI16">
        <f t="shared" si="20"/>
        <v>7</v>
      </c>
      <c r="HJ16">
        <f t="shared" si="21"/>
        <v>0.4562849481801815</v>
      </c>
      <c r="HK16">
        <f>IF(HH16&gt;=$F$3,IF(HI16&lt;50,HJ16*VLOOKUP(HH16,Ret!$A$2:$AZ$27,HI16+2),HJ16),0)</f>
        <v>0</v>
      </c>
      <c r="HL16">
        <f>IF(HH16&lt;$F$3,HJ16*VLOOKUP(HH16,Withd!$A$2:$AZ$57,HI16+2),0)</f>
        <v>2.8015895818263147E-2</v>
      </c>
      <c r="HM16">
        <f>IF(HJ16=HK16,0,HJ16*VLOOKUP(HH16,Mort!$A$2:$E$115,IF(HM15/HJ15=VLOOKUP(HH15,Mort!$A$2:$E$115,2),2,3)))</f>
        <v>3.1483661424432525E-4</v>
      </c>
      <c r="HN16">
        <f>HN15/(1+Assumptions!$C$9)</f>
        <v>0.8298760524683324</v>
      </c>
      <c r="HO16">
        <f>HO15*(1+Assumptions!$C$10)</f>
        <v>1.1734113958293941</v>
      </c>
      <c r="HQ16">
        <f>HQ15/(1.01+Assumptions!$C$9)</f>
        <v>0.79103115155409942</v>
      </c>
      <c r="HR16">
        <f>HR15/(0.99+Assumptions!$C$9)</f>
        <v>0.87103263433766331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2045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40995.683774231788</v>
      </c>
      <c r="F17" s="3">
        <f t="shared" si="19"/>
        <v>39119.82</v>
      </c>
      <c r="H17">
        <f t="shared" si="23"/>
        <v>40</v>
      </c>
      <c r="I17" s="5">
        <v>488994.50128328294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16477.78</v>
      </c>
      <c r="T17" s="5">
        <v>17358.849999999999</v>
      </c>
      <c r="U17" s="5">
        <v>18282.82</v>
      </c>
      <c r="V17" s="5">
        <v>19250.77</v>
      </c>
      <c r="W17" s="5">
        <v>20263.46</v>
      </c>
      <c r="X17" s="5">
        <v>21321.29</v>
      </c>
      <c r="Y17" s="5">
        <v>22424.23</v>
      </c>
      <c r="Z17" s="5">
        <v>23571.69</v>
      </c>
      <c r="AA17" s="5">
        <v>24761.95</v>
      </c>
      <c r="AB17" s="5">
        <v>25992.97</v>
      </c>
      <c r="AC17" s="5">
        <v>27280.81</v>
      </c>
      <c r="AD17" s="5">
        <v>28627.56</v>
      </c>
      <c r="AE17" s="5">
        <v>30034.76</v>
      </c>
      <c r="AF17" s="5">
        <v>31503.52</v>
      </c>
      <c r="AG17" s="5">
        <v>33037.129999999997</v>
      </c>
      <c r="AH17" s="5">
        <v>34639.82</v>
      </c>
      <c r="AI17" s="5">
        <v>36316.61</v>
      </c>
      <c r="AJ17" s="5">
        <v>38065.74</v>
      </c>
      <c r="AK17" s="5">
        <v>39887.879999999997</v>
      </c>
      <c r="AL17" s="5">
        <v>41782.94</v>
      </c>
      <c r="AM17" s="5">
        <v>43758.77</v>
      </c>
      <c r="AN17" s="5">
        <v>45817.87</v>
      </c>
      <c r="AO17" s="5">
        <v>47965.17</v>
      </c>
      <c r="AP17" s="5">
        <v>20676.91</v>
      </c>
      <c r="AQ17" s="5">
        <v>21633.3</v>
      </c>
      <c r="AR17" s="5">
        <v>22620.91</v>
      </c>
      <c r="AS17" s="5">
        <v>23635.72</v>
      </c>
      <c r="AT17" s="5">
        <v>24674.86</v>
      </c>
      <c r="AU17" s="5">
        <v>25728.7</v>
      </c>
      <c r="AV17" s="5">
        <v>26789.56</v>
      </c>
      <c r="AW17" s="5">
        <v>27849.49</v>
      </c>
      <c r="AX17" s="5">
        <v>28901.42</v>
      </c>
      <c r="AY17" s="5">
        <v>29941.55</v>
      </c>
      <c r="AZ17" s="5">
        <v>30958.15</v>
      </c>
      <c r="BA17" s="5">
        <v>31940.68</v>
      </c>
      <c r="BB17" s="5">
        <v>32875.53</v>
      </c>
      <c r="BC17" s="5">
        <v>33738.21</v>
      </c>
      <c r="BD17" s="5">
        <v>34503.22</v>
      </c>
      <c r="BE17" s="5">
        <v>35141.79</v>
      </c>
      <c r="BF17" s="5">
        <v>35629.050000000003</v>
      </c>
      <c r="BG17" s="5">
        <v>35934.370000000003</v>
      </c>
      <c r="BH17" s="5">
        <v>36027.730000000003</v>
      </c>
      <c r="BI17" s="5">
        <v>35886.06</v>
      </c>
      <c r="BJ17" s="5">
        <v>35495.07</v>
      </c>
      <c r="BK17" s="5">
        <v>34837.599999999999</v>
      </c>
      <c r="BL17" s="5">
        <v>33898.639999999999</v>
      </c>
      <c r="BM17" s="5">
        <v>32604.47</v>
      </c>
      <c r="BN17" s="5">
        <v>30940.400000000001</v>
      </c>
      <c r="BO17" s="5">
        <v>28911.78</v>
      </c>
      <c r="BP17" s="5">
        <v>26544.61</v>
      </c>
      <c r="BQ17" s="5">
        <v>23895.17</v>
      </c>
      <c r="BR17" s="5">
        <v>21052.13</v>
      </c>
      <c r="BS17" s="5">
        <v>18124.91</v>
      </c>
      <c r="BT17" s="5">
        <v>15225.91</v>
      </c>
      <c r="BU17" s="5">
        <v>12458.08</v>
      </c>
      <c r="BV17" s="5">
        <v>9909.11</v>
      </c>
      <c r="BW17" s="5">
        <v>7645.93</v>
      </c>
      <c r="BX17" s="5">
        <v>5756.95</v>
      </c>
      <c r="BY17" s="5">
        <v>4190.04</v>
      </c>
      <c r="BZ17" s="5">
        <v>2982.24</v>
      </c>
      <c r="CA17" s="5">
        <v>2012.22</v>
      </c>
      <c r="CB17" s="5">
        <v>1279.77</v>
      </c>
      <c r="CC17" s="5">
        <v>735.48</v>
      </c>
      <c r="CD17" s="5">
        <v>371.9</v>
      </c>
      <c r="CE17" s="5">
        <v>162.72</v>
      </c>
      <c r="CF17" s="5">
        <v>60.98</v>
      </c>
      <c r="CG17" s="5">
        <v>18.63</v>
      </c>
      <c r="CH17" s="5">
        <v>4.2699999999999996</v>
      </c>
      <c r="CI17" s="5">
        <v>0.62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0.99873999999999996</v>
      </c>
      <c r="DP17" s="3">
        <v>0.99729182699999996</v>
      </c>
      <c r="DQ17" s="3">
        <v>0.99561637673063996</v>
      </c>
      <c r="DR17" s="3">
        <v>0.99367492479601516</v>
      </c>
      <c r="DS17" s="3">
        <v>0.99141928271672819</v>
      </c>
      <c r="DT17" s="3">
        <v>0.98879202161752877</v>
      </c>
      <c r="DU17" s="3">
        <v>0.98572676635051448</v>
      </c>
      <c r="DV17" s="3">
        <v>0.98214857818866208</v>
      </c>
      <c r="DW17" s="3">
        <v>0.97795480375979649</v>
      </c>
      <c r="DX17" s="3">
        <v>0.97305525019295991</v>
      </c>
      <c r="DY17" s="3">
        <v>0.96802455454946235</v>
      </c>
      <c r="DZ17" s="3">
        <v>0.96285530342816816</v>
      </c>
      <c r="EA17" s="3">
        <v>0.95752108504717615</v>
      </c>
      <c r="EB17" s="3">
        <v>0.95198661317560351</v>
      </c>
      <c r="EC17" s="3">
        <v>0.94628421336268165</v>
      </c>
      <c r="ED17" s="3">
        <v>0.94046456545050117</v>
      </c>
      <c r="EE17" s="3">
        <v>0.93458666191643558</v>
      </c>
      <c r="EF17" s="3">
        <v>0.92853054034721705</v>
      </c>
      <c r="EG17" s="3">
        <v>0.92225367389446988</v>
      </c>
      <c r="EH17" s="3">
        <v>0.91570567280981918</v>
      </c>
      <c r="EI17" s="3">
        <v>0.90901186434157932</v>
      </c>
      <c r="EJ17" s="3">
        <v>0.90216700500308722</v>
      </c>
      <c r="EK17" s="3">
        <v>0.89521129739451344</v>
      </c>
      <c r="EL17" s="3">
        <v>0.88811227180617491</v>
      </c>
      <c r="EM17" s="3">
        <v>0.88074982107290167</v>
      </c>
      <c r="EN17" s="3">
        <v>0.87294637765819583</v>
      </c>
      <c r="EO17" s="3">
        <v>0.86455736296890051</v>
      </c>
      <c r="EP17" s="3">
        <v>0.85551409295224579</v>
      </c>
      <c r="EQ17" s="3">
        <v>0.84554735376935208</v>
      </c>
      <c r="ER17" s="3">
        <v>0.83451296080266202</v>
      </c>
      <c r="ES17" s="3">
        <v>0.82230403618611903</v>
      </c>
      <c r="ET17" s="3">
        <v>0.8088758112751997</v>
      </c>
      <c r="EU17" s="3">
        <v>0.79429986915602058</v>
      </c>
      <c r="EV17" s="3">
        <v>0.7784535867663579</v>
      </c>
      <c r="EW17" s="3">
        <v>0.76128868517815973</v>
      </c>
      <c r="EX17" s="3">
        <v>0.74272085414666444</v>
      </c>
      <c r="EY17" s="3">
        <v>0.72247428366262645</v>
      </c>
      <c r="EZ17" s="3">
        <v>0.70033767161120353</v>
      </c>
      <c r="FA17" s="3">
        <v>0.67611299155017202</v>
      </c>
      <c r="FB17" s="3">
        <v>0.6497513460096308</v>
      </c>
      <c r="FC17" s="3">
        <v>0.62115578927174697</v>
      </c>
      <c r="FD17" s="3">
        <v>0.59030298121861935</v>
      </c>
      <c r="FE17" s="3">
        <v>0.55732865668774723</v>
      </c>
      <c r="FF17" s="3">
        <v>0.52251790879103055</v>
      </c>
      <c r="FG17" s="3">
        <v>0.48610363572738363</v>
      </c>
      <c r="FH17" s="3">
        <v>0.4483431053040805</v>
      </c>
      <c r="FI17" s="3">
        <v>0.40874544224362414</v>
      </c>
      <c r="FJ17" s="3">
        <v>0.36766243784371749</v>
      </c>
      <c r="FK17" s="3">
        <v>0.32564597444693744</v>
      </c>
      <c r="FL17" s="3">
        <v>0.2833966657221918</v>
      </c>
      <c r="FM17" s="3">
        <v>0.24181103899411738</v>
      </c>
      <c r="FN17" s="3">
        <v>0.20193398055359749</v>
      </c>
      <c r="FO17" s="3">
        <v>0.16479226351037429</v>
      </c>
      <c r="FP17" s="3">
        <v>0.13121748774277062</v>
      </c>
      <c r="FQ17" s="3">
        <v>0.10176703479378318</v>
      </c>
      <c r="FR17" s="3">
        <v>7.672522054207695E-2</v>
      </c>
      <c r="FS17" s="3">
        <v>5.6115291800064235E-2</v>
      </c>
      <c r="FT17" s="3">
        <v>4.0048922604787839E-2</v>
      </c>
      <c r="FU17" s="3">
        <v>2.7628950726591037E-2</v>
      </c>
      <c r="FV17" s="3">
        <v>1.8639595318187378E-2</v>
      </c>
      <c r="FW17" s="3">
        <v>1.192113958169992E-2</v>
      </c>
      <c r="FX17" s="3">
        <v>7.1865397854319803E-3</v>
      </c>
      <c r="FY17" s="3">
        <v>3.9147956827162173E-3</v>
      </c>
      <c r="FZ17" s="3">
        <v>1.8763224227690558E-3</v>
      </c>
      <c r="GA17" s="3">
        <v>7.7816719839501056E-4</v>
      </c>
      <c r="GB17" s="3">
        <v>2.7639720719792381E-4</v>
      </c>
      <c r="GC17" s="3">
        <v>8.0044631204518728E-5</v>
      </c>
      <c r="GD17" s="3">
        <v>1.7396099699678056E-5</v>
      </c>
      <c r="GE17" s="3">
        <v>2.3957908506396611E-6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9</v>
      </c>
      <c r="HC17">
        <f t="shared" si="24"/>
        <v>0.55779648957105399</v>
      </c>
      <c r="HD17">
        <f>IF(H17&gt;=$F$3,IF(HB17&lt;50,HC17*VLOOKUP(H17,Ret!$A$2:$AZ$27,HB17+2),HC17),0)</f>
        <v>0</v>
      </c>
      <c r="HE17">
        <f>IF(H17&lt;$F$3,HC17*VLOOKUP(H17,Withd!$A$2:$AZ$57,HB17+2),0)</f>
        <v>2.9730552894137178E-2</v>
      </c>
      <c r="HF17">
        <f>IF(HC17=HD17,0,HC17*VLOOKUP(H17,Mort!$A$2:$E$115,IF(HF16/HC16=VLOOKUP(H16,Mort!$A$2:$E$115,2),2,3)))</f>
        <v>4.183473671782905E-4</v>
      </c>
      <c r="HH17">
        <f t="shared" si="20"/>
        <v>39</v>
      </c>
      <c r="HI17">
        <f t="shared" si="20"/>
        <v>8</v>
      </c>
      <c r="HJ17">
        <f t="shared" si="21"/>
        <v>0.42795421574767406</v>
      </c>
      <c r="HK17">
        <f>IF(HH17&gt;=$F$3,IF(HI17&lt;50,HJ17*VLOOKUP(HH17,Ret!$A$2:$AZ$27,HI17+2),HJ17),0)</f>
        <v>0</v>
      </c>
      <c r="HL17">
        <f>IF(HH17&lt;$F$3,HJ17*VLOOKUP(HH17,Withd!$A$2:$AZ$57,HI17+2),0)</f>
        <v>2.456457198391649E-2</v>
      </c>
      <c r="HM17">
        <f>IF(HJ17=HK17,0,HJ17*VLOOKUP(HH17,Mort!$A$2:$E$115,IF(HM16/HJ16=VLOOKUP(HH16,Mort!$A$2:$E$115,2),2,3)))</f>
        <v>3.1240657749580204E-4</v>
      </c>
      <c r="HN17">
        <f>HN16/(1+Assumptions!$C$9)</f>
        <v>0.79949523359184238</v>
      </c>
      <c r="HO17">
        <f>HO16*(1+Assumptions!$C$10)</f>
        <v>1.2115472661938493</v>
      </c>
      <c r="HQ17">
        <f>HQ16/(1.01+Assumptions!$C$9)</f>
        <v>0.75480071713177421</v>
      </c>
      <c r="HR17">
        <f>HR16/(0.99+Assumptions!$C$9)</f>
        <v>0.84730801005609269</v>
      </c>
    </row>
    <row r="18" spans="2:226" x14ac:dyDescent="0.25">
      <c r="B18">
        <f t="shared" si="18"/>
        <v>2046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43250.44638181453</v>
      </c>
      <c r="F18" s="3">
        <f t="shared" si="19"/>
        <v>40992.410000000003</v>
      </c>
      <c r="H18">
        <f t="shared" si="23"/>
        <v>41</v>
      </c>
      <c r="I18" s="5">
        <v>477992.58090644167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17380.75</v>
      </c>
      <c r="U18" s="5">
        <v>18305.89</v>
      </c>
      <c r="V18" s="5">
        <v>19275.05</v>
      </c>
      <c r="W18" s="5">
        <v>20289.02</v>
      </c>
      <c r="X18" s="5">
        <v>21348.19</v>
      </c>
      <c r="Y18" s="5">
        <v>22452.52</v>
      </c>
      <c r="Z18" s="5">
        <v>23601.43</v>
      </c>
      <c r="AA18" s="5">
        <v>24793.19</v>
      </c>
      <c r="AB18" s="5">
        <v>26025.77</v>
      </c>
      <c r="AC18" s="5">
        <v>27315.23</v>
      </c>
      <c r="AD18" s="5">
        <v>28663.68</v>
      </c>
      <c r="AE18" s="5">
        <v>30072.65</v>
      </c>
      <c r="AF18" s="5">
        <v>31543.27</v>
      </c>
      <c r="AG18" s="5">
        <v>33078.81</v>
      </c>
      <c r="AH18" s="5">
        <v>34683.519999999997</v>
      </c>
      <c r="AI18" s="5">
        <v>36362.42</v>
      </c>
      <c r="AJ18" s="5">
        <v>38113.769999999997</v>
      </c>
      <c r="AK18" s="5">
        <v>39938.21</v>
      </c>
      <c r="AL18" s="5">
        <v>41835.65</v>
      </c>
      <c r="AM18" s="5">
        <v>43813.97</v>
      </c>
      <c r="AN18" s="5">
        <v>45875.68</v>
      </c>
      <c r="AO18" s="5">
        <v>48025.68</v>
      </c>
      <c r="AP18" s="5">
        <v>20702.990000000002</v>
      </c>
      <c r="AQ18" s="5">
        <v>21660.59</v>
      </c>
      <c r="AR18" s="5">
        <v>22649.45</v>
      </c>
      <c r="AS18" s="5">
        <v>23665.54</v>
      </c>
      <c r="AT18" s="5">
        <v>24705.99</v>
      </c>
      <c r="AU18" s="5">
        <v>25761.16</v>
      </c>
      <c r="AV18" s="5">
        <v>26823.35</v>
      </c>
      <c r="AW18" s="5">
        <v>27884.63</v>
      </c>
      <c r="AX18" s="5">
        <v>28937.88</v>
      </c>
      <c r="AY18" s="5">
        <v>29979.33</v>
      </c>
      <c r="AZ18" s="5">
        <v>30997.21</v>
      </c>
      <c r="BA18" s="5">
        <v>31980.97</v>
      </c>
      <c r="BB18" s="5">
        <v>32917.01</v>
      </c>
      <c r="BC18" s="5">
        <v>33780.769999999997</v>
      </c>
      <c r="BD18" s="5">
        <v>34546.75</v>
      </c>
      <c r="BE18" s="5">
        <v>35186.120000000003</v>
      </c>
      <c r="BF18" s="5">
        <v>35674</v>
      </c>
      <c r="BG18" s="5">
        <v>35979.699999999997</v>
      </c>
      <c r="BH18" s="5">
        <v>36073.18</v>
      </c>
      <c r="BI18" s="5">
        <v>35931.33</v>
      </c>
      <c r="BJ18" s="5">
        <v>35539.85</v>
      </c>
      <c r="BK18" s="5">
        <v>34881.550000000003</v>
      </c>
      <c r="BL18" s="5">
        <v>33941.410000000003</v>
      </c>
      <c r="BM18" s="5">
        <v>32645.61</v>
      </c>
      <c r="BN18" s="5">
        <v>30979.439999999999</v>
      </c>
      <c r="BO18" s="5">
        <v>28948.26</v>
      </c>
      <c r="BP18" s="5">
        <v>26578.1</v>
      </c>
      <c r="BQ18" s="5">
        <v>23925.32</v>
      </c>
      <c r="BR18" s="5">
        <v>21078.68</v>
      </c>
      <c r="BS18" s="5">
        <v>18147.77</v>
      </c>
      <c r="BT18" s="5">
        <v>15245.12</v>
      </c>
      <c r="BU18" s="5">
        <v>12473.8</v>
      </c>
      <c r="BV18" s="5">
        <v>9921.61</v>
      </c>
      <c r="BW18" s="5">
        <v>7655.57</v>
      </c>
      <c r="BX18" s="5">
        <v>5764.21</v>
      </c>
      <c r="BY18" s="5">
        <v>4195.33</v>
      </c>
      <c r="BZ18" s="5">
        <v>2986</v>
      </c>
      <c r="CA18" s="5">
        <v>2014.76</v>
      </c>
      <c r="CB18" s="5">
        <v>1281.3800000000001</v>
      </c>
      <c r="CC18" s="5">
        <v>736.41</v>
      </c>
      <c r="CD18" s="5">
        <v>372.37</v>
      </c>
      <c r="CE18" s="5">
        <v>162.93</v>
      </c>
      <c r="CF18" s="5">
        <v>61.05</v>
      </c>
      <c r="CG18" s="5">
        <v>18.649999999999999</v>
      </c>
      <c r="CH18" s="5">
        <v>4.28</v>
      </c>
      <c r="CI18" s="5">
        <v>0.62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0.99855000000000005</v>
      </c>
      <c r="DQ18" s="3">
        <v>0.99687243600000008</v>
      </c>
      <c r="DR18" s="3">
        <v>0.99492853474980003</v>
      </c>
      <c r="DS18" s="3">
        <v>0.99267004697591799</v>
      </c>
      <c r="DT18" s="3">
        <v>0.99003947135143178</v>
      </c>
      <c r="DU18" s="3">
        <v>0.98697034899024239</v>
      </c>
      <c r="DV18" s="3">
        <v>0.98338764662340783</v>
      </c>
      <c r="DW18" s="3">
        <v>0.97918858137232589</v>
      </c>
      <c r="DX18" s="3">
        <v>0.97428284657965059</v>
      </c>
      <c r="DY18" s="3">
        <v>0.9692458042628338</v>
      </c>
      <c r="DZ18" s="3">
        <v>0.96407003166807026</v>
      </c>
      <c r="EA18" s="3">
        <v>0.95872908369262921</v>
      </c>
      <c r="EB18" s="3">
        <v>0.95318762958888581</v>
      </c>
      <c r="EC18" s="3">
        <v>0.94747803568764832</v>
      </c>
      <c r="ED18" s="3">
        <v>0.94165104576816927</v>
      </c>
      <c r="EE18" s="3">
        <v>0.93576572673211822</v>
      </c>
      <c r="EF18" s="3">
        <v>0.92970196482289402</v>
      </c>
      <c r="EG18" s="3">
        <v>0.92341717954069125</v>
      </c>
      <c r="EH18" s="3">
        <v>0.91686091756595234</v>
      </c>
      <c r="EI18" s="3">
        <v>0.91015866425854519</v>
      </c>
      <c r="EJ18" s="3">
        <v>0.90330516951667827</v>
      </c>
      <c r="EK18" s="3">
        <v>0.89634068665970468</v>
      </c>
      <c r="EL18" s="3">
        <v>0.88923270501449325</v>
      </c>
      <c r="EM18" s="3">
        <v>0.88186096588992313</v>
      </c>
      <c r="EN18" s="3">
        <v>0.87404767773213843</v>
      </c>
      <c r="EO18" s="3">
        <v>0.86564807954913259</v>
      </c>
      <c r="EP18" s="3">
        <v>0.85659340063704859</v>
      </c>
      <c r="EQ18" s="3">
        <v>0.84661408751962697</v>
      </c>
      <c r="ER18" s="3">
        <v>0.83556577367749585</v>
      </c>
      <c r="ES18" s="3">
        <v>0.82334144640859408</v>
      </c>
      <c r="ET18" s="3">
        <v>0.80989628058874175</v>
      </c>
      <c r="EU18" s="3">
        <v>0.79530194961253264</v>
      </c>
      <c r="EV18" s="3">
        <v>0.77943567571776262</v>
      </c>
      <c r="EW18" s="3">
        <v>0.76224911906818593</v>
      </c>
      <c r="EX18" s="3">
        <v>0.74365786305411286</v>
      </c>
      <c r="EY18" s="3">
        <v>0.72338574970725777</v>
      </c>
      <c r="EZ18" s="3">
        <v>0.70122121033622742</v>
      </c>
      <c r="FA18" s="3">
        <v>0.67696596867069736</v>
      </c>
      <c r="FB18" s="3">
        <v>0.65057106555222688</v>
      </c>
      <c r="FC18" s="3">
        <v>0.62193943295727339</v>
      </c>
      <c r="FD18" s="3">
        <v>0.59104770132228557</v>
      </c>
      <c r="FE18" s="3">
        <v>0.55803177672642268</v>
      </c>
      <c r="FF18" s="3">
        <v>0.52317711195209038</v>
      </c>
      <c r="FG18" s="3">
        <v>0.4867168990201492</v>
      </c>
      <c r="FH18" s="3">
        <v>0.44890873030426404</v>
      </c>
      <c r="FI18" s="3">
        <v>0.40926111124379144</v>
      </c>
      <c r="FJ18" s="3">
        <v>0.36812627695267797</v>
      </c>
      <c r="FK18" s="3">
        <v>0.3260568060225259</v>
      </c>
      <c r="FL18" s="3">
        <v>0.28375419600916341</v>
      </c>
      <c r="FM18" s="3">
        <v>0.24211610528677877</v>
      </c>
      <c r="FN18" s="3">
        <v>0.20218873836393608</v>
      </c>
      <c r="FO18" s="3">
        <v>0.16500016371665732</v>
      </c>
      <c r="FP18" s="3">
        <v>0.13138303036102555</v>
      </c>
      <c r="FQ18" s="3">
        <v>0.10189542302679698</v>
      </c>
      <c r="FR18" s="3">
        <v>7.6822016282593053E-2</v>
      </c>
      <c r="FS18" s="3">
        <v>5.6186086268762904E-2</v>
      </c>
      <c r="FT18" s="3">
        <v>4.0099447909153395E-2</v>
      </c>
      <c r="FU18" s="3">
        <v>2.7663807123566746E-2</v>
      </c>
      <c r="FV18" s="3">
        <v>1.8663110837843069E-2</v>
      </c>
      <c r="FW18" s="3">
        <v>1.1936179167450914E-2</v>
      </c>
      <c r="FX18" s="3">
        <v>7.1956062493061098E-3</v>
      </c>
      <c r="FY18" s="3">
        <v>3.9197345482470105E-3</v>
      </c>
      <c r="FZ18" s="3">
        <v>1.8786895716293097E-3</v>
      </c>
      <c r="GA18" s="3">
        <v>7.7914892604182364E-4</v>
      </c>
      <c r="GB18" s="3">
        <v>2.7674590704079534E-4</v>
      </c>
      <c r="GC18" s="3">
        <v>8.0145614679014325E-5</v>
      </c>
      <c r="GD18" s="3">
        <v>1.7418046438190185E-5</v>
      </c>
      <c r="GE18" s="3">
        <v>2.3988133554675517E-6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10</v>
      </c>
      <c r="HC18">
        <f t="shared" si="24"/>
        <v>0.52764758930973854</v>
      </c>
      <c r="HD18">
        <f>IF(H18&gt;=$F$3,IF(HB18&lt;50,HC18*VLOOKUP(H18,Ret!$A$2:$AZ$27,HB18+2),HC18),0)</f>
        <v>0</v>
      </c>
      <c r="HE18">
        <f>IF(H18&lt;$F$3,HC18*VLOOKUP(H18,Withd!$A$2:$AZ$57,HB18+2),0)</f>
        <v>2.5854731876177189E-2</v>
      </c>
      <c r="HF18">
        <f>IF(HC18=HD18,0,HC18*VLOOKUP(H18,Mort!$A$2:$E$115,IF(HF17/HC17=VLOOKUP(H17,Mort!$A$2:$E$115,2),2,3)))</f>
        <v>4.3267102323398557E-4</v>
      </c>
      <c r="HH18">
        <f t="shared" si="20"/>
        <v>40</v>
      </c>
      <c r="HI18">
        <f t="shared" si="20"/>
        <v>9</v>
      </c>
      <c r="HJ18">
        <f t="shared" si="21"/>
        <v>0.40307723718626176</v>
      </c>
      <c r="HK18">
        <f>IF(HH18&gt;=$F$3,IF(HI18&lt;50,HJ18*VLOOKUP(HH18,Ret!$A$2:$AZ$27,HI18+2),HJ18),0)</f>
        <v>0</v>
      </c>
      <c r="HL18">
        <f>IF(HH18&lt;$F$3,HJ18*VLOOKUP(HH18,Withd!$A$2:$AZ$57,HI18+2),0)</f>
        <v>2.1484016742027753E-2</v>
      </c>
      <c r="HM18">
        <f>IF(HJ18=HK18,0,HJ18*VLOOKUP(HH18,Mort!$A$2:$E$115,IF(HM17/HJ17=VLOOKUP(HH17,Mort!$A$2:$E$115,2),2,3)))</f>
        <v>3.0230792788969632E-4</v>
      </c>
      <c r="HN18">
        <f>HN17/(1+Assumptions!$C$9)</f>
        <v>0.77022662195745895</v>
      </c>
      <c r="HO18">
        <f>HO17*(1+Assumptions!$C$10)</f>
        <v>1.2509225523451495</v>
      </c>
      <c r="HQ18">
        <f>HQ17/(1.01+Assumptions!$C$9)</f>
        <v>0.72022969191963182</v>
      </c>
      <c r="HR18">
        <f>HR17/(0.99+Assumptions!$C$9)</f>
        <v>0.82422958176662708</v>
      </c>
    </row>
    <row r="19" spans="2:226" x14ac:dyDescent="0.25">
      <c r="B19">
        <f t="shared" si="18"/>
        <v>2047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45629.220932814329</v>
      </c>
      <c r="F19" s="3">
        <f t="shared" si="19"/>
        <v>42939.94</v>
      </c>
      <c r="H19">
        <f t="shared" si="23"/>
        <v>42</v>
      </c>
      <c r="I19" s="5">
        <v>466875.29600509512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18332.47</v>
      </c>
      <c r="V19" s="5">
        <v>19303.04</v>
      </c>
      <c r="W19" s="5">
        <v>20318.48</v>
      </c>
      <c r="X19" s="5">
        <v>21379.19</v>
      </c>
      <c r="Y19" s="5">
        <v>22485.13</v>
      </c>
      <c r="Z19" s="5">
        <v>23635.7</v>
      </c>
      <c r="AA19" s="5">
        <v>24829.19</v>
      </c>
      <c r="AB19" s="5">
        <v>26063.56</v>
      </c>
      <c r="AC19" s="5">
        <v>27354.89</v>
      </c>
      <c r="AD19" s="5">
        <v>28705.3</v>
      </c>
      <c r="AE19" s="5">
        <v>30116.32</v>
      </c>
      <c r="AF19" s="5">
        <v>31589.07</v>
      </c>
      <c r="AG19" s="5">
        <v>33126.85</v>
      </c>
      <c r="AH19" s="5">
        <v>34733.89</v>
      </c>
      <c r="AI19" s="5">
        <v>36415.22</v>
      </c>
      <c r="AJ19" s="5">
        <v>38169.11</v>
      </c>
      <c r="AK19" s="5">
        <v>39996.199999999997</v>
      </c>
      <c r="AL19" s="5">
        <v>41896.400000000001</v>
      </c>
      <c r="AM19" s="5">
        <v>43877.59</v>
      </c>
      <c r="AN19" s="5">
        <v>45942.29</v>
      </c>
      <c r="AO19" s="5">
        <v>48095.42</v>
      </c>
      <c r="AP19" s="5">
        <v>20733.05</v>
      </c>
      <c r="AQ19" s="5">
        <v>21692.04</v>
      </c>
      <c r="AR19" s="5">
        <v>22682.34</v>
      </c>
      <c r="AS19" s="5">
        <v>23699.91</v>
      </c>
      <c r="AT19" s="5">
        <v>24741.86</v>
      </c>
      <c r="AU19" s="5">
        <v>25798.57</v>
      </c>
      <c r="AV19" s="5">
        <v>26862.3</v>
      </c>
      <c r="AW19" s="5">
        <v>27925.119999999999</v>
      </c>
      <c r="AX19" s="5">
        <v>28979.9</v>
      </c>
      <c r="AY19" s="5">
        <v>30022.86</v>
      </c>
      <c r="AZ19" s="5">
        <v>31042.22</v>
      </c>
      <c r="BA19" s="5">
        <v>32027.41</v>
      </c>
      <c r="BB19" s="5">
        <v>32964.81</v>
      </c>
      <c r="BC19" s="5">
        <v>33829.83</v>
      </c>
      <c r="BD19" s="5">
        <v>34596.910000000003</v>
      </c>
      <c r="BE19" s="5">
        <v>35237.22</v>
      </c>
      <c r="BF19" s="5">
        <v>35725.800000000003</v>
      </c>
      <c r="BG19" s="5">
        <v>36031.949999999997</v>
      </c>
      <c r="BH19" s="5">
        <v>36125.57</v>
      </c>
      <c r="BI19" s="5">
        <v>35983.51</v>
      </c>
      <c r="BJ19" s="5">
        <v>35591.46</v>
      </c>
      <c r="BK19" s="5">
        <v>34932.199999999997</v>
      </c>
      <c r="BL19" s="5">
        <v>33990.69</v>
      </c>
      <c r="BM19" s="5">
        <v>32693.01</v>
      </c>
      <c r="BN19" s="5">
        <v>31024.42</v>
      </c>
      <c r="BO19" s="5">
        <v>28990.29</v>
      </c>
      <c r="BP19" s="5">
        <v>26616.69</v>
      </c>
      <c r="BQ19" s="5">
        <v>23960.06</v>
      </c>
      <c r="BR19" s="5">
        <v>21109.29</v>
      </c>
      <c r="BS19" s="5">
        <v>18174.13</v>
      </c>
      <c r="BT19" s="5">
        <v>15267.25</v>
      </c>
      <c r="BU19" s="5">
        <v>12491.91</v>
      </c>
      <c r="BV19" s="5">
        <v>9936.02</v>
      </c>
      <c r="BW19" s="5">
        <v>7666.69</v>
      </c>
      <c r="BX19" s="5">
        <v>5772.58</v>
      </c>
      <c r="BY19" s="5">
        <v>4201.42</v>
      </c>
      <c r="BZ19" s="5">
        <v>2990.34</v>
      </c>
      <c r="CA19" s="5">
        <v>2017.69</v>
      </c>
      <c r="CB19" s="5">
        <v>1283.24</v>
      </c>
      <c r="CC19" s="5">
        <v>737.48</v>
      </c>
      <c r="CD19" s="5">
        <v>372.91</v>
      </c>
      <c r="CE19" s="5">
        <v>163.16</v>
      </c>
      <c r="CF19" s="5">
        <v>61.14</v>
      </c>
      <c r="CG19" s="5">
        <v>18.68</v>
      </c>
      <c r="CH19" s="5">
        <v>4.28</v>
      </c>
      <c r="CI19" s="5">
        <v>0.62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0.99831999999999999</v>
      </c>
      <c r="DR19" s="3">
        <v>0.99637327600000003</v>
      </c>
      <c r="DS19" s="3">
        <v>0.99411150866348008</v>
      </c>
      <c r="DT19" s="3">
        <v>0.99147711316552178</v>
      </c>
      <c r="DU19" s="3">
        <v>0.98840353411470872</v>
      </c>
      <c r="DV19" s="3">
        <v>0.9848156292858723</v>
      </c>
      <c r="DW19" s="3">
        <v>0.98061046654882167</v>
      </c>
      <c r="DX19" s="3">
        <v>0.97569760811141215</v>
      </c>
      <c r="DY19" s="3">
        <v>0.97065325147747616</v>
      </c>
      <c r="DZ19" s="3">
        <v>0.96546996311458644</v>
      </c>
      <c r="EA19" s="3">
        <v>0.96012125951893168</v>
      </c>
      <c r="EB19" s="3">
        <v>0.95457175863891219</v>
      </c>
      <c r="EC19" s="3">
        <v>0.94885387380466502</v>
      </c>
      <c r="ED19" s="3">
        <v>0.94301842248076628</v>
      </c>
      <c r="EE19" s="3">
        <v>0.93712455734026157</v>
      </c>
      <c r="EF19" s="3">
        <v>0.93105199020869667</v>
      </c>
      <c r="EG19" s="3">
        <v>0.92475807875488591</v>
      </c>
      <c r="EH19" s="3">
        <v>0.91819229639572619</v>
      </c>
      <c r="EI19" s="3">
        <v>0.91148031070907343</v>
      </c>
      <c r="EJ19" s="3">
        <v>0.90461686396943408</v>
      </c>
      <c r="EK19" s="3">
        <v>0.89764226794822977</v>
      </c>
      <c r="EL19" s="3">
        <v>0.89052396476340034</v>
      </c>
      <c r="EM19" s="3">
        <v>0.88314152109551169</v>
      </c>
      <c r="EN19" s="3">
        <v>0.87531688721860545</v>
      </c>
      <c r="EO19" s="3">
        <v>0.8669050919324347</v>
      </c>
      <c r="EP19" s="3">
        <v>0.85783726467082144</v>
      </c>
      <c r="EQ19" s="3">
        <v>0.84784346053740633</v>
      </c>
      <c r="ER19" s="3">
        <v>0.83677910337739314</v>
      </c>
      <c r="ES19" s="3">
        <v>0.82453702509498183</v>
      </c>
      <c r="ET19" s="3">
        <v>0.81107233547518087</v>
      </c>
      <c r="EU19" s="3">
        <v>0.79645681198991813</v>
      </c>
      <c r="EV19" s="3">
        <v>0.78056749859071928</v>
      </c>
      <c r="EW19" s="3">
        <v>0.76335598524679393</v>
      </c>
      <c r="EX19" s="3">
        <v>0.74473773276662458</v>
      </c>
      <c r="EY19" s="3">
        <v>0.72443618217140648</v>
      </c>
      <c r="EZ19" s="3">
        <v>0.70223945754967454</v>
      </c>
      <c r="FA19" s="3">
        <v>0.67794899471303127</v>
      </c>
      <c r="FB19" s="3">
        <v>0.65151576340917017</v>
      </c>
      <c r="FC19" s="3">
        <v>0.6228425546615326</v>
      </c>
      <c r="FD19" s="3">
        <v>0.59190596497149428</v>
      </c>
      <c r="FE19" s="3">
        <v>0.55884209776818661</v>
      </c>
      <c r="FF19" s="3">
        <v>0.52393682034158573</v>
      </c>
      <c r="FG19" s="3">
        <v>0.48742366333198062</v>
      </c>
      <c r="FH19" s="3">
        <v>0.44956059316435237</v>
      </c>
      <c r="FI19" s="3">
        <v>0.40985540157607681</v>
      </c>
      <c r="FJ19" s="3">
        <v>0.36866083516366532</v>
      </c>
      <c r="FK19" s="3">
        <v>0.32653027492116166</v>
      </c>
      <c r="FL19" s="3">
        <v>0.28416623705289018</v>
      </c>
      <c r="FM19" s="3">
        <v>0.24246768342774908</v>
      </c>
      <c r="FN19" s="3">
        <v>0.20248233775367896</v>
      </c>
      <c r="FO19" s="3">
        <v>0.16523976137064478</v>
      </c>
      <c r="FP19" s="3">
        <v>0.1315738123889896</v>
      </c>
      <c r="FQ19" s="3">
        <v>0.10204338593640477</v>
      </c>
      <c r="FR19" s="3">
        <v>7.6933569959033651E-2</v>
      </c>
      <c r="FS19" s="3">
        <v>5.6267674396638025E-2</v>
      </c>
      <c r="FT19" s="3">
        <v>4.0157676540136591E-2</v>
      </c>
      <c r="FU19" s="3">
        <v>2.7703977891509433E-2</v>
      </c>
      <c r="FV19" s="3">
        <v>1.8690211644727926E-2</v>
      </c>
      <c r="FW19" s="3">
        <v>1.1953511759502192E-2</v>
      </c>
      <c r="FX19" s="3">
        <v>7.2060550290983022E-3</v>
      </c>
      <c r="FY19" s="3">
        <v>3.9254264165510091E-3</v>
      </c>
      <c r="FZ19" s="3">
        <v>1.8814176271887331E-3</v>
      </c>
      <c r="GA19" s="3">
        <v>7.8028033252398334E-4</v>
      </c>
      <c r="GB19" s="3">
        <v>2.7714777130919365E-4</v>
      </c>
      <c r="GC19" s="3">
        <v>8.0261994571142467E-5</v>
      </c>
      <c r="GD19" s="3">
        <v>1.7443339280146396E-5</v>
      </c>
      <c r="GE19" s="3">
        <v>2.402296685661761E-6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11</v>
      </c>
      <c r="HC19">
        <f t="shared" si="24"/>
        <v>0.50136018641032742</v>
      </c>
      <c r="HD19">
        <f>IF(H19&gt;=$F$3,IF(HB19&lt;50,HC19*VLOOKUP(H19,Ret!$A$2:$AZ$27,HB19+2),HC19),0)</f>
        <v>0</v>
      </c>
      <c r="HE19">
        <f>IF(H19&lt;$F$3,HC19*VLOOKUP(H19,Withd!$A$2:$AZ$57,HB19+2),0)</f>
        <v>2.321297663079816E-2</v>
      </c>
      <c r="HF19">
        <f>IF(HC19=HD19,0,HC19*VLOOKUP(H19,Mort!$A$2:$E$115,IF(HF18/HC18=VLOOKUP(H18,Mort!$A$2:$E$115,2),2,3)))</f>
        <v>4.4621056590519136E-4</v>
      </c>
      <c r="HH19">
        <f t="shared" si="20"/>
        <v>41</v>
      </c>
      <c r="HI19">
        <f t="shared" si="20"/>
        <v>10</v>
      </c>
      <c r="HJ19">
        <f t="shared" si="21"/>
        <v>0.38129091251634428</v>
      </c>
      <c r="HK19">
        <f>IF(HH19&gt;=$F$3,IF(HI19&lt;50,HJ19*VLOOKUP(HH19,Ret!$A$2:$AZ$27,HI19+2),HJ19),0)</f>
        <v>0</v>
      </c>
      <c r="HL19">
        <f>IF(HH19&lt;$F$3,HJ19*VLOOKUP(HH19,Withd!$A$2:$AZ$57,HI19+2),0)</f>
        <v>1.868325471330087E-2</v>
      </c>
      <c r="HM19">
        <f>IF(HJ19=HK19,0,HJ19*VLOOKUP(HH19,Mort!$A$2:$E$115,IF(HM18/HJ18=VLOOKUP(HH18,Mort!$A$2:$E$115,2),2,3)))</f>
        <v>3.1265854826340229E-4</v>
      </c>
      <c r="HN19">
        <f>HN18/(1+Assumptions!$C$9)</f>
        <v>0.74202950092240749</v>
      </c>
      <c r="HO19">
        <f>HO18*(1+Assumptions!$C$10)</f>
        <v>1.2915775352963668</v>
      </c>
      <c r="HQ19">
        <f>HQ18/(1.01+Assumptions!$C$9)</f>
        <v>0.68724207244239677</v>
      </c>
      <c r="HR19">
        <f>HR18/(0.99+Assumptions!$C$9)</f>
        <v>0.80177974880022085</v>
      </c>
    </row>
    <row r="20" spans="2:226" x14ac:dyDescent="0.25">
      <c r="B20">
        <f t="shared" si="18"/>
        <v>2048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48138.828084119115</v>
      </c>
      <c r="F20" s="3">
        <f t="shared" si="19"/>
        <v>44970.48</v>
      </c>
      <c r="H20">
        <f t="shared" si="23"/>
        <v>43</v>
      </c>
      <c r="I20" s="5">
        <v>455653.39483437792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19335.53</v>
      </c>
      <c r="W20" s="5">
        <v>20352.669999999998</v>
      </c>
      <c r="X20" s="5">
        <v>21415.17</v>
      </c>
      <c r="Y20" s="5">
        <v>22522.97</v>
      </c>
      <c r="Z20" s="5">
        <v>23675.47</v>
      </c>
      <c r="AA20" s="5">
        <v>24870.97</v>
      </c>
      <c r="AB20" s="5">
        <v>26107.42</v>
      </c>
      <c r="AC20" s="5">
        <v>27400.93</v>
      </c>
      <c r="AD20" s="5">
        <v>28753.61</v>
      </c>
      <c r="AE20" s="5">
        <v>30167</v>
      </c>
      <c r="AF20" s="5">
        <v>31642.23</v>
      </c>
      <c r="AG20" s="5">
        <v>33182.589999999997</v>
      </c>
      <c r="AH20" s="5">
        <v>34792.339999999997</v>
      </c>
      <c r="AI20" s="5">
        <v>36476.51</v>
      </c>
      <c r="AJ20" s="5">
        <v>38233.339999999997</v>
      </c>
      <c r="AK20" s="5">
        <v>40063.51</v>
      </c>
      <c r="AL20" s="5">
        <v>41966.9</v>
      </c>
      <c r="AM20" s="5">
        <v>43951.43</v>
      </c>
      <c r="AN20" s="5">
        <v>46019.6</v>
      </c>
      <c r="AO20" s="5">
        <v>48176.36</v>
      </c>
      <c r="AP20" s="5">
        <v>20767.939999999999</v>
      </c>
      <c r="AQ20" s="5">
        <v>21728.55</v>
      </c>
      <c r="AR20" s="5">
        <v>22720.51</v>
      </c>
      <c r="AS20" s="5">
        <v>23739.79</v>
      </c>
      <c r="AT20" s="5">
        <v>24783.5</v>
      </c>
      <c r="AU20" s="5">
        <v>25841.99</v>
      </c>
      <c r="AV20" s="5">
        <v>26907.51</v>
      </c>
      <c r="AW20" s="5">
        <v>27972.11</v>
      </c>
      <c r="AX20" s="5">
        <v>29028.67</v>
      </c>
      <c r="AY20" s="5">
        <v>30073.38</v>
      </c>
      <c r="AZ20" s="5">
        <v>31094.46</v>
      </c>
      <c r="BA20" s="5">
        <v>32081.31</v>
      </c>
      <c r="BB20" s="5">
        <v>33020.28</v>
      </c>
      <c r="BC20" s="5">
        <v>33886.76</v>
      </c>
      <c r="BD20" s="5">
        <v>34655.129999999997</v>
      </c>
      <c r="BE20" s="5">
        <v>35296.51</v>
      </c>
      <c r="BF20" s="5">
        <v>35785.919999999998</v>
      </c>
      <c r="BG20" s="5">
        <v>36092.589999999997</v>
      </c>
      <c r="BH20" s="5">
        <v>36186.36</v>
      </c>
      <c r="BI20" s="5">
        <v>36044.06</v>
      </c>
      <c r="BJ20" s="5">
        <v>35651.35</v>
      </c>
      <c r="BK20" s="5">
        <v>34990.980000000003</v>
      </c>
      <c r="BL20" s="5">
        <v>34047.89</v>
      </c>
      <c r="BM20" s="5">
        <v>32748.03</v>
      </c>
      <c r="BN20" s="5">
        <v>31076.63</v>
      </c>
      <c r="BO20" s="5">
        <v>29039.08</v>
      </c>
      <c r="BP20" s="5">
        <v>26661.48</v>
      </c>
      <c r="BQ20" s="5">
        <v>24000.38</v>
      </c>
      <c r="BR20" s="5">
        <v>21144.82</v>
      </c>
      <c r="BS20" s="5">
        <v>18204.71</v>
      </c>
      <c r="BT20" s="5">
        <v>15292.95</v>
      </c>
      <c r="BU20" s="5">
        <v>12512.93</v>
      </c>
      <c r="BV20" s="5">
        <v>9952.74</v>
      </c>
      <c r="BW20" s="5">
        <v>7679.59</v>
      </c>
      <c r="BX20" s="5">
        <v>5782.29</v>
      </c>
      <c r="BY20" s="5">
        <v>4208.49</v>
      </c>
      <c r="BZ20" s="5">
        <v>2995.37</v>
      </c>
      <c r="CA20" s="5">
        <v>2021.08</v>
      </c>
      <c r="CB20" s="5">
        <v>1285.4000000000001</v>
      </c>
      <c r="CC20" s="5">
        <v>738.72</v>
      </c>
      <c r="CD20" s="5">
        <v>373.54</v>
      </c>
      <c r="CE20" s="5">
        <v>163.44</v>
      </c>
      <c r="CF20" s="5">
        <v>61.24</v>
      </c>
      <c r="CG20" s="5">
        <v>18.71</v>
      </c>
      <c r="CH20" s="5">
        <v>4.29</v>
      </c>
      <c r="CI20" s="5">
        <v>0.62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0.99804999999999999</v>
      </c>
      <c r="DS20" s="3">
        <v>0.99578442649999999</v>
      </c>
      <c r="DT20" s="3">
        <v>0.99314559776977496</v>
      </c>
      <c r="DU20" s="3">
        <v>0.99006684641668863</v>
      </c>
      <c r="DV20" s="3">
        <v>0.98647290376419605</v>
      </c>
      <c r="DW20" s="3">
        <v>0.98226066446512295</v>
      </c>
      <c r="DX20" s="3">
        <v>0.97733953853615274</v>
      </c>
      <c r="DY20" s="3">
        <v>0.97228669312192084</v>
      </c>
      <c r="DZ20" s="3">
        <v>0.96709468218064976</v>
      </c>
      <c r="EA20" s="3">
        <v>0.96173697764136901</v>
      </c>
      <c r="EB20" s="3">
        <v>0.95617813791060191</v>
      </c>
      <c r="EC20" s="3">
        <v>0.95045063086451731</v>
      </c>
      <c r="ED20" s="3">
        <v>0.94460535948470059</v>
      </c>
      <c r="EE20" s="3">
        <v>0.93870157598792126</v>
      </c>
      <c r="EF20" s="3">
        <v>0.93261878977551949</v>
      </c>
      <c r="EG20" s="3">
        <v>0.92631428675663696</v>
      </c>
      <c r="EH20" s="3">
        <v>0.91973745532066487</v>
      </c>
      <c r="EI20" s="3">
        <v>0.91301417452227074</v>
      </c>
      <c r="EJ20" s="3">
        <v>0.90613917778811803</v>
      </c>
      <c r="EK20" s="3">
        <v>0.89915284472737167</v>
      </c>
      <c r="EL20" s="3">
        <v>0.89202256266868363</v>
      </c>
      <c r="EM20" s="3">
        <v>0.88462769562416022</v>
      </c>
      <c r="EN20" s="3">
        <v>0.87678989424093012</v>
      </c>
      <c r="EO20" s="3">
        <v>0.86836394335727474</v>
      </c>
      <c r="EP20" s="3">
        <v>0.85928085650975761</v>
      </c>
      <c r="EQ20" s="3">
        <v>0.84927023453141892</v>
      </c>
      <c r="ER20" s="3">
        <v>0.83818725797078386</v>
      </c>
      <c r="ES20" s="3">
        <v>0.82592457838667122</v>
      </c>
      <c r="ET20" s="3">
        <v>0.81243723002161694</v>
      </c>
      <c r="EU20" s="3">
        <v>0.79779711113662732</v>
      </c>
      <c r="EV20" s="3">
        <v>0.78188105876945158</v>
      </c>
      <c r="EW20" s="3">
        <v>0.76464058142358515</v>
      </c>
      <c r="EX20" s="3">
        <v>0.74599099764266386</v>
      </c>
      <c r="EY20" s="3">
        <v>0.72565528304692484</v>
      </c>
      <c r="EZ20" s="3">
        <v>0.70342120517436701</v>
      </c>
      <c r="FA20" s="3">
        <v>0.67908986568738561</v>
      </c>
      <c r="FB20" s="3">
        <v>0.65261215182423449</v>
      </c>
      <c r="FC20" s="3">
        <v>0.62389069102244998</v>
      </c>
      <c r="FD20" s="3">
        <v>0.59290204039936489</v>
      </c>
      <c r="FE20" s="3">
        <v>0.55978253242265641</v>
      </c>
      <c r="FF20" s="3">
        <v>0.52481851544753733</v>
      </c>
      <c r="FG20" s="3">
        <v>0.48824391310599846</v>
      </c>
      <c r="FH20" s="3">
        <v>0.45031712593592449</v>
      </c>
      <c r="FI20" s="3">
        <v>0.41054511737326366</v>
      </c>
      <c r="FJ20" s="3">
        <v>0.36928122762607696</v>
      </c>
      <c r="FK20" s="3">
        <v>0.32707976893296886</v>
      </c>
      <c r="FL20" s="3">
        <v>0.28464443971160547</v>
      </c>
      <c r="FM20" s="3">
        <v>0.2428757146283245</v>
      </c>
      <c r="FN20" s="3">
        <v>0.2028230805289675</v>
      </c>
      <c r="FO20" s="3">
        <v>0.16551783132727449</v>
      </c>
      <c r="FP20" s="3">
        <v>0.13179522837265559</v>
      </c>
      <c r="FQ20" s="3">
        <v>0.10221510731669677</v>
      </c>
      <c r="FR20" s="3">
        <v>7.7063035859277193E-2</v>
      </c>
      <c r="FS20" s="3">
        <v>5.6362363166758148E-2</v>
      </c>
      <c r="FT20" s="3">
        <v>4.0225254968483622E-2</v>
      </c>
      <c r="FU20" s="3">
        <v>2.7750598897657484E-2</v>
      </c>
      <c r="FV20" s="3">
        <v>1.8721664040315646E-2</v>
      </c>
      <c r="FW20" s="3">
        <v>1.1973627453624274E-2</v>
      </c>
      <c r="FX20" s="3">
        <v>7.218181574142858E-3</v>
      </c>
      <c r="FY20" s="3">
        <v>3.9320322306985803E-3</v>
      </c>
      <c r="FZ20" s="3">
        <v>1.8845837278515225E-3</v>
      </c>
      <c r="GA20" s="3">
        <v>7.8159340945186198E-4</v>
      </c>
      <c r="GB20" s="3">
        <v>2.7761416310320686E-4</v>
      </c>
      <c r="GC20" s="3">
        <v>8.0397061634688696E-5</v>
      </c>
      <c r="GD20" s="3">
        <v>1.7472693405066897E-5</v>
      </c>
      <c r="GE20" s="3">
        <v>2.4063393357458123E-6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12</v>
      </c>
      <c r="HC20">
        <f t="shared" si="24"/>
        <v>0.47770099921362408</v>
      </c>
      <c r="HD20">
        <f>IF(H20&gt;=$F$3,IF(HB20&lt;50,HC20*VLOOKUP(H20,Ret!$A$2:$AZ$27,HB20+2),HC20),0)</f>
        <v>0</v>
      </c>
      <c r="HE20">
        <f>IF(H20&lt;$F$3,HC20*VLOOKUP(H20,Withd!$A$2:$AZ$57,HB20+2),0)</f>
        <v>2.0779993465792648E-2</v>
      </c>
      <c r="HF20">
        <f>IF(HC20=HD20,0,HC20*VLOOKUP(H20,Mort!$A$2:$E$115,IF(HF19/HC19=VLOOKUP(H19,Mort!$A$2:$E$115,2),2,3)))</f>
        <v>4.4903893926080663E-4</v>
      </c>
      <c r="HH20">
        <f t="shared" si="20"/>
        <v>42</v>
      </c>
      <c r="HI20">
        <f t="shared" si="20"/>
        <v>11</v>
      </c>
      <c r="HJ20">
        <f t="shared" si="21"/>
        <v>0.36229499925478004</v>
      </c>
      <c r="HK20">
        <f>IF(HH20&gt;=$F$3,IF(HI20&lt;50,HJ20*VLOOKUP(HH20,Ret!$A$2:$AZ$27,HI20+2),HJ20),0)</f>
        <v>0</v>
      </c>
      <c r="HL20">
        <f>IF(HH20&lt;$F$3,HJ20*VLOOKUP(HH20,Withd!$A$2:$AZ$57,HI20+2),0)</f>
        <v>1.6774258465496315E-2</v>
      </c>
      <c r="HM20">
        <f>IF(HJ20=HK20,0,HJ20*VLOOKUP(HH20,Mort!$A$2:$E$115,IF(HM19/HJ19=VLOOKUP(HH19,Mort!$A$2:$E$115,2),2,3)))</f>
        <v>3.2244254933675424E-4</v>
      </c>
      <c r="HN20">
        <f>HN19/(1+Assumptions!$C$9)</f>
        <v>0.71486464443391862</v>
      </c>
      <c r="HO20">
        <f>HO19*(1+Assumptions!$C$10)</f>
        <v>1.3335538051934988</v>
      </c>
      <c r="HQ20">
        <f>HQ19/(1.01+Assumptions!$C$9)</f>
        <v>0.65576533629999689</v>
      </c>
      <c r="HR20">
        <f>HR19/(0.99+Assumptions!$C$9)</f>
        <v>0.77994138988348327</v>
      </c>
    </row>
    <row r="21" spans="2:226" x14ac:dyDescent="0.25">
      <c r="B21">
        <f t="shared" si="18"/>
        <v>2049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50786.46362874566</v>
      </c>
      <c r="F21" s="3">
        <f t="shared" si="19"/>
        <v>47086.61</v>
      </c>
      <c r="H21">
        <f t="shared" si="23"/>
        <v>44</v>
      </c>
      <c r="I21" s="5">
        <v>444336.11974967737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20392.439999999999</v>
      </c>
      <c r="X21" s="5">
        <v>21457.01</v>
      </c>
      <c r="Y21" s="5">
        <v>22566.97</v>
      </c>
      <c r="Z21" s="5">
        <v>23721.73</v>
      </c>
      <c r="AA21" s="5">
        <v>24919.56</v>
      </c>
      <c r="AB21" s="5">
        <v>26158.43</v>
      </c>
      <c r="AC21" s="5">
        <v>27454.46</v>
      </c>
      <c r="AD21" s="5">
        <v>28809.79</v>
      </c>
      <c r="AE21" s="5">
        <v>30225.94</v>
      </c>
      <c r="AF21" s="5">
        <v>31704.05</v>
      </c>
      <c r="AG21" s="5">
        <v>33247.43</v>
      </c>
      <c r="AH21" s="5">
        <v>34860.32</v>
      </c>
      <c r="AI21" s="5">
        <v>36547.769999999997</v>
      </c>
      <c r="AJ21" s="5">
        <v>38308.050000000003</v>
      </c>
      <c r="AK21" s="5">
        <v>40141.78</v>
      </c>
      <c r="AL21" s="5">
        <v>42048.9</v>
      </c>
      <c r="AM21" s="5">
        <v>44037.31</v>
      </c>
      <c r="AN21" s="5">
        <v>46109.52</v>
      </c>
      <c r="AO21" s="5">
        <v>48270.48</v>
      </c>
      <c r="AP21" s="5">
        <v>20808.52</v>
      </c>
      <c r="AQ21" s="5">
        <v>21771</v>
      </c>
      <c r="AR21" s="5">
        <v>22764.9</v>
      </c>
      <c r="AS21" s="5">
        <v>23786.17</v>
      </c>
      <c r="AT21" s="5">
        <v>24831.919999999998</v>
      </c>
      <c r="AU21" s="5">
        <v>25892.48</v>
      </c>
      <c r="AV21" s="5">
        <v>26960.080000000002</v>
      </c>
      <c r="AW21" s="5">
        <v>28026.77</v>
      </c>
      <c r="AX21" s="5">
        <v>29085.39</v>
      </c>
      <c r="AY21" s="5">
        <v>30132.14</v>
      </c>
      <c r="AZ21" s="5">
        <v>31155.21</v>
      </c>
      <c r="BA21" s="5">
        <v>32143.99</v>
      </c>
      <c r="BB21" s="5">
        <v>33084.800000000003</v>
      </c>
      <c r="BC21" s="5">
        <v>33952.97</v>
      </c>
      <c r="BD21" s="5">
        <v>34722.839999999997</v>
      </c>
      <c r="BE21" s="5">
        <v>35365.480000000003</v>
      </c>
      <c r="BF21" s="5">
        <v>35855.839999999997</v>
      </c>
      <c r="BG21" s="5">
        <v>36163.1</v>
      </c>
      <c r="BH21" s="5">
        <v>36257.06</v>
      </c>
      <c r="BI21" s="5">
        <v>36114.49</v>
      </c>
      <c r="BJ21" s="5">
        <v>35721.01</v>
      </c>
      <c r="BK21" s="5">
        <v>35059.35</v>
      </c>
      <c r="BL21" s="5">
        <v>34114.42</v>
      </c>
      <c r="BM21" s="5">
        <v>32812.01</v>
      </c>
      <c r="BN21" s="5">
        <v>31137.35</v>
      </c>
      <c r="BO21" s="5">
        <v>29095.82</v>
      </c>
      <c r="BP21" s="5">
        <v>26713.58</v>
      </c>
      <c r="BQ21" s="5">
        <v>24047.279999999999</v>
      </c>
      <c r="BR21" s="5">
        <v>21186.13</v>
      </c>
      <c r="BS21" s="5">
        <v>18240.28</v>
      </c>
      <c r="BT21" s="5">
        <v>15322.83</v>
      </c>
      <c r="BU21" s="5">
        <v>12537.38</v>
      </c>
      <c r="BV21" s="5">
        <v>9972.18</v>
      </c>
      <c r="BW21" s="5">
        <v>7694.59</v>
      </c>
      <c r="BX21" s="5">
        <v>5793.59</v>
      </c>
      <c r="BY21" s="5">
        <v>4216.71</v>
      </c>
      <c r="BZ21" s="5">
        <v>3001.22</v>
      </c>
      <c r="CA21" s="5">
        <v>2025.03</v>
      </c>
      <c r="CB21" s="5">
        <v>1287.9100000000001</v>
      </c>
      <c r="CC21" s="5">
        <v>740.16</v>
      </c>
      <c r="CD21" s="5">
        <v>374.26</v>
      </c>
      <c r="CE21" s="5">
        <v>163.76</v>
      </c>
      <c r="CF21" s="5">
        <v>61.36</v>
      </c>
      <c r="CG21" s="5">
        <v>18.75</v>
      </c>
      <c r="CH21" s="5">
        <v>4.3</v>
      </c>
      <c r="CI21" s="5">
        <v>0.62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0.99773000000000001</v>
      </c>
      <c r="DT21" s="3">
        <v>0.99508601549999998</v>
      </c>
      <c r="DU21" s="3">
        <v>0.99200124885194996</v>
      </c>
      <c r="DV21" s="3">
        <v>0.98840028431861737</v>
      </c>
      <c r="DW21" s="3">
        <v>0.98417981510457686</v>
      </c>
      <c r="DX21" s="3">
        <v>0.97924907423090302</v>
      </c>
      <c r="DY21" s="3">
        <v>0.97418635651712926</v>
      </c>
      <c r="DZ21" s="3">
        <v>0.96898420137332775</v>
      </c>
      <c r="EA21" s="3">
        <v>0.96361602889771947</v>
      </c>
      <c r="EB21" s="3">
        <v>0.95804632825069069</v>
      </c>
      <c r="EC21" s="3">
        <v>0.952307630744469</v>
      </c>
      <c r="ED21" s="3">
        <v>0.94645093881539055</v>
      </c>
      <c r="EE21" s="3">
        <v>0.94053562044779437</v>
      </c>
      <c r="EF21" s="3">
        <v>0.93444094962729263</v>
      </c>
      <c r="EG21" s="3">
        <v>0.92812412880781214</v>
      </c>
      <c r="EH21" s="3">
        <v>0.92153444749327673</v>
      </c>
      <c r="EI21" s="3">
        <v>0.91479803068210086</v>
      </c>
      <c r="EJ21" s="3">
        <v>0.90790960151106459</v>
      </c>
      <c r="EK21" s="3">
        <v>0.90090961848341433</v>
      </c>
      <c r="EL21" s="3">
        <v>0.89376540520884085</v>
      </c>
      <c r="EM21" s="3">
        <v>0.88635608999965954</v>
      </c>
      <c r="EN21" s="3">
        <v>0.8785029750422626</v>
      </c>
      <c r="EO21" s="3">
        <v>0.87006056145210642</v>
      </c>
      <c r="EP21" s="3">
        <v>0.86095972797931741</v>
      </c>
      <c r="EQ21" s="3">
        <v>0.85092954714835833</v>
      </c>
      <c r="ER21" s="3">
        <v>0.83982491655807223</v>
      </c>
      <c r="ES21" s="3">
        <v>0.82753827802882762</v>
      </c>
      <c r="ET21" s="3">
        <v>0.81402457794861693</v>
      </c>
      <c r="EU21" s="3">
        <v>0.79935585505398288</v>
      </c>
      <c r="EV21" s="3">
        <v>0.78340870574565591</v>
      </c>
      <c r="EW21" s="3">
        <v>0.76613454378396417</v>
      </c>
      <c r="EX21" s="3">
        <v>0.74744852226107328</v>
      </c>
      <c r="EY21" s="3">
        <v>0.7270730755442365</v>
      </c>
      <c r="EZ21" s="3">
        <v>0.70479555650956105</v>
      </c>
      <c r="FA21" s="3">
        <v>0.68041667820989538</v>
      </c>
      <c r="FB21" s="3">
        <v>0.65388723192649156</v>
      </c>
      <c r="FC21" s="3">
        <v>0.62510965484940673</v>
      </c>
      <c r="FD21" s="3">
        <v>0.59406045829303666</v>
      </c>
      <c r="FE21" s="3">
        <v>0.56087624109278766</v>
      </c>
      <c r="FF21" s="3">
        <v>0.5258439110741322</v>
      </c>
      <c r="FG21" s="3">
        <v>0.48919784891137591</v>
      </c>
      <c r="FH21" s="3">
        <v>0.45119696000794024</v>
      </c>
      <c r="FI21" s="3">
        <v>0.41134724450003896</v>
      </c>
      <c r="FJ21" s="3">
        <v>0.37000273295534003</v>
      </c>
      <c r="FK21" s="3">
        <v>0.32771882063320373</v>
      </c>
      <c r="FL21" s="3">
        <v>0.28520058084425187</v>
      </c>
      <c r="FM21" s="3">
        <v>0.24335024761116636</v>
      </c>
      <c r="FN21" s="3">
        <v>0.20321935827760892</v>
      </c>
      <c r="FO21" s="3">
        <v>0.1658412217096083</v>
      </c>
      <c r="FP21" s="3">
        <v>0.1320527311984927</v>
      </c>
      <c r="FQ21" s="3">
        <v>0.10241481620830301</v>
      </c>
      <c r="FR21" s="3">
        <v>7.7213602383925883E-2</v>
      </c>
      <c r="FS21" s="3">
        <v>5.6472484511555704E-2</v>
      </c>
      <c r="FT21" s="3">
        <v>4.0303847471052187E-2</v>
      </c>
      <c r="FU21" s="3">
        <v>2.7804818293329484E-2</v>
      </c>
      <c r="FV21" s="3">
        <v>1.8758242613411805E-2</v>
      </c>
      <c r="FW21" s="3">
        <v>1.1997021645833654E-2</v>
      </c>
      <c r="FX21" s="3">
        <v>7.2322845289743603E-3</v>
      </c>
      <c r="FY21" s="3">
        <v>3.9397146743134926E-3</v>
      </c>
      <c r="FZ21" s="3">
        <v>1.8882658462517138E-3</v>
      </c>
      <c r="GA21" s="3">
        <v>7.8312049441597333E-4</v>
      </c>
      <c r="GB21" s="3">
        <v>2.7815656841160955E-4</v>
      </c>
      <c r="GC21" s="3">
        <v>8.0554142212002118E-5</v>
      </c>
      <c r="GD21" s="3">
        <v>1.7506831726934424E-5</v>
      </c>
      <c r="GE21" s="3">
        <v>2.4110408654334079E-6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13</v>
      </c>
      <c r="HC21">
        <f t="shared" si="24"/>
        <v>0.45647196680857066</v>
      </c>
      <c r="HD21">
        <f>IF(H21&gt;=$F$3,IF(HB21&lt;50,HC21*VLOOKUP(H21,Ret!$A$2:$AZ$27,HB21+2),HC21),0)</f>
        <v>0</v>
      </c>
      <c r="HE21">
        <f>IF(H21&lt;$F$3,HC21*VLOOKUP(H21,Withd!$A$2:$AZ$57,HB21+2),0)</f>
        <v>1.7482876328768257E-2</v>
      </c>
      <c r="HF21">
        <f>IF(HC21=HD21,0,HC21*VLOOKUP(H21,Mort!$A$2:$E$115,IF(HF20/HC20=VLOOKUP(H20,Mort!$A$2:$E$115,2),2,3)))</f>
        <v>4.610366864766564E-4</v>
      </c>
      <c r="HH21">
        <f t="shared" si="20"/>
        <v>43</v>
      </c>
      <c r="HI21">
        <f t="shared" si="20"/>
        <v>12</v>
      </c>
      <c r="HJ21">
        <f t="shared" si="21"/>
        <v>0.34519829823994697</v>
      </c>
      <c r="HK21">
        <f>IF(HH21&gt;=$F$3,IF(HI21&lt;50,HJ21*VLOOKUP(HH21,Ret!$A$2:$AZ$27,HI21+2),HJ21),0)</f>
        <v>0</v>
      </c>
      <c r="HL21">
        <f>IF(HH21&lt;$F$3,HJ21*VLOOKUP(HH21,Withd!$A$2:$AZ$57,HI21+2),0)</f>
        <v>1.5016125973437692E-2</v>
      </c>
      <c r="HM21">
        <f>IF(HJ21=HK21,0,HJ21*VLOOKUP(HH21,Mort!$A$2:$E$115,IF(HM20/HJ20=VLOOKUP(HH20,Mort!$A$2:$E$115,2),2,3)))</f>
        <v>3.2448640034555014E-4</v>
      </c>
      <c r="HN21">
        <f>HN20/(1+Assumptions!$C$9)</f>
        <v>0.68869426246042253</v>
      </c>
      <c r="HO21">
        <f>HO20*(1+Assumptions!$C$10)</f>
        <v>1.3768943038622874</v>
      </c>
      <c r="HQ21">
        <f>HQ20/(1.01+Assumptions!$C$9)</f>
        <v>0.62573028272900466</v>
      </c>
      <c r="HR21">
        <f>HR20/(0.99+Assumptions!$C$9)</f>
        <v>0.75869785008120938</v>
      </c>
    </row>
    <row r="22" spans="2:226" x14ac:dyDescent="0.25">
      <c r="B22">
        <f t="shared" si="18"/>
        <v>2050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53579.719128326666</v>
      </c>
      <c r="F22" s="3">
        <f t="shared" si="19"/>
        <v>49293.37</v>
      </c>
      <c r="H22">
        <f t="shared" si="23"/>
        <v>45</v>
      </c>
      <c r="I22" s="5">
        <v>432935.62022418244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21505.83</v>
      </c>
      <c r="Y22" s="5">
        <v>22618.32</v>
      </c>
      <c r="Z22" s="5">
        <v>23775.7</v>
      </c>
      <c r="AA22" s="5">
        <v>24976.26</v>
      </c>
      <c r="AB22" s="5">
        <v>26217.94</v>
      </c>
      <c r="AC22" s="5">
        <v>27516.93</v>
      </c>
      <c r="AD22" s="5">
        <v>28875.34</v>
      </c>
      <c r="AE22" s="5">
        <v>30294.71</v>
      </c>
      <c r="AF22" s="5">
        <v>31776.19</v>
      </c>
      <c r="AG22" s="5">
        <v>33323.07</v>
      </c>
      <c r="AH22" s="5">
        <v>34939.629999999997</v>
      </c>
      <c r="AI22" s="5">
        <v>36630.93</v>
      </c>
      <c r="AJ22" s="5">
        <v>38395.199999999997</v>
      </c>
      <c r="AK22" s="5">
        <v>40233.11</v>
      </c>
      <c r="AL22" s="5">
        <v>42144.57</v>
      </c>
      <c r="AM22" s="5">
        <v>44137.5</v>
      </c>
      <c r="AN22" s="5">
        <v>46214.42</v>
      </c>
      <c r="AO22" s="5">
        <v>48380.31</v>
      </c>
      <c r="AP22" s="5">
        <v>20855.86</v>
      </c>
      <c r="AQ22" s="5">
        <v>21820.53</v>
      </c>
      <c r="AR22" s="5">
        <v>22816.7</v>
      </c>
      <c r="AS22" s="5">
        <v>23840.29</v>
      </c>
      <c r="AT22" s="5">
        <v>24888.42</v>
      </c>
      <c r="AU22" s="5">
        <v>25951.39</v>
      </c>
      <c r="AV22" s="5">
        <v>27021.42</v>
      </c>
      <c r="AW22" s="5">
        <v>28090.53</v>
      </c>
      <c r="AX22" s="5">
        <v>29151.56</v>
      </c>
      <c r="AY22" s="5">
        <v>30200.7</v>
      </c>
      <c r="AZ22" s="5">
        <v>31226.09</v>
      </c>
      <c r="BA22" s="5">
        <v>32217.119999999999</v>
      </c>
      <c r="BB22" s="5">
        <v>33160.07</v>
      </c>
      <c r="BC22" s="5">
        <v>34030.21</v>
      </c>
      <c r="BD22" s="5">
        <v>34801.839999999997</v>
      </c>
      <c r="BE22" s="5">
        <v>35445.94</v>
      </c>
      <c r="BF22" s="5">
        <v>35937.42</v>
      </c>
      <c r="BG22" s="5">
        <v>36245.379999999997</v>
      </c>
      <c r="BH22" s="5">
        <v>36339.550000000003</v>
      </c>
      <c r="BI22" s="5">
        <v>36196.65</v>
      </c>
      <c r="BJ22" s="5">
        <v>35802.28</v>
      </c>
      <c r="BK22" s="5">
        <v>35139.120000000003</v>
      </c>
      <c r="BL22" s="5">
        <v>34192.03</v>
      </c>
      <c r="BM22" s="5">
        <v>32886.660000000003</v>
      </c>
      <c r="BN22" s="5">
        <v>31208.19</v>
      </c>
      <c r="BO22" s="5">
        <v>29162.01</v>
      </c>
      <c r="BP22" s="5">
        <v>26774.35</v>
      </c>
      <c r="BQ22" s="5">
        <v>24101.99</v>
      </c>
      <c r="BR22" s="5">
        <v>21234.33</v>
      </c>
      <c r="BS22" s="5">
        <v>18281.78</v>
      </c>
      <c r="BT22" s="5">
        <v>15357.69</v>
      </c>
      <c r="BU22" s="5">
        <v>12565.9</v>
      </c>
      <c r="BV22" s="5">
        <v>9994.8700000000008</v>
      </c>
      <c r="BW22" s="5">
        <v>7712.1</v>
      </c>
      <c r="BX22" s="5">
        <v>5806.77</v>
      </c>
      <c r="BY22" s="5">
        <v>4226.3</v>
      </c>
      <c r="BZ22" s="5">
        <v>3008.05</v>
      </c>
      <c r="CA22" s="5">
        <v>2029.64</v>
      </c>
      <c r="CB22" s="5">
        <v>1290.8399999999999</v>
      </c>
      <c r="CC22" s="5">
        <v>741.85</v>
      </c>
      <c r="CD22" s="5">
        <v>375.12</v>
      </c>
      <c r="CE22" s="5">
        <v>164.13</v>
      </c>
      <c r="CF22" s="5">
        <v>61.5</v>
      </c>
      <c r="CG22" s="5">
        <v>18.79</v>
      </c>
      <c r="CH22" s="5">
        <v>4.3099999999999996</v>
      </c>
      <c r="CI22" s="5">
        <v>0.63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0.99734999999999996</v>
      </c>
      <c r="DU22" s="3">
        <v>0.994258215</v>
      </c>
      <c r="DV22" s="3">
        <v>0.99064905767955003</v>
      </c>
      <c r="DW22" s="3">
        <v>0.98641898620325841</v>
      </c>
      <c r="DX22" s="3">
        <v>0.98147702708238016</v>
      </c>
      <c r="DY22" s="3">
        <v>0.97640279085236426</v>
      </c>
      <c r="DZ22" s="3">
        <v>0.97118879994921259</v>
      </c>
      <c r="EA22" s="3">
        <v>0.96580841399749395</v>
      </c>
      <c r="EB22" s="3">
        <v>0.96022604136458845</v>
      </c>
      <c r="EC22" s="3">
        <v>0.9544742873768145</v>
      </c>
      <c r="ED22" s="3">
        <v>0.94860427050944707</v>
      </c>
      <c r="EE22" s="3">
        <v>0.94267549381876303</v>
      </c>
      <c r="EF22" s="3">
        <v>0.93656695661881739</v>
      </c>
      <c r="EG22" s="3">
        <v>0.93023576399207419</v>
      </c>
      <c r="EH22" s="3">
        <v>0.92363109006773048</v>
      </c>
      <c r="EI22" s="3">
        <v>0.91687934679933536</v>
      </c>
      <c r="EJ22" s="3">
        <v>0.90997524531793628</v>
      </c>
      <c r="EK22" s="3">
        <v>0.90295933617653501</v>
      </c>
      <c r="EL22" s="3">
        <v>0.89579886864065505</v>
      </c>
      <c r="EM22" s="3">
        <v>0.88837269601962399</v>
      </c>
      <c r="EN22" s="3">
        <v>0.88050171393289012</v>
      </c>
      <c r="EO22" s="3">
        <v>0.87204009246199499</v>
      </c>
      <c r="EP22" s="3">
        <v>0.86291855309484244</v>
      </c>
      <c r="EQ22" s="3">
        <v>0.85286555195128744</v>
      </c>
      <c r="ER22" s="3">
        <v>0.84173565649832316</v>
      </c>
      <c r="ES22" s="3">
        <v>0.82942106384375269</v>
      </c>
      <c r="ET22" s="3">
        <v>0.81587661787118426</v>
      </c>
      <c r="EU22" s="3">
        <v>0.8011745212171455</v>
      </c>
      <c r="EV22" s="3">
        <v>0.78519108951886341</v>
      </c>
      <c r="EW22" s="3">
        <v>0.76787762599497245</v>
      </c>
      <c r="EX22" s="3">
        <v>0.74914909069695501</v>
      </c>
      <c r="EY22" s="3">
        <v>0.72872728648455609</v>
      </c>
      <c r="EZ22" s="3">
        <v>0.70639908242666927</v>
      </c>
      <c r="FA22" s="3">
        <v>0.68196473816553072</v>
      </c>
      <c r="FB22" s="3">
        <v>0.65537493302445671</v>
      </c>
      <c r="FC22" s="3">
        <v>0.62653188222205036</v>
      </c>
      <c r="FD22" s="3">
        <v>0.59541204363208111</v>
      </c>
      <c r="FE22" s="3">
        <v>0.562152326874793</v>
      </c>
      <c r="FF22" s="3">
        <v>0.5270402925381934</v>
      </c>
      <c r="FG22" s="3">
        <v>0.49031085455120671</v>
      </c>
      <c r="FH22" s="3">
        <v>0.45222350736966899</v>
      </c>
      <c r="FI22" s="3">
        <v>0.41228312719877985</v>
      </c>
      <c r="FJ22" s="3">
        <v>0.3708445500840305</v>
      </c>
      <c r="FK22" s="3">
        <v>0.32846443490042748</v>
      </c>
      <c r="FL22" s="3">
        <v>0.28584945911644605</v>
      </c>
      <c r="FM22" s="3">
        <v>0.24390390948569876</v>
      </c>
      <c r="FN22" s="3">
        <v>0.20368171577241218</v>
      </c>
      <c r="FO22" s="3">
        <v>0.16621853779039239</v>
      </c>
      <c r="FP22" s="3">
        <v>0.13235317290097784</v>
      </c>
      <c r="FQ22" s="3">
        <v>0.10264782677508237</v>
      </c>
      <c r="FR22" s="3">
        <v>7.7389276040537844E-2</v>
      </c>
      <c r="FS22" s="3">
        <v>5.6600968710528561E-2</v>
      </c>
      <c r="FT22" s="3">
        <v>4.0395545359017127E-2</v>
      </c>
      <c r="FU22" s="3">
        <v>2.7868078832278737E-2</v>
      </c>
      <c r="FV22" s="3">
        <v>1.8800920703408528E-2</v>
      </c>
      <c r="FW22" s="3">
        <v>1.2024316845071959E-2</v>
      </c>
      <c r="FX22" s="3">
        <v>7.2487391668831797E-3</v>
      </c>
      <c r="FY22" s="3">
        <v>3.9486781737679433E-3</v>
      </c>
      <c r="FZ22" s="3">
        <v>1.8925619619052376E-3</v>
      </c>
      <c r="GA22" s="3">
        <v>7.8490222246095924E-4</v>
      </c>
      <c r="GB22" s="3">
        <v>2.7878942039590812E-4</v>
      </c>
      <c r="GC22" s="3">
        <v>8.0737416146654987E-5</v>
      </c>
      <c r="GD22" s="3">
        <v>1.7546662651152531E-5</v>
      </c>
      <c r="GE22" s="3">
        <v>2.416526380316726E-6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14</v>
      </c>
      <c r="HC22">
        <f t="shared" si="24"/>
        <v>0.43852805379332571</v>
      </c>
      <c r="HD22">
        <f>IF(H22&gt;=$F$3,IF(HB22&lt;50,HC22*VLOOKUP(H22,Ret!$A$2:$AZ$27,HB22+2),HC22),0)</f>
        <v>0</v>
      </c>
      <c r="HE22">
        <f>IF(H22&lt;$F$3,HC22*VLOOKUP(H22,Withd!$A$2:$AZ$57,HB22+2),0)</f>
        <v>1.569930432580106E-2</v>
      </c>
      <c r="HF22">
        <f>IF(HC22=HD22,0,HC22*VLOOKUP(H22,Mort!$A$2:$E$115,IF(HF21/HC21=VLOOKUP(H21,Mort!$A$2:$E$115,2),2,3)))</f>
        <v>4.6483973702092523E-4</v>
      </c>
      <c r="HH22">
        <f t="shared" si="20"/>
        <v>44</v>
      </c>
      <c r="HI22">
        <f t="shared" si="20"/>
        <v>13</v>
      </c>
      <c r="HJ22">
        <f t="shared" si="21"/>
        <v>0.32985768586616371</v>
      </c>
      <c r="HK22">
        <f>IF(HH22&gt;=$F$3,IF(HI22&lt;50,HJ22*VLOOKUP(HH22,Ret!$A$2:$AZ$27,HI22+2),HJ22),0)</f>
        <v>0</v>
      </c>
      <c r="HL22">
        <f>IF(HH22&lt;$F$3,HJ22*VLOOKUP(HH22,Withd!$A$2:$AZ$57,HI22+2),0)</f>
        <v>1.263354936867407E-2</v>
      </c>
      <c r="HM22">
        <f>IF(HJ22=HK22,0,HJ22*VLOOKUP(HH22,Mort!$A$2:$E$115,IF(HM21/HJ21=VLOOKUP(HH21,Mort!$A$2:$E$115,2),2,3)))</f>
        <v>3.3315626272482538E-4</v>
      </c>
      <c r="HN22">
        <f>HN21/(1+Assumptions!$C$9)</f>
        <v>0.66348194842044561</v>
      </c>
      <c r="HO22">
        <f>HO21*(1+Assumptions!$C$10)</f>
        <v>1.4216433687378116</v>
      </c>
      <c r="HQ22">
        <f>HQ21/(1.01+Assumptions!$C$9)</f>
        <v>0.5970708804666075</v>
      </c>
      <c r="HR22">
        <f>HR21/(0.99+Assumptions!$C$9)</f>
        <v>0.73803292809456167</v>
      </c>
    </row>
    <row r="23" spans="2:226" x14ac:dyDescent="0.25">
      <c r="B23">
        <f t="shared" si="18"/>
        <v>2051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23281.86022046853</v>
      </c>
      <c r="F23" s="3">
        <f t="shared" si="19"/>
        <v>21249.47</v>
      </c>
      <c r="H23">
        <f t="shared" si="23"/>
        <v>46</v>
      </c>
      <c r="I23" s="5">
        <v>421466.41743733984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22678.41</v>
      </c>
      <c r="Z23" s="5">
        <v>23838.880000000001</v>
      </c>
      <c r="AA23" s="5">
        <v>25042.62</v>
      </c>
      <c r="AB23" s="5">
        <v>26287.599999999999</v>
      </c>
      <c r="AC23" s="5">
        <v>27590.04</v>
      </c>
      <c r="AD23" s="5">
        <v>28952.06</v>
      </c>
      <c r="AE23" s="5">
        <v>30375.21</v>
      </c>
      <c r="AF23" s="5">
        <v>31860.62</v>
      </c>
      <c r="AG23" s="5">
        <v>33411.61</v>
      </c>
      <c r="AH23" s="5">
        <v>35032.47</v>
      </c>
      <c r="AI23" s="5">
        <v>36728.26</v>
      </c>
      <c r="AJ23" s="5">
        <v>38497.22</v>
      </c>
      <c r="AK23" s="5">
        <v>40340.01</v>
      </c>
      <c r="AL23" s="5">
        <v>42256.55</v>
      </c>
      <c r="AM23" s="5">
        <v>44254.77</v>
      </c>
      <c r="AN23" s="5">
        <v>46337.22</v>
      </c>
      <c r="AO23" s="5">
        <v>48508.86</v>
      </c>
      <c r="AP23" s="5">
        <v>20911.28</v>
      </c>
      <c r="AQ23" s="5">
        <v>21878.51</v>
      </c>
      <c r="AR23" s="5">
        <v>22877.32</v>
      </c>
      <c r="AS23" s="5">
        <v>23903.63</v>
      </c>
      <c r="AT23" s="5">
        <v>24954.55</v>
      </c>
      <c r="AU23" s="5">
        <v>26020.34</v>
      </c>
      <c r="AV23" s="5">
        <v>27093.22</v>
      </c>
      <c r="AW23" s="5">
        <v>28165.17</v>
      </c>
      <c r="AX23" s="5">
        <v>29229.02</v>
      </c>
      <c r="AY23" s="5">
        <v>30280.94</v>
      </c>
      <c r="AZ23" s="5">
        <v>31309.06</v>
      </c>
      <c r="BA23" s="5">
        <v>32302.720000000001</v>
      </c>
      <c r="BB23" s="5">
        <v>33248.18</v>
      </c>
      <c r="BC23" s="5">
        <v>34120.629999999997</v>
      </c>
      <c r="BD23" s="5">
        <v>34894.31</v>
      </c>
      <c r="BE23" s="5">
        <v>35540.120000000003</v>
      </c>
      <c r="BF23" s="5">
        <v>36032.9</v>
      </c>
      <c r="BG23" s="5">
        <v>36341.69</v>
      </c>
      <c r="BH23" s="5">
        <v>36436.11</v>
      </c>
      <c r="BI23" s="5">
        <v>36292.83</v>
      </c>
      <c r="BJ23" s="5">
        <v>35897.410000000003</v>
      </c>
      <c r="BK23" s="5">
        <v>35232.480000000003</v>
      </c>
      <c r="BL23" s="5">
        <v>34282.879999999997</v>
      </c>
      <c r="BM23" s="5">
        <v>32974.04</v>
      </c>
      <c r="BN23" s="5">
        <v>31291.11</v>
      </c>
      <c r="BO23" s="5">
        <v>29239.5</v>
      </c>
      <c r="BP23" s="5">
        <v>26845.49</v>
      </c>
      <c r="BQ23" s="5">
        <v>24166.03</v>
      </c>
      <c r="BR23" s="5">
        <v>21290.75</v>
      </c>
      <c r="BS23" s="5">
        <v>18330.349999999999</v>
      </c>
      <c r="BT23" s="5">
        <v>15398.49</v>
      </c>
      <c r="BU23" s="5">
        <v>12599.29</v>
      </c>
      <c r="BV23" s="5">
        <v>10021.43</v>
      </c>
      <c r="BW23" s="5">
        <v>7732.59</v>
      </c>
      <c r="BX23" s="5">
        <v>5822.2</v>
      </c>
      <c r="BY23" s="5">
        <v>4237.53</v>
      </c>
      <c r="BZ23" s="5">
        <v>3016.04</v>
      </c>
      <c r="CA23" s="5">
        <v>2035.03</v>
      </c>
      <c r="CB23" s="5">
        <v>1294.27</v>
      </c>
      <c r="CC23" s="5">
        <v>743.82</v>
      </c>
      <c r="CD23" s="5">
        <v>376.11</v>
      </c>
      <c r="CE23" s="5">
        <v>164.56</v>
      </c>
      <c r="CF23" s="5">
        <v>61.67</v>
      </c>
      <c r="CG23" s="5">
        <v>18.84</v>
      </c>
      <c r="CH23" s="5">
        <v>4.32</v>
      </c>
      <c r="CI23" s="5">
        <v>0.63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0.99690000000000001</v>
      </c>
      <c r="DV23" s="3">
        <v>0.99328125300000003</v>
      </c>
      <c r="DW23" s="3">
        <v>0.98903994204969004</v>
      </c>
      <c r="DX23" s="3">
        <v>0.98408485194002115</v>
      </c>
      <c r="DY23" s="3">
        <v>0.9789971332554912</v>
      </c>
      <c r="DZ23" s="3">
        <v>0.97376928856390688</v>
      </c>
      <c r="EA23" s="3">
        <v>0.96837460670526287</v>
      </c>
      <c r="EB23" s="3">
        <v>0.96277740147850643</v>
      </c>
      <c r="EC23" s="3">
        <v>0.9570103648436501</v>
      </c>
      <c r="ED23" s="3">
        <v>0.95112475109986161</v>
      </c>
      <c r="EE23" s="3">
        <v>0.94518022140548752</v>
      </c>
      <c r="EF23" s="3">
        <v>0.93905545357077991</v>
      </c>
      <c r="EG23" s="3">
        <v>0.93270743870464146</v>
      </c>
      <c r="EH23" s="3">
        <v>0.9260852158898385</v>
      </c>
      <c r="EI23" s="3">
        <v>0.91931553296168378</v>
      </c>
      <c r="EJ23" s="3">
        <v>0.91239308699848232</v>
      </c>
      <c r="EK23" s="3">
        <v>0.905358536297724</v>
      </c>
      <c r="EL23" s="3">
        <v>0.89817904310488306</v>
      </c>
      <c r="EM23" s="3">
        <v>0.89073313883754357</v>
      </c>
      <c r="EN23" s="3">
        <v>0.88284124322744295</v>
      </c>
      <c r="EO23" s="3">
        <v>0.8743571388800272</v>
      </c>
      <c r="EP23" s="3">
        <v>0.86521136320734204</v>
      </c>
      <c r="EQ23" s="3">
        <v>0.85513165082597642</v>
      </c>
      <c r="ER23" s="3">
        <v>0.84397218278269737</v>
      </c>
      <c r="ES23" s="3">
        <v>0.83162486974858651</v>
      </c>
      <c r="ET23" s="3">
        <v>0.81804443562559215</v>
      </c>
      <c r="EU23" s="3">
        <v>0.80330327489561892</v>
      </c>
      <c r="EV23" s="3">
        <v>0.7872773745614513</v>
      </c>
      <c r="EW23" s="3">
        <v>0.76991790845237129</v>
      </c>
      <c r="EX23" s="3">
        <v>0.75113961066521795</v>
      </c>
      <c r="EY23" s="3">
        <v>0.73066354487848417</v>
      </c>
      <c r="EZ23" s="3">
        <v>0.70827601386340744</v>
      </c>
      <c r="FA23" s="3">
        <v>0.68377674654387222</v>
      </c>
      <c r="FB23" s="3">
        <v>0.65711629119612669</v>
      </c>
      <c r="FC23" s="3">
        <v>0.62819660322058513</v>
      </c>
      <c r="FD23" s="3">
        <v>0.59699407793861869</v>
      </c>
      <c r="FE23" s="3">
        <v>0.56364598874496741</v>
      </c>
      <c r="FF23" s="3">
        <v>0.52844066028795678</v>
      </c>
      <c r="FG23" s="3">
        <v>0.49161363067248903</v>
      </c>
      <c r="FH23" s="3">
        <v>0.4534250838418501</v>
      </c>
      <c r="FI23" s="3">
        <v>0.41337858043693793</v>
      </c>
      <c r="FJ23" s="3">
        <v>0.37182989931722132</v>
      </c>
      <c r="FK23" s="3">
        <v>0.32933717842324928</v>
      </c>
      <c r="FL23" s="3">
        <v>0.28660897289461695</v>
      </c>
      <c r="FM23" s="3">
        <v>0.24455197221206088</v>
      </c>
      <c r="FN23" s="3">
        <v>0.20422290647456992</v>
      </c>
      <c r="FO23" s="3">
        <v>0.16666018728670226</v>
      </c>
      <c r="FP23" s="3">
        <v>0.13270484072890953</v>
      </c>
      <c r="FQ23" s="3">
        <v>0.10292056627571308</v>
      </c>
      <c r="FR23" s="3">
        <v>7.7594902532248364E-2</v>
      </c>
      <c r="FS23" s="3">
        <v>5.6751359814035805E-2</v>
      </c>
      <c r="FT23" s="3">
        <v>4.0502877985679211E-2</v>
      </c>
      <c r="FU23" s="3">
        <v>2.7942125464760378E-2</v>
      </c>
      <c r="FV23" s="3">
        <v>1.8850875523545942E-2</v>
      </c>
      <c r="FW23" s="3">
        <v>1.2056265949839043E-2</v>
      </c>
      <c r="FX23" s="3">
        <v>7.2679993652009691E-3</v>
      </c>
      <c r="FY23" s="3">
        <v>3.9591699741995763E-3</v>
      </c>
      <c r="FZ23" s="3">
        <v>1.8975905769341148E-3</v>
      </c>
      <c r="GA23" s="3">
        <v>7.8698773997188558E-4</v>
      </c>
      <c r="GB23" s="3">
        <v>2.7953017536061405E-4</v>
      </c>
      <c r="GC23" s="3">
        <v>8.0951938784433821E-5</v>
      </c>
      <c r="GD23" s="3">
        <v>1.7593284856021003E-5</v>
      </c>
      <c r="GE23" s="3">
        <v>2.4229471903712118E-6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15</v>
      </c>
      <c r="HC23">
        <f t="shared" si="24"/>
        <v>0.42236390973050369</v>
      </c>
      <c r="HD23">
        <f>IF(H23&gt;=$F$3,IF(HB23&lt;50,HC23*VLOOKUP(H23,Ret!$A$2:$AZ$27,HB23+2),HC23),0)</f>
        <v>0</v>
      </c>
      <c r="HE23">
        <f>IF(H23&lt;$F$3,HC23*VLOOKUP(H23,Withd!$A$2:$AZ$57,HB23+2),0)</f>
        <v>1.3980245412079671E-2</v>
      </c>
      <c r="HF23">
        <f>IF(HC23=HD23,0,HC23*VLOOKUP(H23,Mort!$A$2:$E$115,IF(HF22/HC22=VLOOKUP(H22,Mort!$A$2:$E$115,2),2,3)))</f>
        <v>4.8994213528738432E-4</v>
      </c>
      <c r="HH23">
        <f t="shared" si="20"/>
        <v>45</v>
      </c>
      <c r="HI23">
        <f t="shared" si="20"/>
        <v>14</v>
      </c>
      <c r="HJ23">
        <f t="shared" si="21"/>
        <v>0.31689098023476481</v>
      </c>
      <c r="HK23">
        <f>IF(HH23&gt;=$F$3,IF(HI23&lt;50,HJ23*VLOOKUP(HH23,Ret!$A$2:$AZ$27,HI23+2),HJ23),0)</f>
        <v>0</v>
      </c>
      <c r="HL23">
        <f>IF(HH23&lt;$F$3,HJ23*VLOOKUP(HH23,Withd!$A$2:$AZ$57,HI23+2),0)</f>
        <v>1.134469709240458E-2</v>
      </c>
      <c r="HM23">
        <f>IF(HJ23=HK23,0,HJ23*VLOOKUP(HH23,Mort!$A$2:$E$115,IF(HM22/HJ22=VLOOKUP(HH22,Mort!$A$2:$E$115,2),2,3)))</f>
        <v>3.359044390488507E-4</v>
      </c>
      <c r="HN23">
        <f>HN22/(1+Assumptions!$C$9)</f>
        <v>0.63919262853607473</v>
      </c>
      <c r="HO23">
        <f>HO22*(1+Assumptions!$C$10)</f>
        <v>1.4678467782217905</v>
      </c>
      <c r="HQ23">
        <f>HQ22/(1.01+Assumptions!$C$9)</f>
        <v>0.56972412258264071</v>
      </c>
      <c r="HR23">
        <f>HR22/(0.99+Assumptions!$C$9)</f>
        <v>0.71793086390521565</v>
      </c>
    </row>
    <row r="24" spans="2:226" x14ac:dyDescent="0.25">
      <c r="B24">
        <f t="shared" si="18"/>
        <v>2052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24562.362532594299</v>
      </c>
      <c r="F24" s="3">
        <f t="shared" si="19"/>
        <v>22232.34</v>
      </c>
      <c r="H24">
        <f t="shared" si="23"/>
        <v>47</v>
      </c>
      <c r="I24" s="5">
        <v>409945.04226851754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23913.01</v>
      </c>
      <c r="AA24" s="5">
        <v>25120.5</v>
      </c>
      <c r="AB24" s="5">
        <v>26369.35</v>
      </c>
      <c r="AC24" s="5">
        <v>27675.84</v>
      </c>
      <c r="AD24" s="5">
        <v>29042.09</v>
      </c>
      <c r="AE24" s="5">
        <v>30469.66</v>
      </c>
      <c r="AF24" s="5">
        <v>31959.69</v>
      </c>
      <c r="AG24" s="5">
        <v>33515.51</v>
      </c>
      <c r="AH24" s="5">
        <v>35141.4</v>
      </c>
      <c r="AI24" s="5">
        <v>36842.47</v>
      </c>
      <c r="AJ24" s="5">
        <v>38616.93</v>
      </c>
      <c r="AK24" s="5">
        <v>40465.46</v>
      </c>
      <c r="AL24" s="5">
        <v>42387.95</v>
      </c>
      <c r="AM24" s="5">
        <v>44392.39</v>
      </c>
      <c r="AN24" s="5">
        <v>46481.31</v>
      </c>
      <c r="AO24" s="5">
        <v>48659.7</v>
      </c>
      <c r="AP24" s="5">
        <v>20976.31</v>
      </c>
      <c r="AQ24" s="5">
        <v>21946.54</v>
      </c>
      <c r="AR24" s="5">
        <v>22948.46</v>
      </c>
      <c r="AS24" s="5">
        <v>23977.96</v>
      </c>
      <c r="AT24" s="5">
        <v>25032.15</v>
      </c>
      <c r="AU24" s="5">
        <v>26101.25</v>
      </c>
      <c r="AV24" s="5">
        <v>27177.47</v>
      </c>
      <c r="AW24" s="5">
        <v>28252.75</v>
      </c>
      <c r="AX24" s="5">
        <v>29319.91</v>
      </c>
      <c r="AY24" s="5">
        <v>30375.1</v>
      </c>
      <c r="AZ24" s="5">
        <v>31406.42</v>
      </c>
      <c r="BA24" s="5">
        <v>32403.17</v>
      </c>
      <c r="BB24" s="5">
        <v>33351.57</v>
      </c>
      <c r="BC24" s="5">
        <v>34226.74</v>
      </c>
      <c r="BD24" s="5">
        <v>35002.82</v>
      </c>
      <c r="BE24" s="5">
        <v>35650.639999999999</v>
      </c>
      <c r="BF24" s="5">
        <v>36144.949999999997</v>
      </c>
      <c r="BG24" s="5">
        <v>36454.699999999997</v>
      </c>
      <c r="BH24" s="5">
        <v>36549.410000000003</v>
      </c>
      <c r="BI24" s="5">
        <v>36405.69</v>
      </c>
      <c r="BJ24" s="5">
        <v>36009.040000000001</v>
      </c>
      <c r="BK24" s="5">
        <v>35342.04</v>
      </c>
      <c r="BL24" s="5">
        <v>34389.49</v>
      </c>
      <c r="BM24" s="5">
        <v>33076.58</v>
      </c>
      <c r="BN24" s="5">
        <v>31388.42</v>
      </c>
      <c r="BO24" s="5">
        <v>29330.42</v>
      </c>
      <c r="BP24" s="5">
        <v>26928.97</v>
      </c>
      <c r="BQ24" s="5">
        <v>24241.17</v>
      </c>
      <c r="BR24" s="5">
        <v>21356.959999999999</v>
      </c>
      <c r="BS24" s="5">
        <v>18387.36</v>
      </c>
      <c r="BT24" s="5">
        <v>15446.38</v>
      </c>
      <c r="BU24" s="5">
        <v>12638.47</v>
      </c>
      <c r="BV24" s="5">
        <v>10052.59</v>
      </c>
      <c r="BW24" s="5">
        <v>7756.64</v>
      </c>
      <c r="BX24" s="5">
        <v>5840.31</v>
      </c>
      <c r="BY24" s="5">
        <v>4250.71</v>
      </c>
      <c r="BZ24" s="5">
        <v>3025.42</v>
      </c>
      <c r="CA24" s="5">
        <v>2041.36</v>
      </c>
      <c r="CB24" s="5">
        <v>1298.3</v>
      </c>
      <c r="CC24" s="5">
        <v>746.13</v>
      </c>
      <c r="CD24" s="5">
        <v>377.28</v>
      </c>
      <c r="CE24" s="5">
        <v>165.08</v>
      </c>
      <c r="CF24" s="5">
        <v>61.86</v>
      </c>
      <c r="CG24" s="5">
        <v>18.899999999999999</v>
      </c>
      <c r="CH24" s="5">
        <v>4.33</v>
      </c>
      <c r="CI24" s="5">
        <v>0.63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0.99636999999999998</v>
      </c>
      <c r="DW24" s="3">
        <v>0.99211550009999994</v>
      </c>
      <c r="DX24" s="3">
        <v>0.98714500144449902</v>
      </c>
      <c r="DY24" s="3">
        <v>0.982041461787031</v>
      </c>
      <c r="DZ24" s="3">
        <v>0.97679736038108822</v>
      </c>
      <c r="EA24" s="3">
        <v>0.97138590300457706</v>
      </c>
      <c r="EB24" s="3">
        <v>0.96577129248521054</v>
      </c>
      <c r="EC24" s="3">
        <v>0.95998632244322413</v>
      </c>
      <c r="ED24" s="3">
        <v>0.95408240656019827</v>
      </c>
      <c r="EE24" s="3">
        <v>0.94811939151919711</v>
      </c>
      <c r="EF24" s="3">
        <v>0.94197557786215269</v>
      </c>
      <c r="EG24" s="3">
        <v>0.93560782295580458</v>
      </c>
      <c r="EH24" s="3">
        <v>0.9289650074128184</v>
      </c>
      <c r="EI24" s="3">
        <v>0.92217427320863066</v>
      </c>
      <c r="EJ24" s="3">
        <v>0.91523030093136959</v>
      </c>
      <c r="EK24" s="3">
        <v>0.90817387531118876</v>
      </c>
      <c r="EL24" s="3">
        <v>0.90097205647997103</v>
      </c>
      <c r="EM24" s="3">
        <v>0.89350299813175205</v>
      </c>
      <c r="EN24" s="3">
        <v>0.88558656156830473</v>
      </c>
      <c r="EO24" s="3">
        <v>0.87707607471163329</v>
      </c>
      <c r="EP24" s="3">
        <v>0.8679018589701496</v>
      </c>
      <c r="EQ24" s="3">
        <v>0.8577908023131473</v>
      </c>
      <c r="ER24" s="3">
        <v>0.84659663234296068</v>
      </c>
      <c r="ES24" s="3">
        <v>0.83421092361178317</v>
      </c>
      <c r="ET24" s="3">
        <v>0.82058825922920275</v>
      </c>
      <c r="EU24" s="3">
        <v>0.80580125879789244</v>
      </c>
      <c r="EV24" s="3">
        <v>0.78972552368487448</v>
      </c>
      <c r="EW24" s="3">
        <v>0.77231207588762296</v>
      </c>
      <c r="EX24" s="3">
        <v>0.75347538435672379</v>
      </c>
      <c r="EY24" s="3">
        <v>0.73293564537915956</v>
      </c>
      <c r="EZ24" s="3">
        <v>0.7104784972047421</v>
      </c>
      <c r="FA24" s="3">
        <v>0.68590304598643004</v>
      </c>
      <c r="FB24" s="3">
        <v>0.65915968622341914</v>
      </c>
      <c r="FC24" s="3">
        <v>0.63015006843272647</v>
      </c>
      <c r="FD24" s="3">
        <v>0.598850514533673</v>
      </c>
      <c r="FE24" s="3">
        <v>0.56539872479182196</v>
      </c>
      <c r="FF24" s="3">
        <v>0.5300839204413248</v>
      </c>
      <c r="FG24" s="3">
        <v>0.49314237202576888</v>
      </c>
      <c r="FH24" s="3">
        <v>0.45483507256680716</v>
      </c>
      <c r="FI24" s="3">
        <v>0.41466403895770676</v>
      </c>
      <c r="FJ24" s="3">
        <v>0.37298615640206767</v>
      </c>
      <c r="FK24" s="3">
        <v>0.33036129844843937</v>
      </c>
      <c r="FL24" s="3">
        <v>0.28750022358773886</v>
      </c>
      <c r="FM24" s="3">
        <v>0.24531244077847406</v>
      </c>
      <c r="FN24" s="3">
        <v>0.2048579661696959</v>
      </c>
      <c r="FO24" s="3">
        <v>0.16717844045210373</v>
      </c>
      <c r="FP24" s="3">
        <v>0.13311750499439212</v>
      </c>
      <c r="FQ24" s="3">
        <v>0.10324061217345076</v>
      </c>
      <c r="FR24" s="3">
        <v>7.7836194735929731E-2</v>
      </c>
      <c r="FS24" s="3">
        <v>5.6927836105964282E-2</v>
      </c>
      <c r="FT24" s="3">
        <v>4.0628827350465642E-2</v>
      </c>
      <c r="FU24" s="3">
        <v>2.802901541253924E-2</v>
      </c>
      <c r="FV24" s="3">
        <v>1.8909494957915472E-2</v>
      </c>
      <c r="FW24" s="3">
        <v>1.209375659528442E-2</v>
      </c>
      <c r="FX24" s="3">
        <v>7.2906002259012599E-3</v>
      </c>
      <c r="FY24" s="3">
        <v>3.971481567057452E-3</v>
      </c>
      <c r="FZ24" s="3">
        <v>1.9034914002749662E-3</v>
      </c>
      <c r="GA24" s="3">
        <v>7.8943498843603679E-4</v>
      </c>
      <c r="GB24" s="3">
        <v>2.8039941354259592E-4</v>
      </c>
      <c r="GC24" s="3">
        <v>8.1203670161935767E-5</v>
      </c>
      <c r="GD24" s="3">
        <v>1.7647993636293503E-5</v>
      </c>
      <c r="GE24" s="3">
        <v>2.4304816835903405E-6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16</v>
      </c>
      <c r="HC24">
        <f t="shared" si="24"/>
        <v>0.40789372218313669</v>
      </c>
      <c r="HD24">
        <f>IF(H24&gt;=$F$3,IF(HB24&lt;50,HC24*VLOOKUP(H24,Ret!$A$2:$AZ$27,HB24+2),HC24),0)</f>
        <v>0</v>
      </c>
      <c r="HE24">
        <f>IF(H24&lt;$F$3,HC24*VLOOKUP(H24,Withd!$A$2:$AZ$57,HB24+2),0)</f>
        <v>1.2399969154367356E-2</v>
      </c>
      <c r="HF24">
        <f>IF(HC24=HD24,0,HC24*VLOOKUP(H24,Mort!$A$2:$E$115,IF(HF23/HC23=VLOOKUP(H23,Mort!$A$2:$E$115,2),2,3)))</f>
        <v>5.1394608995075229E-4</v>
      </c>
      <c r="HH24">
        <f t="shared" si="20"/>
        <v>46</v>
      </c>
      <c r="HI24">
        <f t="shared" si="20"/>
        <v>15</v>
      </c>
      <c r="HJ24">
        <f t="shared" si="21"/>
        <v>0.30521037870331136</v>
      </c>
      <c r="HK24">
        <f>IF(HH24&gt;=$F$3,IF(HI24&lt;50,HJ24*VLOOKUP(HH24,Ret!$A$2:$AZ$27,HI24+2),HJ24),0)</f>
        <v>0</v>
      </c>
      <c r="HL24">
        <f>IF(HH24&lt;$F$3,HJ24*VLOOKUP(HH24,Withd!$A$2:$AZ$57,HI24+2),0)</f>
        <v>1.0102463535079605E-2</v>
      </c>
      <c r="HM24">
        <f>IF(HJ24=HK24,0,HJ24*VLOOKUP(HH24,Mort!$A$2:$E$115,IF(HM23/HJ23=VLOOKUP(HH23,Mort!$A$2:$E$115,2),2,3)))</f>
        <v>3.5404403929584119E-4</v>
      </c>
      <c r="HN24">
        <f>HN23/(1+Assumptions!$C$9)</f>
        <v>0.61579251304053439</v>
      </c>
      <c r="HO24">
        <f>HO23*(1+Assumptions!$C$10)</f>
        <v>1.5155517985139988</v>
      </c>
      <c r="HQ24">
        <f>HQ23/(1.01+Assumptions!$C$9)</f>
        <v>0.54362988796053502</v>
      </c>
      <c r="HR24">
        <f>HR23/(0.99+Assumptions!$C$9)</f>
        <v>0.69837632675604633</v>
      </c>
    </row>
    <row r="25" spans="2:226" x14ac:dyDescent="0.25">
      <c r="B25">
        <f t="shared" si="18"/>
        <v>2053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25913.292471886984</v>
      </c>
      <c r="F25" s="3">
        <f t="shared" si="19"/>
        <v>23247.31</v>
      </c>
      <c r="H25">
        <f t="shared" si="23"/>
        <v>48</v>
      </c>
      <c r="I25" s="5">
        <v>398389.47462969366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25212.02</v>
      </c>
      <c r="AB25" s="5">
        <v>26465.42</v>
      </c>
      <c r="AC25" s="5">
        <v>27776.66</v>
      </c>
      <c r="AD25" s="5">
        <v>29147.9</v>
      </c>
      <c r="AE25" s="5">
        <v>30580.67</v>
      </c>
      <c r="AF25" s="5">
        <v>32076.13</v>
      </c>
      <c r="AG25" s="5">
        <v>33637.61</v>
      </c>
      <c r="AH25" s="5">
        <v>35269.43</v>
      </c>
      <c r="AI25" s="5">
        <v>36976.69</v>
      </c>
      <c r="AJ25" s="5">
        <v>38757.620000000003</v>
      </c>
      <c r="AK25" s="5">
        <v>40612.879999999997</v>
      </c>
      <c r="AL25" s="5">
        <v>42542.38</v>
      </c>
      <c r="AM25" s="5">
        <v>44554.12</v>
      </c>
      <c r="AN25" s="5">
        <v>46650.65</v>
      </c>
      <c r="AO25" s="5">
        <v>48836.98</v>
      </c>
      <c r="AP25" s="5">
        <v>21052.73</v>
      </c>
      <c r="AQ25" s="5">
        <v>22026.5</v>
      </c>
      <c r="AR25" s="5">
        <v>23032.07</v>
      </c>
      <c r="AS25" s="5">
        <v>24065.32</v>
      </c>
      <c r="AT25" s="5">
        <v>25123.35</v>
      </c>
      <c r="AU25" s="5">
        <v>26196.35</v>
      </c>
      <c r="AV25" s="5">
        <v>27276.48</v>
      </c>
      <c r="AW25" s="5">
        <v>28355.68</v>
      </c>
      <c r="AX25" s="5">
        <v>29426.73</v>
      </c>
      <c r="AY25" s="5">
        <v>30485.77</v>
      </c>
      <c r="AZ25" s="5">
        <v>31520.84</v>
      </c>
      <c r="BA25" s="5">
        <v>32521.23</v>
      </c>
      <c r="BB25" s="5">
        <v>33473.08</v>
      </c>
      <c r="BC25" s="5">
        <v>34351.43</v>
      </c>
      <c r="BD25" s="5">
        <v>35130.339999999997</v>
      </c>
      <c r="BE25" s="5">
        <v>35780.519999999997</v>
      </c>
      <c r="BF25" s="5">
        <v>36276.639999999999</v>
      </c>
      <c r="BG25" s="5">
        <v>36587.51</v>
      </c>
      <c r="BH25" s="5">
        <v>36682.57</v>
      </c>
      <c r="BI25" s="5">
        <v>36538.32</v>
      </c>
      <c r="BJ25" s="5">
        <v>36140.230000000003</v>
      </c>
      <c r="BK25" s="5">
        <v>35470.800000000003</v>
      </c>
      <c r="BL25" s="5">
        <v>34514.78</v>
      </c>
      <c r="BM25" s="5">
        <v>33197.089999999997</v>
      </c>
      <c r="BN25" s="5">
        <v>31502.77</v>
      </c>
      <c r="BO25" s="5">
        <v>29437.279999999999</v>
      </c>
      <c r="BP25" s="5">
        <v>27027.08</v>
      </c>
      <c r="BQ25" s="5">
        <v>24329.49</v>
      </c>
      <c r="BR25" s="5">
        <v>21434.77</v>
      </c>
      <c r="BS25" s="5">
        <v>18454.34</v>
      </c>
      <c r="BT25" s="5">
        <v>15502.65</v>
      </c>
      <c r="BU25" s="5">
        <v>12684.51</v>
      </c>
      <c r="BV25" s="5">
        <v>10089.209999999999</v>
      </c>
      <c r="BW25" s="5">
        <v>7784.9</v>
      </c>
      <c r="BX25" s="5">
        <v>5861.58</v>
      </c>
      <c r="BY25" s="5">
        <v>4266.2</v>
      </c>
      <c r="BZ25" s="5">
        <v>3036.45</v>
      </c>
      <c r="CA25" s="5">
        <v>2048.8000000000002</v>
      </c>
      <c r="CB25" s="5">
        <v>1303.03</v>
      </c>
      <c r="CC25" s="5">
        <v>748.85</v>
      </c>
      <c r="CD25" s="5">
        <v>378.66</v>
      </c>
      <c r="CE25" s="5">
        <v>165.68</v>
      </c>
      <c r="CF25" s="5">
        <v>62.08</v>
      </c>
      <c r="CG25" s="5">
        <v>18.97</v>
      </c>
      <c r="CH25" s="5">
        <v>4.3499999999999996</v>
      </c>
      <c r="CI25" s="5">
        <v>0.63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0.99573</v>
      </c>
      <c r="DX25" s="3">
        <v>0.99074139270000006</v>
      </c>
      <c r="DY25" s="3">
        <v>0.98561925969974107</v>
      </c>
      <c r="DZ25" s="3">
        <v>0.98035605285294447</v>
      </c>
      <c r="EA25" s="3">
        <v>0.97492488032013913</v>
      </c>
      <c r="EB25" s="3">
        <v>0.96928981451188867</v>
      </c>
      <c r="EC25" s="3">
        <v>0.96348376852296236</v>
      </c>
      <c r="ED25" s="3">
        <v>0.9575583433465461</v>
      </c>
      <c r="EE25" s="3">
        <v>0.95157360370063027</v>
      </c>
      <c r="EF25" s="3">
        <v>0.94540740674865009</v>
      </c>
      <c r="EG25" s="3">
        <v>0.93901645267902922</v>
      </c>
      <c r="EH25" s="3">
        <v>0.93234943586500807</v>
      </c>
      <c r="EI25" s="3">
        <v>0.92553396148883482</v>
      </c>
      <c r="EJ25" s="3">
        <v>0.91856469075882385</v>
      </c>
      <c r="EK25" s="3">
        <v>0.91148255699307335</v>
      </c>
      <c r="EL25" s="3">
        <v>0.90425450031611831</v>
      </c>
      <c r="EM25" s="3">
        <v>0.89675823050849768</v>
      </c>
      <c r="EN25" s="3">
        <v>0.88881295258619242</v>
      </c>
      <c r="EO25" s="3">
        <v>0.8802714601118391</v>
      </c>
      <c r="EP25" s="3">
        <v>0.87106382063906929</v>
      </c>
      <c r="EQ25" s="3">
        <v>0.86091592712862408</v>
      </c>
      <c r="ER25" s="3">
        <v>0.84968097427959555</v>
      </c>
      <c r="ES25" s="3">
        <v>0.83725014162588507</v>
      </c>
      <c r="ET25" s="3">
        <v>0.8235778468131344</v>
      </c>
      <c r="EU25" s="3">
        <v>0.8087369740135617</v>
      </c>
      <c r="EV25" s="3">
        <v>0.79260267138199114</v>
      </c>
      <c r="EW25" s="3">
        <v>0.77512578247801822</v>
      </c>
      <c r="EX25" s="3">
        <v>0.75622046464337933</v>
      </c>
      <c r="EY25" s="3">
        <v>0.73560589477720084</v>
      </c>
      <c r="EZ25" s="3">
        <v>0.71306693016122735</v>
      </c>
      <c r="FA25" s="3">
        <v>0.68840194504695051</v>
      </c>
      <c r="FB25" s="3">
        <v>0.66156115320956999</v>
      </c>
      <c r="FC25" s="3">
        <v>0.63244584685681682</v>
      </c>
      <c r="FD25" s="3">
        <v>0.6010322616434387</v>
      </c>
      <c r="FE25" s="3">
        <v>0.56745859950803623</v>
      </c>
      <c r="FF25" s="3">
        <v>0.53201513538276435</v>
      </c>
      <c r="FG25" s="3">
        <v>0.49493900059793949</v>
      </c>
      <c r="FH25" s="3">
        <v>0.45649213903149155</v>
      </c>
      <c r="FI25" s="3">
        <v>0.41617475331223025</v>
      </c>
      <c r="FJ25" s="3">
        <v>0.37434502885681797</v>
      </c>
      <c r="FK25" s="3">
        <v>0.33156487895906078</v>
      </c>
      <c r="FL25" s="3">
        <v>0.28854765156291223</v>
      </c>
      <c r="FM25" s="3">
        <v>0.24620616917257049</v>
      </c>
      <c r="FN25" s="3">
        <v>0.2056043098143219</v>
      </c>
      <c r="FO25" s="3">
        <v>0.16778750911017368</v>
      </c>
      <c r="FP25" s="3">
        <v>0.13360248200406688</v>
      </c>
      <c r="FQ25" s="3">
        <v>0.10361674094307412</v>
      </c>
      <c r="FR25" s="3">
        <v>7.8119769499211872E-2</v>
      </c>
      <c r="FS25" s="3">
        <v>5.7135237016333572E-2</v>
      </c>
      <c r="FT25" s="3">
        <v>4.0776847306187101E-2</v>
      </c>
      <c r="FU25" s="3">
        <v>2.8131131419592361E-2</v>
      </c>
      <c r="FV25" s="3">
        <v>1.8978386500913789E-2</v>
      </c>
      <c r="FW25" s="3">
        <v>1.2137816870524424E-2</v>
      </c>
      <c r="FX25" s="3">
        <v>7.3171615222269448E-3</v>
      </c>
      <c r="FY25" s="3">
        <v>3.9859505676179061E-3</v>
      </c>
      <c r="FZ25" s="3">
        <v>1.9104262475535861E-3</v>
      </c>
      <c r="GA25" s="3">
        <v>7.9231107764789882E-4</v>
      </c>
      <c r="GB25" s="3">
        <v>2.8142097166975719E-4</v>
      </c>
      <c r="GC25" s="3">
        <v>8.1499513395561673E-5</v>
      </c>
      <c r="GD25" s="3">
        <v>1.7712289246257421E-5</v>
      </c>
      <c r="GE25" s="3">
        <v>2.4393364749945713E-6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17</v>
      </c>
      <c r="HC25">
        <f t="shared" si="24"/>
        <v>0.39497980693881857</v>
      </c>
      <c r="HD25">
        <f>IF(H25&gt;=$F$3,IF(HB25&lt;50,HC25*VLOOKUP(H25,Ret!$A$2:$AZ$27,HB25+2),HC25),0)</f>
        <v>0</v>
      </c>
      <c r="HE25">
        <f>IF(H25&lt;$F$3,HC25*VLOOKUP(H25,Withd!$A$2:$AZ$57,HB25+2),0)</f>
        <v>1.0861944690817511E-2</v>
      </c>
      <c r="HF25">
        <f>IF(HC25=HD25,0,HC25*VLOOKUP(H25,Mort!$A$2:$E$115,IF(HF24/HC24=VLOOKUP(H24,Mort!$A$2:$E$115,2),2,3)))</f>
        <v>5.3717253743679324E-4</v>
      </c>
      <c r="HH25">
        <f t="shared" si="20"/>
        <v>47</v>
      </c>
      <c r="HI25">
        <f t="shared" si="20"/>
        <v>16</v>
      </c>
      <c r="HJ25">
        <f t="shared" si="21"/>
        <v>0.29475387112893592</v>
      </c>
      <c r="HK25">
        <f>IF(HH25&gt;=$F$3,IF(HI25&lt;50,HJ25*VLOOKUP(HH25,Ret!$A$2:$AZ$27,HI25+2),HJ25),0)</f>
        <v>0</v>
      </c>
      <c r="HL25">
        <f>IF(HH25&lt;$F$3,HJ25*VLOOKUP(HH25,Withd!$A$2:$AZ$57,HI25+2),0)</f>
        <v>8.9605176823196516E-3</v>
      </c>
      <c r="HM25">
        <f>IF(HJ25=HK25,0,HJ25*VLOOKUP(HH25,Mort!$A$2:$E$115,IF(HM24/HJ24=VLOOKUP(HH24,Mort!$A$2:$E$115,2),2,3)))</f>
        <v>3.7138987762245926E-4</v>
      </c>
      <c r="HN25">
        <f>HN24/(1+Assumptions!$C$9)</f>
        <v>0.59324904917199839</v>
      </c>
      <c r="HO25">
        <f>HO24*(1+Assumptions!$C$10)</f>
        <v>1.5648072319657038</v>
      </c>
      <c r="HQ25">
        <f>HQ24/(1.01+Assumptions!$C$9)</f>
        <v>0.51873080912264791</v>
      </c>
      <c r="HR25">
        <f>HR24/(0.99+Assumptions!$C$9)</f>
        <v>0.67935440345918907</v>
      </c>
    </row>
    <row r="26" spans="2:226" x14ac:dyDescent="0.25">
      <c r="B26">
        <f t="shared" ref="B26:C41" si="25">B25+1</f>
        <v>2054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27338.523557840763</v>
      </c>
      <c r="F26" s="3">
        <f t="shared" si="19"/>
        <v>24290.22</v>
      </c>
      <c r="H26">
        <f t="shared" si="23"/>
        <v>49</v>
      </c>
      <c r="I26" s="5">
        <v>386826.55870462541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26578.91</v>
      </c>
      <c r="AC26" s="5">
        <v>27895.78</v>
      </c>
      <c r="AD26" s="5">
        <v>29272.89</v>
      </c>
      <c r="AE26" s="5">
        <v>30711.81</v>
      </c>
      <c r="AF26" s="5">
        <v>32213.68</v>
      </c>
      <c r="AG26" s="5">
        <v>33781.86</v>
      </c>
      <c r="AH26" s="5">
        <v>35420.68</v>
      </c>
      <c r="AI26" s="5">
        <v>37135.26</v>
      </c>
      <c r="AJ26" s="5">
        <v>38923.83</v>
      </c>
      <c r="AK26" s="5">
        <v>40787.040000000001</v>
      </c>
      <c r="AL26" s="5">
        <v>42724.81</v>
      </c>
      <c r="AM26" s="5">
        <v>44745.18</v>
      </c>
      <c r="AN26" s="5">
        <v>46850.7</v>
      </c>
      <c r="AO26" s="5">
        <v>49046.41</v>
      </c>
      <c r="AP26" s="5">
        <v>21143.01</v>
      </c>
      <c r="AQ26" s="5">
        <v>22120.959999999999</v>
      </c>
      <c r="AR26" s="5">
        <v>23130.84</v>
      </c>
      <c r="AS26" s="5">
        <v>24168.52</v>
      </c>
      <c r="AT26" s="5">
        <v>25231.08</v>
      </c>
      <c r="AU26" s="5">
        <v>26308.68</v>
      </c>
      <c r="AV26" s="5">
        <v>27393.45</v>
      </c>
      <c r="AW26" s="5">
        <v>28477.279999999999</v>
      </c>
      <c r="AX26" s="5">
        <v>29552.92</v>
      </c>
      <c r="AY26" s="5">
        <v>30616.5</v>
      </c>
      <c r="AZ26" s="5">
        <v>31656.01</v>
      </c>
      <c r="BA26" s="5">
        <v>32660.69</v>
      </c>
      <c r="BB26" s="5">
        <v>33616.620000000003</v>
      </c>
      <c r="BC26" s="5">
        <v>34498.74</v>
      </c>
      <c r="BD26" s="5">
        <v>35280.99</v>
      </c>
      <c r="BE26" s="5">
        <v>35933.96</v>
      </c>
      <c r="BF26" s="5">
        <v>36432.199999999997</v>
      </c>
      <c r="BG26" s="5">
        <v>36744.410000000003</v>
      </c>
      <c r="BH26" s="5">
        <v>36839.870000000003</v>
      </c>
      <c r="BI26" s="5">
        <v>36695.01</v>
      </c>
      <c r="BJ26" s="5">
        <v>36295.21</v>
      </c>
      <c r="BK26" s="5">
        <v>35622.910000000003</v>
      </c>
      <c r="BL26" s="5">
        <v>34662.79</v>
      </c>
      <c r="BM26" s="5">
        <v>33339.449999999997</v>
      </c>
      <c r="BN26" s="5">
        <v>31637.87</v>
      </c>
      <c r="BO26" s="5">
        <v>29563.52</v>
      </c>
      <c r="BP26" s="5">
        <v>27142.98</v>
      </c>
      <c r="BQ26" s="5">
        <v>24433.82</v>
      </c>
      <c r="BR26" s="5">
        <v>21526.69</v>
      </c>
      <c r="BS26" s="5">
        <v>18533.48</v>
      </c>
      <c r="BT26" s="5">
        <v>15569.13</v>
      </c>
      <c r="BU26" s="5">
        <v>12738.91</v>
      </c>
      <c r="BV26" s="5">
        <v>10132.48</v>
      </c>
      <c r="BW26" s="5">
        <v>7818.28</v>
      </c>
      <c r="BX26" s="5">
        <v>5886.72</v>
      </c>
      <c r="BY26" s="5">
        <v>4284.49</v>
      </c>
      <c r="BZ26" s="5">
        <v>3049.47</v>
      </c>
      <c r="CA26" s="5">
        <v>2057.58</v>
      </c>
      <c r="CB26" s="5">
        <v>1308.6199999999999</v>
      </c>
      <c r="CC26" s="5">
        <v>752.06</v>
      </c>
      <c r="CD26" s="5">
        <v>380.28</v>
      </c>
      <c r="CE26" s="5">
        <v>166.39</v>
      </c>
      <c r="CF26" s="5">
        <v>62.35</v>
      </c>
      <c r="CG26" s="5">
        <v>19.05</v>
      </c>
      <c r="CH26" s="5">
        <v>4.37</v>
      </c>
      <c r="CI26" s="5">
        <v>0.63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0.99499000000000004</v>
      </c>
      <c r="DY26" s="3">
        <v>0.98984590170000009</v>
      </c>
      <c r="DZ26" s="3">
        <v>0.98456012458492204</v>
      </c>
      <c r="EA26" s="3">
        <v>0.97910566149472156</v>
      </c>
      <c r="EB26" s="3">
        <v>0.97344643077128201</v>
      </c>
      <c r="EC26" s="3">
        <v>0.96761548665096198</v>
      </c>
      <c r="ED26" s="3">
        <v>0.96166465140805857</v>
      </c>
      <c r="EE26" s="3">
        <v>0.95565424733675819</v>
      </c>
      <c r="EF26" s="3">
        <v>0.94946160781401601</v>
      </c>
      <c r="EG26" s="3">
        <v>0.94304324734519329</v>
      </c>
      <c r="EH26" s="3">
        <v>0.93634764028904238</v>
      </c>
      <c r="EI26" s="3">
        <v>0.92950293903852943</v>
      </c>
      <c r="EJ26" s="3">
        <v>0.92250378190756932</v>
      </c>
      <c r="EK26" s="3">
        <v>0.91539127774906193</v>
      </c>
      <c r="EL26" s="3">
        <v>0.90813222491651191</v>
      </c>
      <c r="EM26" s="3">
        <v>0.90060380877195401</v>
      </c>
      <c r="EN26" s="3">
        <v>0.89262445902623455</v>
      </c>
      <c r="EO26" s="3">
        <v>0.88404633797499244</v>
      </c>
      <c r="EP26" s="3">
        <v>0.87479921327977395</v>
      </c>
      <c r="EQ26" s="3">
        <v>0.86460780244506452</v>
      </c>
      <c r="ER26" s="3">
        <v>0.85332467062315642</v>
      </c>
      <c r="ES26" s="3">
        <v>0.84084053069193965</v>
      </c>
      <c r="ET26" s="3">
        <v>0.82710960482574036</v>
      </c>
      <c r="EU26" s="3">
        <v>0.81220508974678052</v>
      </c>
      <c r="EV26" s="3">
        <v>0.79600159820633221</v>
      </c>
      <c r="EW26" s="3">
        <v>0.77844976296588253</v>
      </c>
      <c r="EX26" s="3">
        <v>0.75946337324714464</v>
      </c>
      <c r="EY26" s="3">
        <v>0.73876040169242752</v>
      </c>
      <c r="EZ26" s="3">
        <v>0.7161247829845715</v>
      </c>
      <c r="FA26" s="3">
        <v>0.69135402674113511</v>
      </c>
      <c r="FB26" s="3">
        <v>0.66439813323849828</v>
      </c>
      <c r="FC26" s="3">
        <v>0.63515797139467201</v>
      </c>
      <c r="FD26" s="3">
        <v>0.60360967495549867</v>
      </c>
      <c r="FE26" s="3">
        <v>0.56989203851248449</v>
      </c>
      <c r="FF26" s="3">
        <v>0.53429658178699468</v>
      </c>
      <c r="FG26" s="3">
        <v>0.49706145300225901</v>
      </c>
      <c r="FH26" s="3">
        <v>0.45844971933304357</v>
      </c>
      <c r="FI26" s="3">
        <v>0.41795944012154918</v>
      </c>
      <c r="FJ26" s="3">
        <v>0.37595033679493228</v>
      </c>
      <c r="FK26" s="3">
        <v>0.33298673230600739</v>
      </c>
      <c r="FL26" s="3">
        <v>0.289785033656626</v>
      </c>
      <c r="FM26" s="3">
        <v>0.2472619778178527</v>
      </c>
      <c r="FN26" s="3">
        <v>0.20648600505591061</v>
      </c>
      <c r="FO26" s="3">
        <v>0.16850703414597695</v>
      </c>
      <c r="FP26" s="3">
        <v>0.1341754110090756</v>
      </c>
      <c r="FQ26" s="3">
        <v>0.10406108176219868</v>
      </c>
      <c r="FR26" s="3">
        <v>7.8454771372974449E-2</v>
      </c>
      <c r="FS26" s="3">
        <v>5.7380250686766048E-2</v>
      </c>
      <c r="FT26" s="3">
        <v>4.0951711112638053E-2</v>
      </c>
      <c r="FU26" s="3">
        <v>2.8251766462386741E-2</v>
      </c>
      <c r="FV26" s="3">
        <v>1.9059771726184591E-2</v>
      </c>
      <c r="FW26" s="3">
        <v>1.2189867605198617E-2</v>
      </c>
      <c r="FX26" s="3">
        <v>7.3485397871179345E-3</v>
      </c>
      <c r="FY26" s="3">
        <v>4.0030435636346237E-3</v>
      </c>
      <c r="FZ26" s="3">
        <v>1.9186187496144389E-3</v>
      </c>
      <c r="GA26" s="3">
        <v>7.9570875402759633E-4</v>
      </c>
      <c r="GB26" s="3">
        <v>2.8262779234306196E-4</v>
      </c>
      <c r="GC26" s="3">
        <v>8.1849008662550734E-5</v>
      </c>
      <c r="GD26" s="3">
        <v>1.7788245052632154E-5</v>
      </c>
      <c r="GE26" s="3">
        <v>2.4497971086484994E-6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18</v>
      </c>
      <c r="HC26">
        <f t="shared" si="24"/>
        <v>0.38358068971056425</v>
      </c>
      <c r="HD26">
        <f>IF(H26&gt;=$F$3,IF(HB26&lt;50,HC26*VLOOKUP(H26,Ret!$A$2:$AZ$27,HB26+2),HC26),0)</f>
        <v>0</v>
      </c>
      <c r="HE26">
        <f>IF(H26&lt;$F$3,HC26*VLOOKUP(H26,Withd!$A$2:$AZ$57,HB26+2),0)</f>
        <v>9.5511591737930494E-3</v>
      </c>
      <c r="HF26">
        <f>IF(HC26=HD26,0,HC26*VLOOKUP(H26,Mort!$A$2:$E$115,IF(HF25/HC25=VLOOKUP(H25,Mort!$A$2:$E$115,2),2,3)))</f>
        <v>5.5619200008031808E-4</v>
      </c>
      <c r="HH26">
        <f t="shared" ref="HH26:HI41" si="26">HH25+1</f>
        <v>48</v>
      </c>
      <c r="HI26">
        <f t="shared" si="26"/>
        <v>17</v>
      </c>
      <c r="HJ26">
        <f t="shared" si="21"/>
        <v>0.2854219635689938</v>
      </c>
      <c r="HK26">
        <f>IF(HH26&gt;=$F$3,IF(HI26&lt;50,HJ26*VLOOKUP(HH26,Ret!$A$2:$AZ$27,HI26+2),HJ26),0)</f>
        <v>0</v>
      </c>
      <c r="HL26">
        <f>IF(HH26&lt;$F$3,HJ26*VLOOKUP(HH26,Withd!$A$2:$AZ$57,HI26+2),0)</f>
        <v>7.84910399814733E-3</v>
      </c>
      <c r="HM26">
        <f>IF(HJ26=HK26,0,HJ26*VLOOKUP(HH26,Mort!$A$2:$E$115,IF(HM25/HJ25=VLOOKUP(HH25,Mort!$A$2:$E$115,2),2,3)))</f>
        <v>3.8817387045383158E-4</v>
      </c>
      <c r="HN26">
        <f>HN25/(1+Assumptions!$C$9)</f>
        <v>0.57153087588824503</v>
      </c>
      <c r="HO26">
        <f>HO25*(1+Assumptions!$C$10)</f>
        <v>1.6156634670045891</v>
      </c>
      <c r="HQ26">
        <f>HQ25/(1.01+Assumptions!$C$9)</f>
        <v>0.49497214610939683</v>
      </c>
      <c r="HR26">
        <f>HR25/(0.99+Assumptions!$C$9)</f>
        <v>0.6608505870225575</v>
      </c>
    </row>
    <row r="27" spans="2:226" x14ac:dyDescent="0.25">
      <c r="B27">
        <f t="shared" si="25"/>
        <v>2055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28842.142353522009</v>
      </c>
      <c r="F27" s="3">
        <f t="shared" si="19"/>
        <v>25358.13</v>
      </c>
      <c r="H27">
        <f t="shared" si="23"/>
        <v>50</v>
      </c>
      <c r="I27" s="5">
        <v>375275.61112333991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28036.240000000002</v>
      </c>
      <c r="AD27" s="5">
        <v>29420.29</v>
      </c>
      <c r="AE27" s="5">
        <v>30866.45</v>
      </c>
      <c r="AF27" s="5">
        <v>32375.88</v>
      </c>
      <c r="AG27" s="5">
        <v>33951.96</v>
      </c>
      <c r="AH27" s="5">
        <v>35599.03</v>
      </c>
      <c r="AI27" s="5">
        <v>37322.239999999998</v>
      </c>
      <c r="AJ27" s="5">
        <v>39119.82</v>
      </c>
      <c r="AK27" s="5">
        <v>40992.410000000003</v>
      </c>
      <c r="AL27" s="5">
        <v>42939.94</v>
      </c>
      <c r="AM27" s="5">
        <v>44970.48</v>
      </c>
      <c r="AN27" s="5">
        <v>47086.61</v>
      </c>
      <c r="AO27" s="5">
        <v>49293.37</v>
      </c>
      <c r="AP27" s="5">
        <v>21249.47</v>
      </c>
      <c r="AQ27" s="5">
        <v>22232.34</v>
      </c>
      <c r="AR27" s="5">
        <v>23247.31</v>
      </c>
      <c r="AS27" s="5">
        <v>24290.22</v>
      </c>
      <c r="AT27" s="5">
        <v>25358.13</v>
      </c>
      <c r="AU27" s="5">
        <v>26441.15</v>
      </c>
      <c r="AV27" s="5">
        <v>27531.38</v>
      </c>
      <c r="AW27" s="5">
        <v>28620.67</v>
      </c>
      <c r="AX27" s="5">
        <v>29701.73</v>
      </c>
      <c r="AY27" s="5">
        <v>30770.66</v>
      </c>
      <c r="AZ27" s="5">
        <v>31815.41</v>
      </c>
      <c r="BA27" s="5">
        <v>32825.14</v>
      </c>
      <c r="BB27" s="5">
        <v>33785.89</v>
      </c>
      <c r="BC27" s="5">
        <v>34672.449999999997</v>
      </c>
      <c r="BD27" s="5">
        <v>35458.639999999999</v>
      </c>
      <c r="BE27" s="5">
        <v>36114.89</v>
      </c>
      <c r="BF27" s="5">
        <v>36615.65</v>
      </c>
      <c r="BG27" s="5">
        <v>36929.42</v>
      </c>
      <c r="BH27" s="5">
        <v>37025.370000000003</v>
      </c>
      <c r="BI27" s="5">
        <v>36879.78</v>
      </c>
      <c r="BJ27" s="5">
        <v>36477.96</v>
      </c>
      <c r="BK27" s="5">
        <v>35802.28</v>
      </c>
      <c r="BL27" s="5">
        <v>34837.32</v>
      </c>
      <c r="BM27" s="5">
        <v>33507.32</v>
      </c>
      <c r="BN27" s="5">
        <v>31797.17</v>
      </c>
      <c r="BO27" s="5">
        <v>29712.38</v>
      </c>
      <c r="BP27" s="5">
        <v>27279.65</v>
      </c>
      <c r="BQ27" s="5">
        <v>24556.85</v>
      </c>
      <c r="BR27" s="5">
        <v>21635.08</v>
      </c>
      <c r="BS27" s="5">
        <v>18626.8</v>
      </c>
      <c r="BT27" s="5">
        <v>15647.53</v>
      </c>
      <c r="BU27" s="5">
        <v>12803.05</v>
      </c>
      <c r="BV27" s="5">
        <v>10183.5</v>
      </c>
      <c r="BW27" s="5">
        <v>7857.65</v>
      </c>
      <c r="BX27" s="5">
        <v>5916.36</v>
      </c>
      <c r="BY27" s="5">
        <v>4306.07</v>
      </c>
      <c r="BZ27" s="5">
        <v>3064.82</v>
      </c>
      <c r="CA27" s="5">
        <v>2067.94</v>
      </c>
      <c r="CB27" s="5">
        <v>1315.21</v>
      </c>
      <c r="CC27" s="5">
        <v>755.85</v>
      </c>
      <c r="CD27" s="5">
        <v>382.2</v>
      </c>
      <c r="CE27" s="5">
        <v>167.23</v>
      </c>
      <c r="CF27" s="5">
        <v>62.66</v>
      </c>
      <c r="CG27" s="5">
        <v>19.149999999999999</v>
      </c>
      <c r="CH27" s="5">
        <v>4.3899999999999997</v>
      </c>
      <c r="CI27" s="5">
        <v>0.64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0.99482999999999999</v>
      </c>
      <c r="DZ27" s="3">
        <v>0.98951760779999998</v>
      </c>
      <c r="EA27" s="3">
        <v>0.98403568025278798</v>
      </c>
      <c r="EB27" s="3">
        <v>0.97834795402092689</v>
      </c>
      <c r="EC27" s="3">
        <v>0.9724876497763415</v>
      </c>
      <c r="ED27" s="3">
        <v>0.96650685073021703</v>
      </c>
      <c r="EE27" s="3">
        <v>0.96046618291315322</v>
      </c>
      <c r="EF27" s="3">
        <v>0.95424236204787594</v>
      </c>
      <c r="EG27" s="3">
        <v>0.94779168368043232</v>
      </c>
      <c r="EH27" s="3">
        <v>0.94106236272630128</v>
      </c>
      <c r="EI27" s="3">
        <v>0.93418319685477202</v>
      </c>
      <c r="EJ27" s="3">
        <v>0.92714879738245559</v>
      </c>
      <c r="EK27" s="3">
        <v>0.92000048015463687</v>
      </c>
      <c r="EL27" s="3">
        <v>0.91270487634701059</v>
      </c>
      <c r="EM27" s="3">
        <v>0.90513855292209389</v>
      </c>
      <c r="EN27" s="3">
        <v>0.8971190253432042</v>
      </c>
      <c r="EO27" s="3">
        <v>0.88849771150965595</v>
      </c>
      <c r="EP27" s="3">
        <v>0.87920402544726495</v>
      </c>
      <c r="EQ27" s="3">
        <v>0.86896129855080428</v>
      </c>
      <c r="ER27" s="3">
        <v>0.85762135360471625</v>
      </c>
      <c r="ES27" s="3">
        <v>0.84507435320147928</v>
      </c>
      <c r="ET27" s="3">
        <v>0.83127428901369915</v>
      </c>
      <c r="EU27" s="3">
        <v>0.81629472632567224</v>
      </c>
      <c r="EV27" s="3">
        <v>0.80000964653547502</v>
      </c>
      <c r="EW27" s="3">
        <v>0.78236943382936774</v>
      </c>
      <c r="EX27" s="3">
        <v>0.76328744333826948</v>
      </c>
      <c r="EY27" s="3">
        <v>0.74248022763286825</v>
      </c>
      <c r="EZ27" s="3">
        <v>0.71973063345819721</v>
      </c>
      <c r="FA27" s="3">
        <v>0.69483515084687819</v>
      </c>
      <c r="FB27" s="3">
        <v>0.66774352831535844</v>
      </c>
      <c r="FC27" s="3">
        <v>0.63835613563419946</v>
      </c>
      <c r="FD27" s="3">
        <v>0.60664898637724873</v>
      </c>
      <c r="FE27" s="3">
        <v>0.57276157399821559</v>
      </c>
      <c r="FF27" s="3">
        <v>0.53698688608628709</v>
      </c>
      <c r="FG27" s="3">
        <v>0.4995642699949337</v>
      </c>
      <c r="FH27" s="3">
        <v>0.46075811750172724</v>
      </c>
      <c r="FI27" s="3">
        <v>0.42006396056397471</v>
      </c>
      <c r="FJ27" s="3">
        <v>0.37784333188768959</v>
      </c>
      <c r="FK27" s="3">
        <v>0.3346633959195644</v>
      </c>
      <c r="FL27" s="3">
        <v>0.29124416693296012</v>
      </c>
      <c r="FM27" s="3">
        <v>0.24850699787721756</v>
      </c>
      <c r="FN27" s="3">
        <v>0.20752570885728561</v>
      </c>
      <c r="FO27" s="3">
        <v>0.16935550522716505</v>
      </c>
      <c r="FP27" s="3">
        <v>0.13485101459218243</v>
      </c>
      <c r="FQ27" s="3">
        <v>0.10458505287711301</v>
      </c>
      <c r="FR27" s="3">
        <v>7.8849808915641806E-2</v>
      </c>
      <c r="FS27" s="3">
        <v>5.7669173244722101E-2</v>
      </c>
      <c r="FT27" s="3">
        <v>4.1157912253025709E-2</v>
      </c>
      <c r="FU27" s="3">
        <v>2.8394020505117377E-2</v>
      </c>
      <c r="FV27" s="3">
        <v>1.9155741993572388E-2</v>
      </c>
      <c r="FW27" s="3">
        <v>1.2251246349409156E-2</v>
      </c>
      <c r="FX27" s="3">
        <v>7.3855413492778165E-3</v>
      </c>
      <c r="FY27" s="3">
        <v>4.0231997946055982E-3</v>
      </c>
      <c r="FZ27" s="3">
        <v>1.9282794295565171E-3</v>
      </c>
      <c r="GA27" s="3">
        <v>7.997153278199744E-4</v>
      </c>
      <c r="GB27" s="3">
        <v>2.8405088728837672E-4</v>
      </c>
      <c r="GC27" s="3">
        <v>8.2261136958713892E-5</v>
      </c>
      <c r="GD27" s="3">
        <v>1.787781289523729E-5</v>
      </c>
      <c r="GE27" s="3">
        <v>2.4621323919320788E-6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19</v>
      </c>
      <c r="HC27">
        <f t="shared" si="24"/>
        <v>0.37347333853669085</v>
      </c>
      <c r="HD27">
        <f>IF(H27&gt;=$F$3,IF(HB27&lt;50,HC27*VLOOKUP(H27,Ret!$A$2:$AZ$27,HB27+2),HC27),0)</f>
        <v>6.3490467551237445E-3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5.7888367473187083E-4</v>
      </c>
      <c r="HH27">
        <f t="shared" si="26"/>
        <v>49</v>
      </c>
      <c r="HI27">
        <f t="shared" si="26"/>
        <v>18</v>
      </c>
      <c r="HJ27">
        <f t="shared" si="21"/>
        <v>0.27718468570039267</v>
      </c>
      <c r="HK27">
        <f>IF(HH27&gt;=$F$3,IF(HI27&lt;50,HJ27*VLOOKUP(HH27,Ret!$A$2:$AZ$27,HI27+2),HJ27),0)</f>
        <v>0</v>
      </c>
      <c r="HL27">
        <f>IF(HH27&lt;$F$3,HJ27*VLOOKUP(HH27,Withd!$A$2:$AZ$57,HI27+2),0)</f>
        <v>6.9018986739397773E-3</v>
      </c>
      <c r="HM27">
        <f>IF(HJ27=HK27,0,HJ27*VLOOKUP(HH27,Mort!$A$2:$E$115,IF(HM26/HJ26=VLOOKUP(HH26,Mort!$A$2:$E$115,2),2,3)))</f>
        <v>4.0191779426556934E-4</v>
      </c>
      <c r="HN27">
        <f>HN26/(1+Assumptions!$C$9)</f>
        <v>0.55060778023915702</v>
      </c>
      <c r="HO27">
        <f>HO26*(1+Assumptions!$C$10)</f>
        <v>1.6681725296822383</v>
      </c>
      <c r="HQ27">
        <f>HQ26/(1.01+Assumptions!$C$9)</f>
        <v>0.47230166613492064</v>
      </c>
      <c r="HR27">
        <f>HR26/(0.99+Assumptions!$C$9)</f>
        <v>0.6428507655861454</v>
      </c>
    </row>
    <row r="28" spans="2:226" x14ac:dyDescent="0.25">
      <c r="B28">
        <f t="shared" si="25"/>
        <v>2056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30428.460182965719</v>
      </c>
      <c r="F28" s="3">
        <f t="shared" si="19"/>
        <v>26441.15</v>
      </c>
      <c r="H28">
        <f t="shared" si="23"/>
        <v>51</v>
      </c>
      <c r="I28" s="5">
        <v>363503.88082936063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29573.18</v>
      </c>
      <c r="AE28" s="5">
        <v>31026.86</v>
      </c>
      <c r="AF28" s="5">
        <v>32544.14</v>
      </c>
      <c r="AG28" s="5">
        <v>34128.400000000001</v>
      </c>
      <c r="AH28" s="5">
        <v>35784.03</v>
      </c>
      <c r="AI28" s="5">
        <v>37516.199999999997</v>
      </c>
      <c r="AJ28" s="5">
        <v>39323.120000000003</v>
      </c>
      <c r="AK28" s="5">
        <v>41205.449999999997</v>
      </c>
      <c r="AL28" s="5">
        <v>43163.1</v>
      </c>
      <c r="AM28" s="5">
        <v>45204.19</v>
      </c>
      <c r="AN28" s="5">
        <v>47331.31</v>
      </c>
      <c r="AO28" s="5">
        <v>49549.54</v>
      </c>
      <c r="AP28" s="5">
        <v>21359.9</v>
      </c>
      <c r="AQ28" s="5">
        <v>22347.88</v>
      </c>
      <c r="AR28" s="5">
        <v>23368.12</v>
      </c>
      <c r="AS28" s="5">
        <v>24416.45</v>
      </c>
      <c r="AT28" s="5">
        <v>25489.91</v>
      </c>
      <c r="AU28" s="5">
        <v>26578.57</v>
      </c>
      <c r="AV28" s="5">
        <v>27674.46</v>
      </c>
      <c r="AW28" s="5">
        <v>28769.41</v>
      </c>
      <c r="AX28" s="5">
        <v>29856.080000000002</v>
      </c>
      <c r="AY28" s="5">
        <v>30930.57</v>
      </c>
      <c r="AZ28" s="5">
        <v>31980.75</v>
      </c>
      <c r="BA28" s="5">
        <v>32995.730000000003</v>
      </c>
      <c r="BB28" s="5">
        <v>33961.47</v>
      </c>
      <c r="BC28" s="5">
        <v>34852.639999999999</v>
      </c>
      <c r="BD28" s="5">
        <v>35642.92</v>
      </c>
      <c r="BE28" s="5">
        <v>36302.58</v>
      </c>
      <c r="BF28" s="5">
        <v>36805.93</v>
      </c>
      <c r="BG28" s="5">
        <v>37121.339999999997</v>
      </c>
      <c r="BH28" s="5">
        <v>37217.79</v>
      </c>
      <c r="BI28" s="5">
        <v>37071.440000000002</v>
      </c>
      <c r="BJ28" s="5">
        <v>36667.53</v>
      </c>
      <c r="BK28" s="5">
        <v>35988.339999999997</v>
      </c>
      <c r="BL28" s="5">
        <v>35018.370000000003</v>
      </c>
      <c r="BM28" s="5">
        <v>33681.449999999997</v>
      </c>
      <c r="BN28" s="5">
        <v>31962.42</v>
      </c>
      <c r="BO28" s="5">
        <v>29866.79</v>
      </c>
      <c r="BP28" s="5">
        <v>27421.42</v>
      </c>
      <c r="BQ28" s="5">
        <v>24684.47</v>
      </c>
      <c r="BR28" s="5">
        <v>21747.51</v>
      </c>
      <c r="BS28" s="5">
        <v>18723.599999999999</v>
      </c>
      <c r="BT28" s="5">
        <v>15728.84</v>
      </c>
      <c r="BU28" s="5">
        <v>12869.59</v>
      </c>
      <c r="BV28" s="5">
        <v>10236.42</v>
      </c>
      <c r="BW28" s="5">
        <v>7898.48</v>
      </c>
      <c r="BX28" s="5">
        <v>5947.11</v>
      </c>
      <c r="BY28" s="5">
        <v>4328.4399999999996</v>
      </c>
      <c r="BZ28" s="5">
        <v>3080.75</v>
      </c>
      <c r="CA28" s="5">
        <v>2078.69</v>
      </c>
      <c r="CB28" s="5">
        <v>1322.04</v>
      </c>
      <c r="CC28" s="5">
        <v>759.78</v>
      </c>
      <c r="CD28" s="5">
        <v>384.18</v>
      </c>
      <c r="CE28" s="5">
        <v>168.1</v>
      </c>
      <c r="CF28" s="5">
        <v>62.99</v>
      </c>
      <c r="CG28" s="5">
        <v>19.25</v>
      </c>
      <c r="CH28" s="5">
        <v>4.41</v>
      </c>
      <c r="CI28" s="5">
        <v>0.64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0.99465999999999999</v>
      </c>
      <c r="EA28" s="3">
        <v>0.98914958360000005</v>
      </c>
      <c r="EB28" s="3">
        <v>0.98343229900679208</v>
      </c>
      <c r="EC28" s="3">
        <v>0.9775415395357413</v>
      </c>
      <c r="ED28" s="3">
        <v>0.97152965906759647</v>
      </c>
      <c r="EE28" s="3">
        <v>0.96545759869842407</v>
      </c>
      <c r="EF28" s="3">
        <v>0.95920143345885822</v>
      </c>
      <c r="EG28" s="3">
        <v>0.9527172317686764</v>
      </c>
      <c r="EH28" s="3">
        <v>0.94595293942311875</v>
      </c>
      <c r="EI28" s="3">
        <v>0.93903802343593568</v>
      </c>
      <c r="EJ28" s="3">
        <v>0.93196706711946309</v>
      </c>
      <c r="EK28" s="3">
        <v>0.92478160103197204</v>
      </c>
      <c r="EL28" s="3">
        <v>0.9174480829357885</v>
      </c>
      <c r="EM28" s="3">
        <v>0.90984243832825085</v>
      </c>
      <c r="EN28" s="3">
        <v>0.90178123432466262</v>
      </c>
      <c r="EO28" s="3">
        <v>0.89311511666280263</v>
      </c>
      <c r="EP28" s="3">
        <v>0.88377313254250967</v>
      </c>
      <c r="EQ28" s="3">
        <v>0.87347717554838944</v>
      </c>
      <c r="ER28" s="3">
        <v>0.86207829840748296</v>
      </c>
      <c r="ES28" s="3">
        <v>0.84946609290178143</v>
      </c>
      <c r="ET28" s="3">
        <v>0.83559431160469533</v>
      </c>
      <c r="EU28" s="3">
        <v>0.82053690210957864</v>
      </c>
      <c r="EV28" s="3">
        <v>0.80416719091249256</v>
      </c>
      <c r="EW28" s="3">
        <v>0.78643530435287212</v>
      </c>
      <c r="EX28" s="3">
        <v>0.76725414727970553</v>
      </c>
      <c r="EY28" s="3">
        <v>0.74633879922486079</v>
      </c>
      <c r="EZ28" s="3">
        <v>0.72347097841661101</v>
      </c>
      <c r="FA28" s="3">
        <v>0.6984461172731804</v>
      </c>
      <c r="FB28" s="3">
        <v>0.67121370316069917</v>
      </c>
      <c r="FC28" s="3">
        <v>0.64167358808459685</v>
      </c>
      <c r="FD28" s="3">
        <v>0.60980166096443489</v>
      </c>
      <c r="FE28" s="3">
        <v>0.57573814018296154</v>
      </c>
      <c r="FF28" s="3">
        <v>0.53977753594713374</v>
      </c>
      <c r="FG28" s="3">
        <v>0.50216043946697797</v>
      </c>
      <c r="FH28" s="3">
        <v>0.46315261652918316</v>
      </c>
      <c r="FI28" s="3">
        <v>0.4222469774373257</v>
      </c>
      <c r="FJ28" s="3">
        <v>0.37980693373510011</v>
      </c>
      <c r="FK28" s="3">
        <v>0.33640259734785283</v>
      </c>
      <c r="FL28" s="3">
        <v>0.2927577243679424</v>
      </c>
      <c r="FM28" s="3">
        <v>0.24979845589419053</v>
      </c>
      <c r="FN28" s="3">
        <v>0.20860419253267956</v>
      </c>
      <c r="FO28" s="3">
        <v>0.17023562340014381</v>
      </c>
      <c r="FP28" s="3">
        <v>0.13555181748859851</v>
      </c>
      <c r="FQ28" s="3">
        <v>0.10512856757145747</v>
      </c>
      <c r="FR28" s="3">
        <v>7.9259580949148936E-2</v>
      </c>
      <c r="FS28" s="3">
        <v>5.796887231458854E-2</v>
      </c>
      <c r="FT28" s="3">
        <v>4.1371804482198689E-2</v>
      </c>
      <c r="FU28" s="3">
        <v>2.8541580476179232E-2</v>
      </c>
      <c r="FV28" s="3">
        <v>1.9255291852449556E-2</v>
      </c>
      <c r="FW28" s="3">
        <v>1.2314914457152638E-2</v>
      </c>
      <c r="FX28" s="3">
        <v>7.4239230313498973E-3</v>
      </c>
      <c r="FY28" s="3">
        <v>4.0441078320975427E-3</v>
      </c>
      <c r="FZ28" s="3">
        <v>1.9383004428460311E-3</v>
      </c>
      <c r="GA28" s="3">
        <v>8.0387134266153462E-4</v>
      </c>
      <c r="GB28" s="3">
        <v>2.8552706219995048E-4</v>
      </c>
      <c r="GC28" s="3">
        <v>8.268863721310565E-5</v>
      </c>
      <c r="GD28" s="3">
        <v>1.7970721525524253E-5</v>
      </c>
      <c r="GE28" s="3">
        <v>2.4749277684951993E-6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20</v>
      </c>
      <c r="HC28">
        <f t="shared" si="24"/>
        <v>0.36654540810683522</v>
      </c>
      <c r="HD28">
        <f>IF(H28&gt;=$F$3,IF(HB28&lt;50,HC28*VLOOKUP(H28,Ret!$A$2:$AZ$27,HB28+2),HC28),0)</f>
        <v>5.8647265297093638E-3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6.2312719378161989E-4</v>
      </c>
      <c r="HH28">
        <f t="shared" si="26"/>
        <v>50</v>
      </c>
      <c r="HI28">
        <f t="shared" si="26"/>
        <v>19</v>
      </c>
      <c r="HJ28">
        <f t="shared" si="21"/>
        <v>0.26988086923218735</v>
      </c>
      <c r="HK28">
        <f>IF(HH28&gt;=$F$3,IF(HI28&lt;50,HJ28*VLOOKUP(HH28,Ret!$A$2:$AZ$27,HI28+2),HJ28),0)</f>
        <v>4.5879747769471853E-3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4.1831534730989037E-4</v>
      </c>
      <c r="HN28">
        <f>HN27/(1+Assumptions!$C$9)</f>
        <v>0.53045065533637481</v>
      </c>
      <c r="HO28">
        <f>HO27*(1+Assumptions!$C$10)</f>
        <v>1.7223881368969109</v>
      </c>
      <c r="HQ28">
        <f>HQ27/(1.01+Assumptions!$C$9)</f>
        <v>0.45066952875469524</v>
      </c>
      <c r="HR28">
        <f>HR27/(0.99+Assumptions!$C$9)</f>
        <v>0.62534121165967449</v>
      </c>
    </row>
    <row r="29" spans="2:226" x14ac:dyDescent="0.25">
      <c r="B29">
        <f t="shared" si="25"/>
        <v>2057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32102.025493028828</v>
      </c>
      <c r="F29" s="3">
        <f t="shared" si="19"/>
        <v>27531.38</v>
      </c>
      <c r="H29">
        <f t="shared" si="23"/>
        <v>52</v>
      </c>
      <c r="I29" s="5">
        <v>351506.30238982651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31193.43</v>
      </c>
      <c r="AF29" s="5">
        <v>32718.86</v>
      </c>
      <c r="AG29" s="5">
        <v>34311.629999999997</v>
      </c>
      <c r="AH29" s="5">
        <v>35976.15</v>
      </c>
      <c r="AI29" s="5">
        <v>37717.620000000003</v>
      </c>
      <c r="AJ29" s="5">
        <v>39534.230000000003</v>
      </c>
      <c r="AK29" s="5">
        <v>41426.660000000003</v>
      </c>
      <c r="AL29" s="5">
        <v>43394.82</v>
      </c>
      <c r="AM29" s="5">
        <v>45446.879999999997</v>
      </c>
      <c r="AN29" s="5">
        <v>47585.42</v>
      </c>
      <c r="AO29" s="5">
        <v>49815.55</v>
      </c>
      <c r="AP29" s="5">
        <v>21474.57</v>
      </c>
      <c r="AQ29" s="5">
        <v>22467.86</v>
      </c>
      <c r="AR29" s="5">
        <v>23493.58</v>
      </c>
      <c r="AS29" s="5">
        <v>24547.53</v>
      </c>
      <c r="AT29" s="5">
        <v>25626.76</v>
      </c>
      <c r="AU29" s="5">
        <v>26721.26</v>
      </c>
      <c r="AV29" s="5">
        <v>27823.03</v>
      </c>
      <c r="AW29" s="5">
        <v>28923.86</v>
      </c>
      <c r="AX29" s="5">
        <v>30016.37</v>
      </c>
      <c r="AY29" s="5">
        <v>31096.63</v>
      </c>
      <c r="AZ29" s="5">
        <v>32152.44</v>
      </c>
      <c r="BA29" s="5">
        <v>33172.870000000003</v>
      </c>
      <c r="BB29" s="5">
        <v>34143.79</v>
      </c>
      <c r="BC29" s="5">
        <v>35039.75</v>
      </c>
      <c r="BD29" s="5">
        <v>35834.269999999997</v>
      </c>
      <c r="BE29" s="5">
        <v>36497.480000000003</v>
      </c>
      <c r="BF29" s="5">
        <v>37003.53</v>
      </c>
      <c r="BG29" s="5">
        <v>37320.629999999997</v>
      </c>
      <c r="BH29" s="5">
        <v>37417.599999999999</v>
      </c>
      <c r="BI29" s="5">
        <v>37270.46</v>
      </c>
      <c r="BJ29" s="5">
        <v>36864.39</v>
      </c>
      <c r="BK29" s="5">
        <v>36181.550000000003</v>
      </c>
      <c r="BL29" s="5">
        <v>35206.370000000003</v>
      </c>
      <c r="BM29" s="5">
        <v>33862.28</v>
      </c>
      <c r="BN29" s="5">
        <v>32134.01</v>
      </c>
      <c r="BO29" s="5">
        <v>30027.13</v>
      </c>
      <c r="BP29" s="5">
        <v>27568.639999999999</v>
      </c>
      <c r="BQ29" s="5">
        <v>24816.99</v>
      </c>
      <c r="BR29" s="5">
        <v>21864.27</v>
      </c>
      <c r="BS29" s="5">
        <v>18824.13</v>
      </c>
      <c r="BT29" s="5">
        <v>15813.29</v>
      </c>
      <c r="BU29" s="5">
        <v>12938.68</v>
      </c>
      <c r="BV29" s="5">
        <v>10291.379999999999</v>
      </c>
      <c r="BW29" s="5">
        <v>7940.89</v>
      </c>
      <c r="BX29" s="5">
        <v>5979.04</v>
      </c>
      <c r="BY29" s="5">
        <v>4351.68</v>
      </c>
      <c r="BZ29" s="5">
        <v>3097.29</v>
      </c>
      <c r="CA29" s="5">
        <v>2089.85</v>
      </c>
      <c r="CB29" s="5">
        <v>1329.14</v>
      </c>
      <c r="CC29" s="5">
        <v>763.86</v>
      </c>
      <c r="CD29" s="5">
        <v>386.24</v>
      </c>
      <c r="CE29" s="5">
        <v>169</v>
      </c>
      <c r="CF29" s="5">
        <v>63.33</v>
      </c>
      <c r="CG29" s="5">
        <v>19.350000000000001</v>
      </c>
      <c r="CH29" s="5">
        <v>4.4400000000000004</v>
      </c>
      <c r="CI29" s="5">
        <v>0.64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0.99446000000000001</v>
      </c>
      <c r="EB29" s="3">
        <v>0.98871202120000001</v>
      </c>
      <c r="EC29" s="3">
        <v>0.98278963619301196</v>
      </c>
      <c r="ED29" s="3">
        <v>0.97674547993042493</v>
      </c>
      <c r="EE29" s="3">
        <v>0.97064082068085977</v>
      </c>
      <c r="EF29" s="3">
        <v>0.96435106816284777</v>
      </c>
      <c r="EG29" s="3">
        <v>0.95783205494206691</v>
      </c>
      <c r="EH29" s="3">
        <v>0.9510314473519782</v>
      </c>
      <c r="EI29" s="3">
        <v>0.94407940747183516</v>
      </c>
      <c r="EJ29" s="3">
        <v>0.9369704895335722</v>
      </c>
      <c r="EK29" s="3">
        <v>0.92974644705926834</v>
      </c>
      <c r="EL29" s="3">
        <v>0.92237355773408836</v>
      </c>
      <c r="EM29" s="3">
        <v>0.91472708094047273</v>
      </c>
      <c r="EN29" s="3">
        <v>0.90662259900334019</v>
      </c>
      <c r="EO29" s="3">
        <v>0.89790995582691813</v>
      </c>
      <c r="EP29" s="3">
        <v>0.88851781768896854</v>
      </c>
      <c r="EQ29" s="3">
        <v>0.87816658511289203</v>
      </c>
      <c r="ER29" s="3">
        <v>0.86670651117716879</v>
      </c>
      <c r="ES29" s="3">
        <v>0.85402659491864674</v>
      </c>
      <c r="ET29" s="3">
        <v>0.84008034062362524</v>
      </c>
      <c r="EU29" s="3">
        <v>0.82494209288558751</v>
      </c>
      <c r="EV29" s="3">
        <v>0.80848449813251999</v>
      </c>
      <c r="EW29" s="3">
        <v>0.7906574149486979</v>
      </c>
      <c r="EX29" s="3">
        <v>0.77137328059809918</v>
      </c>
      <c r="EY29" s="3">
        <v>0.75034564496899503</v>
      </c>
      <c r="EZ29" s="3">
        <v>0.72735505440714499</v>
      </c>
      <c r="FA29" s="3">
        <v>0.70219584307520189</v>
      </c>
      <c r="FB29" s="3">
        <v>0.67481722715369974</v>
      </c>
      <c r="FC29" s="3">
        <v>0.64511852098666544</v>
      </c>
      <c r="FD29" s="3">
        <v>0.61307548404925782</v>
      </c>
      <c r="FE29" s="3">
        <v>0.57882908751026629</v>
      </c>
      <c r="FF29" s="3">
        <v>0.54267542270437508</v>
      </c>
      <c r="FG29" s="3">
        <v>0.50485637249610715</v>
      </c>
      <c r="FH29" s="3">
        <v>0.46563912948060954</v>
      </c>
      <c r="FI29" s="3">
        <v>0.42451388156488212</v>
      </c>
      <c r="FJ29" s="3">
        <v>0.38184599132879582</v>
      </c>
      <c r="FK29" s="3">
        <v>0.338208631439741</v>
      </c>
      <c r="FL29" s="3">
        <v>0.29432944359674901</v>
      </c>
      <c r="FM29" s="3">
        <v>0.25113954104336206</v>
      </c>
      <c r="FN29" s="3">
        <v>0.20972411932990123</v>
      </c>
      <c r="FO29" s="3">
        <v>0.17114956206155249</v>
      </c>
      <c r="FP29" s="3">
        <v>0.13627955028713179</v>
      </c>
      <c r="FQ29" s="3">
        <v>0.10569296802068794</v>
      </c>
      <c r="FR29" s="3">
        <v>7.9685099379837254E-2</v>
      </c>
      <c r="FS29" s="3">
        <v>5.8280087984425362E-2</v>
      </c>
      <c r="FT29" s="3">
        <v>4.1593915993604534E-2</v>
      </c>
      <c r="FU29" s="3">
        <v>2.8694810765667898E-2</v>
      </c>
      <c r="FV29" s="3">
        <v>1.9358667134950193E-2</v>
      </c>
      <c r="FW29" s="3">
        <v>1.2381029152828746E-2</v>
      </c>
      <c r="FX29" s="3">
        <v>7.4637796144912819E-3</v>
      </c>
      <c r="FY29" s="3">
        <v>4.0658193071979806E-3</v>
      </c>
      <c r="FZ29" s="3">
        <v>1.9487065357469201E-3</v>
      </c>
      <c r="GA29" s="3">
        <v>8.0818706157032027E-4</v>
      </c>
      <c r="GB29" s="3">
        <v>2.8705996239916204E-4</v>
      </c>
      <c r="GC29" s="3">
        <v>8.3132565110797312E-5</v>
      </c>
      <c r="GD29" s="3">
        <v>1.8067200375529583E-5</v>
      </c>
      <c r="GE29" s="3">
        <v>2.4882148357179331E-6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21</v>
      </c>
      <c r="HC29">
        <f t="shared" si="24"/>
        <v>0.36005755438334425</v>
      </c>
      <c r="HD29">
        <f>IF(H29&gt;=$F$3,IF(HB29&lt;50,HC29*VLOOKUP(H29,Ret!$A$2:$AZ$27,HB29+2),HC29),0)</f>
        <v>7.2011510876668853E-3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6.6610647560918688E-4</v>
      </c>
      <c r="HH29">
        <f t="shared" si="26"/>
        <v>51</v>
      </c>
      <c r="HI29">
        <f t="shared" si="26"/>
        <v>20</v>
      </c>
      <c r="HJ29">
        <f t="shared" si="21"/>
        <v>0.26487457910793027</v>
      </c>
      <c r="HK29">
        <f>IF(HH29&gt;=$F$3,IF(HI29&lt;50,HJ29*VLOOKUP(HH29,Ret!$A$2:$AZ$27,HI29+2),HJ29),0)</f>
        <v>4.2379932657268847E-3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4.5028678448348142E-4</v>
      </c>
      <c r="HN29">
        <f>HN28/(1+Assumptions!$C$9)</f>
        <v>0.51103145986163279</v>
      </c>
      <c r="HO29">
        <f>HO28*(1+Assumptions!$C$10)</f>
        <v>1.7783657513460605</v>
      </c>
      <c r="HQ29">
        <f>HQ28/(1.01+Assumptions!$C$9)</f>
        <v>0.43002817629264811</v>
      </c>
      <c r="HR29">
        <f>HR28/(0.99+Assumptions!$C$9)</f>
        <v>0.60830857165337981</v>
      </c>
    </row>
    <row r="30" spans="2:226" x14ac:dyDescent="0.25">
      <c r="B30">
        <f t="shared" si="25"/>
        <v>2058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33867.636895145413</v>
      </c>
      <c r="F30" s="3">
        <f t="shared" si="19"/>
        <v>28620.67</v>
      </c>
      <c r="H30">
        <f t="shared" si="23"/>
        <v>53</v>
      </c>
      <c r="I30" s="5">
        <v>339284.06734635925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32901.129999999997</v>
      </c>
      <c r="AG30" s="5">
        <v>34502.769999999997</v>
      </c>
      <c r="AH30" s="5">
        <v>36176.559999999998</v>
      </c>
      <c r="AI30" s="5">
        <v>37927.730000000003</v>
      </c>
      <c r="AJ30" s="5">
        <v>39754.47</v>
      </c>
      <c r="AK30" s="5">
        <v>41657.449999999997</v>
      </c>
      <c r="AL30" s="5">
        <v>43636.57</v>
      </c>
      <c r="AM30" s="5">
        <v>45700.05</v>
      </c>
      <c r="AN30" s="5">
        <v>47850.51</v>
      </c>
      <c r="AO30" s="5">
        <v>50093.07</v>
      </c>
      <c r="AP30" s="5">
        <v>21594.2</v>
      </c>
      <c r="AQ30" s="5">
        <v>22593.02</v>
      </c>
      <c r="AR30" s="5">
        <v>23624.46</v>
      </c>
      <c r="AS30" s="5">
        <v>24684.28</v>
      </c>
      <c r="AT30" s="5">
        <v>25769.52</v>
      </c>
      <c r="AU30" s="5">
        <v>26870.12</v>
      </c>
      <c r="AV30" s="5">
        <v>27978.03</v>
      </c>
      <c r="AW30" s="5">
        <v>29084.99</v>
      </c>
      <c r="AX30" s="5">
        <v>30183.59</v>
      </c>
      <c r="AY30" s="5">
        <v>31269.86</v>
      </c>
      <c r="AZ30" s="5">
        <v>32331.56</v>
      </c>
      <c r="BA30" s="5">
        <v>33357.67</v>
      </c>
      <c r="BB30" s="5">
        <v>34334</v>
      </c>
      <c r="BC30" s="5">
        <v>35234.949999999997</v>
      </c>
      <c r="BD30" s="5">
        <v>36033.9</v>
      </c>
      <c r="BE30" s="5">
        <v>36700.800000000003</v>
      </c>
      <c r="BF30" s="5">
        <v>37209.67</v>
      </c>
      <c r="BG30" s="5">
        <v>37528.54</v>
      </c>
      <c r="BH30" s="5">
        <v>37626.050000000003</v>
      </c>
      <c r="BI30" s="5">
        <v>37478.089999999997</v>
      </c>
      <c r="BJ30" s="5">
        <v>37069.75</v>
      </c>
      <c r="BK30" s="5">
        <v>36383.11</v>
      </c>
      <c r="BL30" s="5">
        <v>35402.5</v>
      </c>
      <c r="BM30" s="5">
        <v>34050.92</v>
      </c>
      <c r="BN30" s="5">
        <v>32313.03</v>
      </c>
      <c r="BO30" s="5">
        <v>30194.41</v>
      </c>
      <c r="BP30" s="5">
        <v>27722.22</v>
      </c>
      <c r="BQ30" s="5">
        <v>24955.25</v>
      </c>
      <c r="BR30" s="5">
        <v>21986.07</v>
      </c>
      <c r="BS30" s="5">
        <v>18928.990000000002</v>
      </c>
      <c r="BT30" s="5">
        <v>15901.38</v>
      </c>
      <c r="BU30" s="5">
        <v>13010.76</v>
      </c>
      <c r="BV30" s="5">
        <v>10348.709999999999</v>
      </c>
      <c r="BW30" s="5">
        <v>7985.13</v>
      </c>
      <c r="BX30" s="5">
        <v>6012.34</v>
      </c>
      <c r="BY30" s="5">
        <v>4375.92</v>
      </c>
      <c r="BZ30" s="5">
        <v>3114.54</v>
      </c>
      <c r="CA30" s="5">
        <v>2101.4899999999998</v>
      </c>
      <c r="CB30" s="5">
        <v>1336.54</v>
      </c>
      <c r="CC30" s="5">
        <v>768.11</v>
      </c>
      <c r="CD30" s="5">
        <v>388.4</v>
      </c>
      <c r="CE30" s="5">
        <v>169.94</v>
      </c>
      <c r="CF30" s="5">
        <v>63.68</v>
      </c>
      <c r="CG30" s="5">
        <v>19.46</v>
      </c>
      <c r="CH30" s="5">
        <v>4.46</v>
      </c>
      <c r="CI30" s="5">
        <v>0.65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0.99421999999999999</v>
      </c>
      <c r="EC30" s="3">
        <v>0.98826462219999989</v>
      </c>
      <c r="ED30" s="3">
        <v>0.98218679477346993</v>
      </c>
      <c r="EE30" s="3">
        <v>0.97604812730613577</v>
      </c>
      <c r="EF30" s="3">
        <v>0.96972333544119194</v>
      </c>
      <c r="EG30" s="3">
        <v>0.9631680056936095</v>
      </c>
      <c r="EH30" s="3">
        <v>0.9563295128531849</v>
      </c>
      <c r="EI30" s="3">
        <v>0.94933874411422814</v>
      </c>
      <c r="EJ30" s="3">
        <v>0.94219022337104796</v>
      </c>
      <c r="EK30" s="3">
        <v>0.93492593674885716</v>
      </c>
      <c r="EL30" s="3">
        <v>0.92751197407043873</v>
      </c>
      <c r="EM30" s="3">
        <v>0.91982289980539478</v>
      </c>
      <c r="EN30" s="3">
        <v>0.91167326891311895</v>
      </c>
      <c r="EO30" s="3">
        <v>0.90291208879886387</v>
      </c>
      <c r="EP30" s="3">
        <v>0.89346762835002769</v>
      </c>
      <c r="EQ30" s="3">
        <v>0.88305873047974981</v>
      </c>
      <c r="ER30" s="3">
        <v>0.87153481404698907</v>
      </c>
      <c r="ES30" s="3">
        <v>0.85878425971748162</v>
      </c>
      <c r="ET30" s="3">
        <v>0.84476031275629515</v>
      </c>
      <c r="EU30" s="3">
        <v>0.82953773192042668</v>
      </c>
      <c r="EV30" s="3">
        <v>0.81298845416861409</v>
      </c>
      <c r="EW30" s="3">
        <v>0.79506205875419611</v>
      </c>
      <c r="EX30" s="3">
        <v>0.77567049514118125</v>
      </c>
      <c r="EY30" s="3">
        <v>0.75452571744363273</v>
      </c>
      <c r="EZ30" s="3">
        <v>0.73140704946115986</v>
      </c>
      <c r="FA30" s="3">
        <v>0.7061076796202983</v>
      </c>
      <c r="FB30" s="3">
        <v>0.67857654119190292</v>
      </c>
      <c r="FC30" s="3">
        <v>0.64871238761404726</v>
      </c>
      <c r="FD30" s="3">
        <v>0.61649084332125759</v>
      </c>
      <c r="FE30" s="3">
        <v>0.58205366481333209</v>
      </c>
      <c r="FF30" s="3">
        <v>0.5456985929090914</v>
      </c>
      <c r="FG30" s="3">
        <v>0.50766885796925676</v>
      </c>
      <c r="FH30" s="3">
        <v>0.46823314108220493</v>
      </c>
      <c r="FI30" s="3">
        <v>0.42687879006182461</v>
      </c>
      <c r="FJ30" s="3">
        <v>0.38397320287271064</v>
      </c>
      <c r="FK30" s="3">
        <v>0.34009274524841726</v>
      </c>
      <c r="FL30" s="3">
        <v>0.29596911247988761</v>
      </c>
      <c r="FM30" s="3">
        <v>0.2525386049145889</v>
      </c>
      <c r="FN30" s="3">
        <v>0.21089246357812405</v>
      </c>
      <c r="FO30" s="3">
        <v>0.17210301275219969</v>
      </c>
      <c r="FP30" s="3">
        <v>0.13703874493406651</v>
      </c>
      <c r="FQ30" s="3">
        <v>0.10628176902106462</v>
      </c>
      <c r="FR30" s="3">
        <v>8.0129014118051248E-2</v>
      </c>
      <c r="FS30" s="3">
        <v>5.8604758345660313E-2</v>
      </c>
      <c r="FT30" s="3">
        <v>4.1825629983714308E-2</v>
      </c>
      <c r="FU30" s="3">
        <v>2.885466561316483E-2</v>
      </c>
      <c r="FV30" s="3">
        <v>1.9466511609265522E-2</v>
      </c>
      <c r="FW30" s="3">
        <v>1.2450002164821857E-2</v>
      </c>
      <c r="FX30" s="3">
        <v>7.5053593050412089E-3</v>
      </c>
      <c r="FY30" s="3">
        <v>4.0884694278281479E-3</v>
      </c>
      <c r="FZ30" s="3">
        <v>1.9595625120637531E-3</v>
      </c>
      <c r="GA30" s="3">
        <v>8.1268936062820038E-4</v>
      </c>
      <c r="GB30" s="3">
        <v>2.886591340015305E-4</v>
      </c>
      <c r="GC30" s="3">
        <v>8.3595685206843225E-5</v>
      </c>
      <c r="GD30" s="3">
        <v>1.8167850266003239E-5</v>
      </c>
      <c r="GE30" s="3">
        <v>2.5020763386339653E-6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22</v>
      </c>
      <c r="HC30">
        <f t="shared" si="24"/>
        <v>0.35219029682006819</v>
      </c>
      <c r="HD30">
        <f>IF(H30&gt;=$F$3,IF(HB30&lt;50,HC30*VLOOKUP(H30,Ret!$A$2:$AZ$27,HB30+2),HC30),0)</f>
        <v>6.3394253427612266E-3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7.0085869067193572E-4</v>
      </c>
      <c r="HH30">
        <f t="shared" si="26"/>
        <v>52</v>
      </c>
      <c r="HI30">
        <f t="shared" si="26"/>
        <v>21</v>
      </c>
      <c r="HJ30">
        <f t="shared" si="21"/>
        <v>0.26018629905771989</v>
      </c>
      <c r="HK30">
        <f>IF(HH30&gt;=$F$3,IF(HI30&lt;50,HJ30*VLOOKUP(HH30,Ret!$A$2:$AZ$27,HI30+2),HJ30),0)</f>
        <v>5.2037259811543984E-3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4.8134465325678182E-4</v>
      </c>
      <c r="HN30">
        <f>HN29/(1+Assumptions!$C$9)</f>
        <v>0.49232317905744966</v>
      </c>
      <c r="HO30">
        <f>HO29*(1+Assumptions!$C$10)</f>
        <v>1.8361626382648073</v>
      </c>
      <c r="HQ30">
        <f>HQ29/(1.01+Assumptions!$C$9)</f>
        <v>0.41033222928687796</v>
      </c>
      <c r="HR30">
        <f>HR29/(0.99+Assumptions!$C$9)</f>
        <v>0.59173985569394927</v>
      </c>
    </row>
    <row r="31" spans="2:226" x14ac:dyDescent="0.25">
      <c r="B31">
        <f t="shared" si="25"/>
        <v>2059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35730.356924378415</v>
      </c>
      <c r="F31" s="3">
        <f t="shared" si="19"/>
        <v>29701.73</v>
      </c>
      <c r="H31">
        <f t="shared" si="23"/>
        <v>54</v>
      </c>
      <c r="I31" s="5">
        <v>326840.40445890772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34703.360000000001</v>
      </c>
      <c r="AH31" s="5">
        <v>36386.879999999997</v>
      </c>
      <c r="AI31" s="5">
        <v>38148.230000000003</v>
      </c>
      <c r="AJ31" s="5">
        <v>39985.589999999997</v>
      </c>
      <c r="AK31" s="5">
        <v>41899.629999999997</v>
      </c>
      <c r="AL31" s="5">
        <v>43890.26</v>
      </c>
      <c r="AM31" s="5">
        <v>45965.74</v>
      </c>
      <c r="AN31" s="5">
        <v>48128.69</v>
      </c>
      <c r="AO31" s="5">
        <v>50384.29</v>
      </c>
      <c r="AP31" s="5">
        <v>21719.74</v>
      </c>
      <c r="AQ31" s="5">
        <v>22724.37</v>
      </c>
      <c r="AR31" s="5">
        <v>23761.8</v>
      </c>
      <c r="AS31" s="5">
        <v>24827.79</v>
      </c>
      <c r="AT31" s="5">
        <v>25919.33</v>
      </c>
      <c r="AU31" s="5">
        <v>27026.33</v>
      </c>
      <c r="AV31" s="5">
        <v>28140.69</v>
      </c>
      <c r="AW31" s="5">
        <v>29254.080000000002</v>
      </c>
      <c r="AX31" s="5">
        <v>30359.06</v>
      </c>
      <c r="AY31" s="5">
        <v>31451.65</v>
      </c>
      <c r="AZ31" s="5">
        <v>32519.52</v>
      </c>
      <c r="BA31" s="5">
        <v>33551.599999999999</v>
      </c>
      <c r="BB31" s="5">
        <v>34533.61</v>
      </c>
      <c r="BC31" s="5">
        <v>35439.800000000003</v>
      </c>
      <c r="BD31" s="5">
        <v>36243.39</v>
      </c>
      <c r="BE31" s="5">
        <v>36914.160000000003</v>
      </c>
      <c r="BF31" s="5">
        <v>37426</v>
      </c>
      <c r="BG31" s="5">
        <v>37746.720000000001</v>
      </c>
      <c r="BH31" s="5">
        <v>37844.79</v>
      </c>
      <c r="BI31" s="5">
        <v>37695.97</v>
      </c>
      <c r="BJ31" s="5">
        <v>37285.26</v>
      </c>
      <c r="BK31" s="5">
        <v>36594.629999999997</v>
      </c>
      <c r="BL31" s="5">
        <v>35608.32</v>
      </c>
      <c r="BM31" s="5">
        <v>34248.879999999997</v>
      </c>
      <c r="BN31" s="5">
        <v>32500.880000000001</v>
      </c>
      <c r="BO31" s="5">
        <v>30369.95</v>
      </c>
      <c r="BP31" s="5">
        <v>27883.39</v>
      </c>
      <c r="BQ31" s="5">
        <v>25100.33</v>
      </c>
      <c r="BR31" s="5">
        <v>22113.89</v>
      </c>
      <c r="BS31" s="5">
        <v>19039.04</v>
      </c>
      <c r="BT31" s="5">
        <v>15993.83</v>
      </c>
      <c r="BU31" s="5">
        <v>13086.4</v>
      </c>
      <c r="BV31" s="5">
        <v>10408.870000000001</v>
      </c>
      <c r="BW31" s="5">
        <v>8031.55</v>
      </c>
      <c r="BX31" s="5">
        <v>6047.3</v>
      </c>
      <c r="BY31" s="5">
        <v>4401.3599999999997</v>
      </c>
      <c r="BZ31" s="5">
        <v>3132.65</v>
      </c>
      <c r="CA31" s="5">
        <v>2113.71</v>
      </c>
      <c r="CB31" s="5">
        <v>1344.31</v>
      </c>
      <c r="CC31" s="5">
        <v>772.58</v>
      </c>
      <c r="CD31" s="5">
        <v>390.65</v>
      </c>
      <c r="CE31" s="5">
        <v>170.93</v>
      </c>
      <c r="CF31" s="5">
        <v>64.05</v>
      </c>
      <c r="CG31" s="5">
        <v>19.57</v>
      </c>
      <c r="CH31" s="5">
        <v>4.49</v>
      </c>
      <c r="CI31" s="5">
        <v>0.65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0.99400999999999995</v>
      </c>
      <c r="ED31" s="3">
        <v>0.98789683849999999</v>
      </c>
      <c r="EE31" s="3">
        <v>0.98172248325937506</v>
      </c>
      <c r="EF31" s="3">
        <v>0.97536092156785426</v>
      </c>
      <c r="EG31" s="3">
        <v>0.9687674817380556</v>
      </c>
      <c r="EH31" s="3">
        <v>0.96188923261771542</v>
      </c>
      <c r="EI31" s="3">
        <v>0.95485782232727989</v>
      </c>
      <c r="EJ31" s="3">
        <v>0.94766774292515543</v>
      </c>
      <c r="EK31" s="3">
        <v>0.94036122462720251</v>
      </c>
      <c r="EL31" s="3">
        <v>0.93290416011590882</v>
      </c>
      <c r="EM31" s="3">
        <v>0.92517038462854795</v>
      </c>
      <c r="EN31" s="3">
        <v>0.91697337502073906</v>
      </c>
      <c r="EO31" s="3">
        <v>0.90816126088678972</v>
      </c>
      <c r="EP31" s="3">
        <v>0.89866189409791386</v>
      </c>
      <c r="EQ31" s="3">
        <v>0.88819248303167309</v>
      </c>
      <c r="ER31" s="3">
        <v>0.87660157112810977</v>
      </c>
      <c r="ES31" s="3">
        <v>0.86377689014250547</v>
      </c>
      <c r="ET31" s="3">
        <v>0.84967141352647835</v>
      </c>
      <c r="EU31" s="3">
        <v>0.83436033465473114</v>
      </c>
      <c r="EV31" s="3">
        <v>0.81771484597836919</v>
      </c>
      <c r="EW31" s="3">
        <v>0.7996842336245461</v>
      </c>
      <c r="EX31" s="3">
        <v>0.78017993516644346</v>
      </c>
      <c r="EY31" s="3">
        <v>0.75891223013380626</v>
      </c>
      <c r="EZ31" s="3">
        <v>0.73565915940250648</v>
      </c>
      <c r="FA31" s="3">
        <v>0.71021270907877376</v>
      </c>
      <c r="FB31" s="3">
        <v>0.68252151555179241</v>
      </c>
      <c r="FC31" s="3">
        <v>0.65248374365235806</v>
      </c>
      <c r="FD31" s="3">
        <v>0.62007487610514544</v>
      </c>
      <c r="FE31" s="3">
        <v>0.58543749352591201</v>
      </c>
      <c r="FF31" s="3">
        <v>0.5488710676802836</v>
      </c>
      <c r="FG31" s="3">
        <v>0.51062024297364461</v>
      </c>
      <c r="FH31" s="3">
        <v>0.47095526249945191</v>
      </c>
      <c r="FI31" s="3">
        <v>0.42936049371550034</v>
      </c>
      <c r="FJ31" s="3">
        <v>0.38620547049215542</v>
      </c>
      <c r="FK31" s="3">
        <v>0.34206990932431186</v>
      </c>
      <c r="FL31" s="3">
        <v>0.29768975928857566</v>
      </c>
      <c r="FM31" s="3">
        <v>0.2540067640105701</v>
      </c>
      <c r="FN31" s="3">
        <v>0.21211850855758699</v>
      </c>
      <c r="FO31" s="3">
        <v>0.17310355127859001</v>
      </c>
      <c r="FP31" s="3">
        <v>0.13783543374109009</v>
      </c>
      <c r="FQ31" s="3">
        <v>0.10689964899223983</v>
      </c>
      <c r="FR31" s="3">
        <v>8.0594852364719374E-2</v>
      </c>
      <c r="FS31" s="3">
        <v>5.8945463122508451E-2</v>
      </c>
      <c r="FT31" s="3">
        <v>4.2068787575903051E-2</v>
      </c>
      <c r="FU31" s="3">
        <v>2.9022415172864E-2</v>
      </c>
      <c r="FV31" s="3">
        <v>1.9579682172220971E-2</v>
      </c>
      <c r="FW31" s="3">
        <v>1.2522381530065645E-2</v>
      </c>
      <c r="FX31" s="3">
        <v>7.5489924815847738E-3</v>
      </c>
      <c r="FY31" s="3">
        <v>4.1122381644184899E-3</v>
      </c>
      <c r="FZ31" s="3">
        <v>1.9709546298241382E-3</v>
      </c>
      <c r="GA31" s="3">
        <v>8.1741401362696493E-4</v>
      </c>
      <c r="GB31" s="3">
        <v>2.9033728350016166E-4</v>
      </c>
      <c r="GC31" s="3">
        <v>8.4081677301646812E-5</v>
      </c>
      <c r="GD31" s="3">
        <v>1.8273470927966903E-5</v>
      </c>
      <c r="GE31" s="3">
        <v>2.516622416199601E-6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23</v>
      </c>
      <c r="HC31">
        <f t="shared" si="24"/>
        <v>0.34515001278663504</v>
      </c>
      <c r="HD31">
        <f>IF(H31&gt;=$F$3,IF(HB31&lt;50,HC31*VLOOKUP(H31,Ret!$A$2:$AZ$27,HB31+2),HC31),0)</f>
        <v>9.6642003580257822E-3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7.3516952723553261E-4</v>
      </c>
      <c r="HH31">
        <f t="shared" si="26"/>
        <v>53</v>
      </c>
      <c r="HI31">
        <f t="shared" si="26"/>
        <v>22</v>
      </c>
      <c r="HJ31">
        <f t="shared" si="21"/>
        <v>0.25450122842330875</v>
      </c>
      <c r="HK31">
        <f>IF(HH31&gt;=$F$3,IF(HI31&lt;50,HJ31*VLOOKUP(HH31,Ret!$A$2:$AZ$27,HI31+2),HJ31),0)</f>
        <v>4.581022111619557E-3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5.0645744456238439E-4</v>
      </c>
      <c r="HN31">
        <f>HN30/(1+Assumptions!$C$9)</f>
        <v>0.47429978714590526</v>
      </c>
      <c r="HO31">
        <f>HO30*(1+Assumptions!$C$10)</f>
        <v>1.8958379240084136</v>
      </c>
      <c r="HQ31">
        <f>HQ30/(1.01+Assumptions!$C$9)</f>
        <v>0.39153838672412017</v>
      </c>
      <c r="HR31">
        <f>HR30/(0.99+Assumptions!$C$9)</f>
        <v>0.57562242771784944</v>
      </c>
    </row>
    <row r="32" spans="2:226" x14ac:dyDescent="0.25">
      <c r="B32">
        <f t="shared" si="25"/>
        <v>2060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37695.526555219221</v>
      </c>
      <c r="F32" s="3">
        <f t="shared" si="19"/>
        <v>30770.66</v>
      </c>
      <c r="H32">
        <f t="shared" si="23"/>
        <v>55</v>
      </c>
      <c r="I32" s="5">
        <v>314154.63265096658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36606.15</v>
      </c>
      <c r="AI32" s="5">
        <v>38378.120000000003</v>
      </c>
      <c r="AJ32" s="5">
        <v>40226.54</v>
      </c>
      <c r="AK32" s="5">
        <v>42152.12</v>
      </c>
      <c r="AL32" s="5">
        <v>44154.74</v>
      </c>
      <c r="AM32" s="5">
        <v>46242.73</v>
      </c>
      <c r="AN32" s="5">
        <v>48418.720000000001</v>
      </c>
      <c r="AO32" s="5">
        <v>50687.91</v>
      </c>
      <c r="AP32" s="5">
        <v>21850.63</v>
      </c>
      <c r="AQ32" s="5">
        <v>22861.31</v>
      </c>
      <c r="AR32" s="5">
        <v>23904.99</v>
      </c>
      <c r="AS32" s="5">
        <v>24977.4</v>
      </c>
      <c r="AT32" s="5">
        <v>26075.53</v>
      </c>
      <c r="AU32" s="5">
        <v>27189.19</v>
      </c>
      <c r="AV32" s="5">
        <v>28310.26</v>
      </c>
      <c r="AW32" s="5">
        <v>29430.37</v>
      </c>
      <c r="AX32" s="5">
        <v>30542.01</v>
      </c>
      <c r="AY32" s="5">
        <v>31641.18</v>
      </c>
      <c r="AZ32" s="5">
        <v>32715.49</v>
      </c>
      <c r="BA32" s="5">
        <v>33753.79</v>
      </c>
      <c r="BB32" s="5">
        <v>34741.71</v>
      </c>
      <c r="BC32" s="5">
        <v>35653.360000000001</v>
      </c>
      <c r="BD32" s="5">
        <v>36461.79</v>
      </c>
      <c r="BE32" s="5">
        <v>37136.61</v>
      </c>
      <c r="BF32" s="5">
        <v>37651.53</v>
      </c>
      <c r="BG32" s="5">
        <v>37974.18</v>
      </c>
      <c r="BH32" s="5">
        <v>38072.85</v>
      </c>
      <c r="BI32" s="5">
        <v>37923.129999999997</v>
      </c>
      <c r="BJ32" s="5">
        <v>37509.949999999997</v>
      </c>
      <c r="BK32" s="5">
        <v>36815.15</v>
      </c>
      <c r="BL32" s="5">
        <v>35822.9</v>
      </c>
      <c r="BM32" s="5">
        <v>34455.26</v>
      </c>
      <c r="BN32" s="5">
        <v>32696.73</v>
      </c>
      <c r="BO32" s="5">
        <v>30552.959999999999</v>
      </c>
      <c r="BP32" s="5">
        <v>28051.41</v>
      </c>
      <c r="BQ32" s="5">
        <v>25251.58</v>
      </c>
      <c r="BR32" s="5">
        <v>22247.15</v>
      </c>
      <c r="BS32" s="5">
        <v>19153.77</v>
      </c>
      <c r="BT32" s="5">
        <v>16090.21</v>
      </c>
      <c r="BU32" s="5">
        <v>13165.26</v>
      </c>
      <c r="BV32" s="5">
        <v>10471.6</v>
      </c>
      <c r="BW32" s="5">
        <v>8079.95</v>
      </c>
      <c r="BX32" s="5">
        <v>6083.74</v>
      </c>
      <c r="BY32" s="5">
        <v>4427.8900000000003</v>
      </c>
      <c r="BZ32" s="5">
        <v>3151.53</v>
      </c>
      <c r="CA32" s="5">
        <v>2126.4499999999998</v>
      </c>
      <c r="CB32" s="5">
        <v>1352.41</v>
      </c>
      <c r="CC32" s="5">
        <v>777.23</v>
      </c>
      <c r="CD32" s="5">
        <v>393.01</v>
      </c>
      <c r="CE32" s="5">
        <v>171.96</v>
      </c>
      <c r="CF32" s="5">
        <v>64.44</v>
      </c>
      <c r="CG32" s="5">
        <v>19.690000000000001</v>
      </c>
      <c r="CH32" s="5">
        <v>4.51</v>
      </c>
      <c r="CI32" s="5">
        <v>0.66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0.99385000000000001</v>
      </c>
      <c r="EE32" s="3">
        <v>0.98763843750000002</v>
      </c>
      <c r="EF32" s="3">
        <v>0.98123854042500003</v>
      </c>
      <c r="EG32" s="3">
        <v>0.97460536789172703</v>
      </c>
      <c r="EH32" s="3">
        <v>0.96768566977969572</v>
      </c>
      <c r="EI32" s="3">
        <v>0.96061188753360616</v>
      </c>
      <c r="EJ32" s="3">
        <v>0.95337848002047809</v>
      </c>
      <c r="EK32" s="3">
        <v>0.94602793193952017</v>
      </c>
      <c r="EL32" s="3">
        <v>0.93852593043923982</v>
      </c>
      <c r="EM32" s="3">
        <v>0.93074555047589846</v>
      </c>
      <c r="EN32" s="3">
        <v>0.92249914489868201</v>
      </c>
      <c r="EO32" s="3">
        <v>0.9136339281162057</v>
      </c>
      <c r="EP32" s="3">
        <v>0.90407731722811013</v>
      </c>
      <c r="EQ32" s="3">
        <v>0.89354481648240258</v>
      </c>
      <c r="ER32" s="3">
        <v>0.88188405662730718</v>
      </c>
      <c r="ES32" s="3">
        <v>0.86898209287884964</v>
      </c>
      <c r="ET32" s="3">
        <v>0.8547916153021381</v>
      </c>
      <c r="EU32" s="3">
        <v>0.83938827039439357</v>
      </c>
      <c r="EV32" s="3">
        <v>0.82264247440002536</v>
      </c>
      <c r="EW32" s="3">
        <v>0.8045032078395048</v>
      </c>
      <c r="EX32" s="3">
        <v>0.78488137460029928</v>
      </c>
      <c r="EY32" s="3">
        <v>0.76348550832869511</v>
      </c>
      <c r="EZ32" s="3">
        <v>0.74009231235350392</v>
      </c>
      <c r="FA32" s="3">
        <v>0.71449251926919621</v>
      </c>
      <c r="FB32" s="3">
        <v>0.6866344559428903</v>
      </c>
      <c r="FC32" s="3">
        <v>0.65641567353684371</v>
      </c>
      <c r="FD32" s="3">
        <v>0.62381150703226873</v>
      </c>
      <c r="FE32" s="3">
        <v>0.58896539624944622</v>
      </c>
      <c r="FF32" s="3">
        <v>0.55217861759970588</v>
      </c>
      <c r="FG32" s="3">
        <v>0.51369728973918238</v>
      </c>
      <c r="FH32" s="3">
        <v>0.47379328427224271</v>
      </c>
      <c r="FI32" s="3">
        <v>0.43194786140531827</v>
      </c>
      <c r="FJ32" s="3">
        <v>0.38853278185546974</v>
      </c>
      <c r="FK32" s="3">
        <v>0.34413125554502666</v>
      </c>
      <c r="FL32" s="3">
        <v>0.29948366645061492</v>
      </c>
      <c r="FM32" s="3">
        <v>0.2555374332356517</v>
      </c>
      <c r="FN32" s="3">
        <v>0.21339675512076037</v>
      </c>
      <c r="FO32" s="3">
        <v>0.1741466899513989</v>
      </c>
      <c r="FP32" s="3">
        <v>0.13866604334070087</v>
      </c>
      <c r="FQ32" s="3">
        <v>0.10754383657331397</v>
      </c>
      <c r="FR32" s="3">
        <v>8.1080524707718593E-2</v>
      </c>
      <c r="FS32" s="3">
        <v>5.9300674160731218E-2</v>
      </c>
      <c r="FT32" s="3">
        <v>4.2322298141772262E-2</v>
      </c>
      <c r="FU32" s="3">
        <v>2.9197307042045852E-2</v>
      </c>
      <c r="FV32" s="3">
        <v>1.9697671222845815E-2</v>
      </c>
      <c r="FW32" s="3">
        <v>1.259784260728327E-2</v>
      </c>
      <c r="FX32" s="3">
        <v>7.5944834373746469E-3</v>
      </c>
      <c r="FY32" s="3">
        <v>4.1370189076754653E-3</v>
      </c>
      <c r="FZ32" s="3">
        <v>1.9828317922597738E-3</v>
      </c>
      <c r="GA32" s="3">
        <v>8.2233982920389614E-4</v>
      </c>
      <c r="GB32" s="3">
        <v>2.9208688393493186E-4</v>
      </c>
      <c r="GC32" s="3">
        <v>8.4588361587556254E-5</v>
      </c>
      <c r="GD32" s="3">
        <v>1.8383588623823603E-5</v>
      </c>
      <c r="GE32" s="3">
        <v>2.5317878252729858E-6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24</v>
      </c>
      <c r="HC32">
        <f t="shared" si="24"/>
        <v>0.33475064290137374</v>
      </c>
      <c r="HD32">
        <f>IF(H32&gt;=$F$3,IF(HB32&lt;50,HC32*VLOOKUP(H32,Ret!$A$2:$AZ$27,HB32+2),HC32),0)</f>
        <v>1.4729028287660444E-2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7.6323146581513208E-4</v>
      </c>
      <c r="HH32">
        <f t="shared" si="26"/>
        <v>54</v>
      </c>
      <c r="HI32">
        <f t="shared" si="26"/>
        <v>23</v>
      </c>
      <c r="HJ32">
        <f t="shared" si="21"/>
        <v>0.24941374886712681</v>
      </c>
      <c r="HK32">
        <f>IF(HH32&gt;=$F$3,IF(HI32&lt;50,HJ32*VLOOKUP(HH32,Ret!$A$2:$AZ$27,HI32+2),HJ32),0)</f>
        <v>6.9835849682795504E-3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5.3125128508698012E-4</v>
      </c>
      <c r="HN32">
        <f>HN31/(1+Assumptions!$C$9)</f>
        <v>0.4569362111232228</v>
      </c>
      <c r="HO32">
        <f>HO31*(1+Assumptions!$C$10)</f>
        <v>1.9574526565386869</v>
      </c>
      <c r="HQ32">
        <f>HQ31/(1.01+Assumptions!$C$9)</f>
        <v>0.37360533084362613</v>
      </c>
      <c r="HR32">
        <f>HR31/(0.99+Assumptions!$C$9)</f>
        <v>0.55994399583448384</v>
      </c>
    </row>
    <row r="33" spans="2:226" x14ac:dyDescent="0.25">
      <c r="B33">
        <f t="shared" si="25"/>
        <v>2061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39768.780515756276</v>
      </c>
      <c r="F33" s="3">
        <f t="shared" si="19"/>
        <v>31815.41</v>
      </c>
      <c r="H33">
        <f t="shared" si="23"/>
        <v>56</v>
      </c>
      <c r="I33" s="5">
        <v>301200.89099067851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38615.599999999999</v>
      </c>
      <c r="AJ33" s="5">
        <v>40475.47</v>
      </c>
      <c r="AK33" s="5">
        <v>42412.959999999999</v>
      </c>
      <c r="AL33" s="5">
        <v>44427.98</v>
      </c>
      <c r="AM33" s="5">
        <v>46528.88</v>
      </c>
      <c r="AN33" s="5">
        <v>48718.34</v>
      </c>
      <c r="AO33" s="5">
        <v>51001.57</v>
      </c>
      <c r="AP33" s="5">
        <v>21985.84</v>
      </c>
      <c r="AQ33" s="5">
        <v>23002.78</v>
      </c>
      <c r="AR33" s="5">
        <v>24052.92</v>
      </c>
      <c r="AS33" s="5">
        <v>25131.96</v>
      </c>
      <c r="AT33" s="5">
        <v>26236.880000000001</v>
      </c>
      <c r="AU33" s="5">
        <v>27357.439999999999</v>
      </c>
      <c r="AV33" s="5">
        <v>28485.45</v>
      </c>
      <c r="AW33" s="5">
        <v>29612.49</v>
      </c>
      <c r="AX33" s="5">
        <v>30731.01</v>
      </c>
      <c r="AY33" s="5">
        <v>31836.98</v>
      </c>
      <c r="AZ33" s="5">
        <v>32917.93</v>
      </c>
      <c r="BA33" s="5">
        <v>33962.660000000003</v>
      </c>
      <c r="BB33" s="5">
        <v>34956.699999999997</v>
      </c>
      <c r="BC33" s="5">
        <v>35873.980000000003</v>
      </c>
      <c r="BD33" s="5">
        <v>36687.42</v>
      </c>
      <c r="BE33" s="5">
        <v>37366.410000000003</v>
      </c>
      <c r="BF33" s="5">
        <v>37884.519999999997</v>
      </c>
      <c r="BG33" s="5">
        <v>38209.17</v>
      </c>
      <c r="BH33" s="5">
        <v>38308.44</v>
      </c>
      <c r="BI33" s="5">
        <v>38157.800000000003</v>
      </c>
      <c r="BJ33" s="5">
        <v>37742.06</v>
      </c>
      <c r="BK33" s="5">
        <v>37042.97</v>
      </c>
      <c r="BL33" s="5">
        <v>36044.57</v>
      </c>
      <c r="BM33" s="5">
        <v>34668.47</v>
      </c>
      <c r="BN33" s="5">
        <v>32899.06</v>
      </c>
      <c r="BO33" s="5">
        <v>30742.02</v>
      </c>
      <c r="BP33" s="5">
        <v>28225</v>
      </c>
      <c r="BQ33" s="5">
        <v>25407.84</v>
      </c>
      <c r="BR33" s="5">
        <v>22384.82</v>
      </c>
      <c r="BS33" s="5">
        <v>19272.29</v>
      </c>
      <c r="BT33" s="5">
        <v>16189.77</v>
      </c>
      <c r="BU33" s="5">
        <v>13246.73</v>
      </c>
      <c r="BV33" s="5">
        <v>10536.4</v>
      </c>
      <c r="BW33" s="5">
        <v>8129.95</v>
      </c>
      <c r="BX33" s="5">
        <v>6121.39</v>
      </c>
      <c r="BY33" s="5">
        <v>4455.29</v>
      </c>
      <c r="BZ33" s="5">
        <v>3171.03</v>
      </c>
      <c r="CA33" s="5">
        <v>2139.61</v>
      </c>
      <c r="CB33" s="5">
        <v>1360.78</v>
      </c>
      <c r="CC33" s="5">
        <v>782.04</v>
      </c>
      <c r="CD33" s="5">
        <v>395.44</v>
      </c>
      <c r="CE33" s="5">
        <v>173.02</v>
      </c>
      <c r="CF33" s="5">
        <v>64.84</v>
      </c>
      <c r="CG33" s="5">
        <v>19.809999999999999</v>
      </c>
      <c r="CH33" s="5">
        <v>4.54</v>
      </c>
      <c r="CI33" s="5">
        <v>0.66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0.99375000000000002</v>
      </c>
      <c r="EF33" s="3">
        <v>0.98731049999999998</v>
      </c>
      <c r="EG33" s="3">
        <v>0.98063628102</v>
      </c>
      <c r="EH33" s="3">
        <v>0.97367376342475798</v>
      </c>
      <c r="EI33" s="3">
        <v>0.96655620821412291</v>
      </c>
      <c r="EJ33" s="3">
        <v>0.95927803996627048</v>
      </c>
      <c r="EK33" s="3">
        <v>0.95188200627813058</v>
      </c>
      <c r="EL33" s="3">
        <v>0.94433358196834505</v>
      </c>
      <c r="EM33" s="3">
        <v>0.93650505657382743</v>
      </c>
      <c r="EN33" s="3">
        <v>0.92820762177258331</v>
      </c>
      <c r="EO33" s="3">
        <v>0.91928754652734879</v>
      </c>
      <c r="EP33" s="3">
        <v>0.90967179879067273</v>
      </c>
      <c r="EQ33" s="3">
        <v>0.89907412233476136</v>
      </c>
      <c r="ER33" s="3">
        <v>0.88734120503829272</v>
      </c>
      <c r="ES33" s="3">
        <v>0.87435940320858252</v>
      </c>
      <c r="ET33" s="3">
        <v>0.86008111415418642</v>
      </c>
      <c r="EU33" s="3">
        <v>0.84458245247712793</v>
      </c>
      <c r="EV33" s="3">
        <v>0.82773303255020925</v>
      </c>
      <c r="EW33" s="3">
        <v>0.80948151918247713</v>
      </c>
      <c r="EX33" s="3">
        <v>0.78973826492961652</v>
      </c>
      <c r="EY33" s="3">
        <v>0.76820999982763516</v>
      </c>
      <c r="EZ33" s="3">
        <v>0.74467204543291643</v>
      </c>
      <c r="FA33" s="3">
        <v>0.71891383938139186</v>
      </c>
      <c r="FB33" s="3">
        <v>0.69088338878391142</v>
      </c>
      <c r="FC33" s="3">
        <v>0.66047761084353152</v>
      </c>
      <c r="FD33" s="3">
        <v>0.62767168791293326</v>
      </c>
      <c r="FE33" s="3">
        <v>0.59260994742611683</v>
      </c>
      <c r="FF33" s="3">
        <v>0.55559553010988161</v>
      </c>
      <c r="FG33" s="3">
        <v>0.51687607761652399</v>
      </c>
      <c r="FH33" s="3">
        <v>0.47672514390727244</v>
      </c>
      <c r="FI33" s="3">
        <v>0.43462077919738218</v>
      </c>
      <c r="FJ33" s="3">
        <v>0.39093704468025331</v>
      </c>
      <c r="FK33" s="3">
        <v>0.34626075921419397</v>
      </c>
      <c r="FL33" s="3">
        <v>0.30133688831374444</v>
      </c>
      <c r="FM33" s="3">
        <v>0.25711871332258557</v>
      </c>
      <c r="FN33" s="3">
        <v>0.21471726630855797</v>
      </c>
      <c r="FO33" s="3">
        <v>0.17522431951642489</v>
      </c>
      <c r="FP33" s="3">
        <v>0.13952411665814848</v>
      </c>
      <c r="FQ33" s="3">
        <v>0.10820932391539365</v>
      </c>
      <c r="FR33" s="3">
        <v>8.1582255579532734E-2</v>
      </c>
      <c r="FS33" s="3">
        <v>5.9667630085758643E-2</v>
      </c>
      <c r="FT33" s="3">
        <v>4.2584190915905082E-2</v>
      </c>
      <c r="FU33" s="3">
        <v>2.93779816290646E-2</v>
      </c>
      <c r="FV33" s="3">
        <v>1.9819561526232141E-2</v>
      </c>
      <c r="FW33" s="3">
        <v>1.2675798769717028E-2</v>
      </c>
      <c r="FX33" s="3">
        <v>7.6414785303362135E-3</v>
      </c>
      <c r="FY33" s="3">
        <v>4.1626190146153491E-3</v>
      </c>
      <c r="FZ33" s="3">
        <v>1.9951016675149908E-3</v>
      </c>
      <c r="GA33" s="3">
        <v>8.2742851456849215E-4</v>
      </c>
      <c r="GB33" s="3">
        <v>2.9389433408958272E-4</v>
      </c>
      <c r="GC33" s="3">
        <v>8.5111799152343142E-5</v>
      </c>
      <c r="GD33" s="3">
        <v>1.8497347309778738E-5</v>
      </c>
      <c r="GE33" s="3">
        <v>2.5474546715027269E-6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25</v>
      </c>
      <c r="HC33">
        <f t="shared" si="24"/>
        <v>0.31925838314789817</v>
      </c>
      <c r="HD33">
        <f>IF(H33&gt;=$F$3,IF(HB33&lt;50,HC33*VLOOKUP(H33,Ret!$A$2:$AZ$27,HB33+2),HC33),0)</f>
        <v>1.1493301793324332E-2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7.9495337403826644E-4</v>
      </c>
      <c r="HH33">
        <f t="shared" si="26"/>
        <v>55</v>
      </c>
      <c r="HI33">
        <f t="shared" si="26"/>
        <v>24</v>
      </c>
      <c r="HJ33">
        <f t="shared" si="21"/>
        <v>0.24189891261376026</v>
      </c>
      <c r="HK33">
        <f>IF(HH33&gt;=$F$3,IF(HI33&lt;50,HJ33*VLOOKUP(HH33,Ret!$A$2:$AZ$27,HI33+2),HJ33),0)</f>
        <v>1.064355215500545E-2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5.5152952075937338E-4</v>
      </c>
      <c r="HN33">
        <f>HN32/(1+Assumptions!$C$9)</f>
        <v>0.44020829587979071</v>
      </c>
      <c r="HO33">
        <f>HO32*(1+Assumptions!$C$10)</f>
        <v>2.0210698678761942</v>
      </c>
      <c r="HQ33">
        <f>HQ32/(1.01+Assumptions!$C$9)</f>
        <v>0.35649363630116998</v>
      </c>
      <c r="HR33">
        <f>HR32/(0.99+Assumptions!$C$9)</f>
        <v>0.54469260295183253</v>
      </c>
    </row>
    <row r="34" spans="2:226" x14ac:dyDescent="0.25">
      <c r="B34">
        <f t="shared" si="25"/>
        <v>2062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41956.063444122869</v>
      </c>
      <c r="F34" s="3">
        <f t="shared" si="19"/>
        <v>32825.14</v>
      </c>
      <c r="H34">
        <f t="shared" si="23"/>
        <v>57</v>
      </c>
      <c r="I34" s="5">
        <v>287951.97426733922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40730.03</v>
      </c>
      <c r="AK34" s="5">
        <v>42679.71</v>
      </c>
      <c r="AL34" s="5">
        <v>44707.4</v>
      </c>
      <c r="AM34" s="5">
        <v>46821.52</v>
      </c>
      <c r="AN34" s="5">
        <v>49024.74</v>
      </c>
      <c r="AO34" s="5">
        <v>51322.34</v>
      </c>
      <c r="AP34" s="5">
        <v>22124.12</v>
      </c>
      <c r="AQ34" s="5">
        <v>23147.45</v>
      </c>
      <c r="AR34" s="5">
        <v>24204.19</v>
      </c>
      <c r="AS34" s="5">
        <v>25290.03</v>
      </c>
      <c r="AT34" s="5">
        <v>26401.9</v>
      </c>
      <c r="AU34" s="5">
        <v>27529.5</v>
      </c>
      <c r="AV34" s="5">
        <v>28664.6</v>
      </c>
      <c r="AW34" s="5">
        <v>29798.73</v>
      </c>
      <c r="AX34" s="5">
        <v>30924.28</v>
      </c>
      <c r="AY34" s="5">
        <v>32037.21</v>
      </c>
      <c r="AZ34" s="5">
        <v>33124.959999999999</v>
      </c>
      <c r="BA34" s="5">
        <v>34176.26</v>
      </c>
      <c r="BB34" s="5">
        <v>35176.550000000003</v>
      </c>
      <c r="BC34" s="5">
        <v>36099.61</v>
      </c>
      <c r="BD34" s="5">
        <v>36918.160000000003</v>
      </c>
      <c r="BE34" s="5">
        <v>37601.42</v>
      </c>
      <c r="BF34" s="5">
        <v>38122.79</v>
      </c>
      <c r="BG34" s="5">
        <v>38449.480000000003</v>
      </c>
      <c r="BH34" s="5">
        <v>38549.379999999997</v>
      </c>
      <c r="BI34" s="5">
        <v>38397.79</v>
      </c>
      <c r="BJ34" s="5">
        <v>37979.43</v>
      </c>
      <c r="BK34" s="5">
        <v>37275.94</v>
      </c>
      <c r="BL34" s="5">
        <v>36271.269999999997</v>
      </c>
      <c r="BM34" s="5">
        <v>34886.519999999997</v>
      </c>
      <c r="BN34" s="5">
        <v>33105.980000000003</v>
      </c>
      <c r="BO34" s="5">
        <v>30935.37</v>
      </c>
      <c r="BP34" s="5">
        <v>28402.51</v>
      </c>
      <c r="BQ34" s="5">
        <v>25567.64</v>
      </c>
      <c r="BR34" s="5">
        <v>22525.599999999999</v>
      </c>
      <c r="BS34" s="5">
        <v>19393.5</v>
      </c>
      <c r="BT34" s="5">
        <v>16291.6</v>
      </c>
      <c r="BU34" s="5">
        <v>13330.04</v>
      </c>
      <c r="BV34" s="5">
        <v>10602.66</v>
      </c>
      <c r="BW34" s="5">
        <v>8181.08</v>
      </c>
      <c r="BX34" s="5">
        <v>6159.88</v>
      </c>
      <c r="BY34" s="5">
        <v>4483.3100000000004</v>
      </c>
      <c r="BZ34" s="5">
        <v>3190.97</v>
      </c>
      <c r="CA34" s="5">
        <v>2153.06</v>
      </c>
      <c r="CB34" s="5">
        <v>1369.34</v>
      </c>
      <c r="CC34" s="5">
        <v>786.96</v>
      </c>
      <c r="CD34" s="5">
        <v>397.93</v>
      </c>
      <c r="CE34" s="5">
        <v>174.11</v>
      </c>
      <c r="CF34" s="5">
        <v>65.239999999999995</v>
      </c>
      <c r="CG34" s="5">
        <v>19.93</v>
      </c>
      <c r="CH34" s="5">
        <v>4.57</v>
      </c>
      <c r="CI34" s="5">
        <v>0.66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0.99351999999999996</v>
      </c>
      <c r="EG34" s="3">
        <v>0.98680380479999996</v>
      </c>
      <c r="EH34" s="3">
        <v>0.97979749778591996</v>
      </c>
      <c r="EI34" s="3">
        <v>0.97263517807710487</v>
      </c>
      <c r="EJ34" s="3">
        <v>0.96531123518618422</v>
      </c>
      <c r="EK34" s="3">
        <v>0.95786868556289873</v>
      </c>
      <c r="EL34" s="3">
        <v>0.95027278688638495</v>
      </c>
      <c r="EM34" s="3">
        <v>0.94239502548309684</v>
      </c>
      <c r="EN34" s="3">
        <v>0.93404540555731663</v>
      </c>
      <c r="EO34" s="3">
        <v>0.92506922920991086</v>
      </c>
      <c r="EP34" s="3">
        <v>0.9153930050723752</v>
      </c>
      <c r="EQ34" s="3">
        <v>0.90472867656328193</v>
      </c>
      <c r="ER34" s="3">
        <v>0.89292196733413109</v>
      </c>
      <c r="ES34" s="3">
        <v>0.87985851895203271</v>
      </c>
      <c r="ET34" s="3">
        <v>0.86549042933754605</v>
      </c>
      <c r="EU34" s="3">
        <v>0.84989429180088349</v>
      </c>
      <c r="EV34" s="3">
        <v>0.83293890067945586</v>
      </c>
      <c r="EW34" s="3">
        <v>0.8145725979194739</v>
      </c>
      <c r="EX34" s="3">
        <v>0.79470517225621795</v>
      </c>
      <c r="EY34" s="3">
        <v>0.77304150926051352</v>
      </c>
      <c r="EZ34" s="3">
        <v>0.74935551741677142</v>
      </c>
      <c r="FA34" s="3">
        <v>0.72343531006932527</v>
      </c>
      <c r="FB34" s="3">
        <v>0.69522856732972227</v>
      </c>
      <c r="FC34" s="3">
        <v>0.66463155808154117</v>
      </c>
      <c r="FD34" s="3">
        <v>0.63161930859163107</v>
      </c>
      <c r="FE34" s="3">
        <v>0.59633705401370252</v>
      </c>
      <c r="FF34" s="3">
        <v>0.55908984162000663</v>
      </c>
      <c r="FG34" s="3">
        <v>0.52012687055750839</v>
      </c>
      <c r="FH34" s="3">
        <v>0.47972341525260115</v>
      </c>
      <c r="FI34" s="3">
        <v>0.43735424321749145</v>
      </c>
      <c r="FJ34" s="3">
        <v>0.39339576823170136</v>
      </c>
      <c r="FK34" s="3">
        <v>0.34843849983818254</v>
      </c>
      <c r="FL34" s="3">
        <v>0.30323208886917674</v>
      </c>
      <c r="FM34" s="3">
        <v>0.25873581214851377</v>
      </c>
      <c r="FN34" s="3">
        <v>0.21606768936710236</v>
      </c>
      <c r="FO34" s="3">
        <v>0.1763263592618112</v>
      </c>
      <c r="FP34" s="3">
        <v>0.14040162682580978</v>
      </c>
      <c r="FQ34" s="3">
        <v>0.10888988570102504</v>
      </c>
      <c r="FR34" s="3">
        <v>8.2095351526573809E-2</v>
      </c>
      <c r="FS34" s="3">
        <v>6.0042898199505548E-2</v>
      </c>
      <c r="FT34" s="3">
        <v>4.2852016016005114E-2</v>
      </c>
      <c r="FU34" s="3">
        <v>2.956274880912161E-2</v>
      </c>
      <c r="FV34" s="3">
        <v>1.9944212856585802E-2</v>
      </c>
      <c r="FW34" s="3">
        <v>1.2755520774558016E-2</v>
      </c>
      <c r="FX34" s="3">
        <v>7.6895381437345547E-3</v>
      </c>
      <c r="FY34" s="3">
        <v>4.1887990084179616E-3</v>
      </c>
      <c r="FZ34" s="3">
        <v>2.0076494767446449E-3</v>
      </c>
      <c r="GA34" s="3">
        <v>8.326324674903067E-4</v>
      </c>
      <c r="GB34" s="3">
        <v>2.9574272612788204E-4</v>
      </c>
      <c r="GC34" s="3">
        <v>8.5647093486634627E-5</v>
      </c>
      <c r="GD34" s="3">
        <v>1.8613682827450306E-5</v>
      </c>
      <c r="GE34" s="3">
        <v>2.5634763989964553E-6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26</v>
      </c>
      <c r="HC34">
        <f t="shared" si="24"/>
        <v>0.30697012798053558</v>
      </c>
      <c r="HD34">
        <f>IF(H34&gt;=$F$3,IF(HB34&lt;50,HC34*VLOOKUP(H34,Ret!$A$2:$AZ$27,HB34+2),HC34),0)</f>
        <v>1.534850639902678E-2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8.1347083914841932E-4</v>
      </c>
      <c r="HH34">
        <f t="shared" si="26"/>
        <v>56</v>
      </c>
      <c r="HI34">
        <f t="shared" si="26"/>
        <v>25</v>
      </c>
      <c r="HJ34">
        <f t="shared" si="21"/>
        <v>0.23070383093799543</v>
      </c>
      <c r="HK34">
        <f>IF(HH34&gt;=$F$3,IF(HI34&lt;50,HJ34*VLOOKUP(HH34,Ret!$A$2:$AZ$27,HI34+2),HJ34),0)</f>
        <v>8.3053379137678351E-3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5.7445253903560861E-4</v>
      </c>
      <c r="HN34">
        <f>HN33/(1+Assumptions!$C$9)</f>
        <v>0.42409277059710088</v>
      </c>
      <c r="HO34">
        <f>HO33*(1+Assumptions!$C$10)</f>
        <v>2.0867546385821707</v>
      </c>
      <c r="HQ34">
        <f>HQ33/(1.01+Assumptions!$C$9)</f>
        <v>0.34016568349348281</v>
      </c>
      <c r="HR34">
        <f>HR33/(0.99+Assumptions!$C$9)</f>
        <v>0.52985661765742464</v>
      </c>
    </row>
    <row r="35" spans="2:226" x14ac:dyDescent="0.25">
      <c r="B35">
        <f t="shared" si="25"/>
        <v>2063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44263.646933549629</v>
      </c>
      <c r="F35" s="3">
        <f t="shared" si="19"/>
        <v>33785.89</v>
      </c>
      <c r="H35">
        <f t="shared" si="23"/>
        <v>58</v>
      </c>
      <c r="I35" s="5">
        <v>274435.22537648457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42958.07</v>
      </c>
      <c r="AL35" s="5">
        <v>44998.99</v>
      </c>
      <c r="AM35" s="5">
        <v>47126.9</v>
      </c>
      <c r="AN35" s="5">
        <v>49344.5</v>
      </c>
      <c r="AO35" s="5">
        <v>51657.07</v>
      </c>
      <c r="AP35" s="5">
        <v>22268.42</v>
      </c>
      <c r="AQ35" s="5">
        <v>23298.42</v>
      </c>
      <c r="AR35" s="5">
        <v>24362.06</v>
      </c>
      <c r="AS35" s="5">
        <v>25454.98</v>
      </c>
      <c r="AT35" s="5">
        <v>26574.1</v>
      </c>
      <c r="AU35" s="5">
        <v>27709.06</v>
      </c>
      <c r="AV35" s="5">
        <v>28851.56</v>
      </c>
      <c r="AW35" s="5">
        <v>29993.08</v>
      </c>
      <c r="AX35" s="5">
        <v>31125.98</v>
      </c>
      <c r="AY35" s="5">
        <v>32246.17</v>
      </c>
      <c r="AZ35" s="5">
        <v>33341.01</v>
      </c>
      <c r="BA35" s="5">
        <v>34399.17</v>
      </c>
      <c r="BB35" s="5">
        <v>35405.980000000003</v>
      </c>
      <c r="BC35" s="5">
        <v>36335.06</v>
      </c>
      <c r="BD35" s="5">
        <v>37158.949999999997</v>
      </c>
      <c r="BE35" s="5">
        <v>37846.67</v>
      </c>
      <c r="BF35" s="5">
        <v>38371.43</v>
      </c>
      <c r="BG35" s="5">
        <v>38700.26</v>
      </c>
      <c r="BH35" s="5">
        <v>38800.800000000003</v>
      </c>
      <c r="BI35" s="5">
        <v>38648.230000000003</v>
      </c>
      <c r="BJ35" s="5">
        <v>38227.14</v>
      </c>
      <c r="BK35" s="5">
        <v>37519.06</v>
      </c>
      <c r="BL35" s="5">
        <v>36507.839999999997</v>
      </c>
      <c r="BM35" s="5">
        <v>35114.050000000003</v>
      </c>
      <c r="BN35" s="5">
        <v>33321.9</v>
      </c>
      <c r="BO35" s="5">
        <v>31137.14</v>
      </c>
      <c r="BP35" s="5">
        <v>28587.759999999998</v>
      </c>
      <c r="BQ35" s="5">
        <v>25734.400000000001</v>
      </c>
      <c r="BR35" s="5">
        <v>22672.52</v>
      </c>
      <c r="BS35" s="5">
        <v>19519.990000000002</v>
      </c>
      <c r="BT35" s="5">
        <v>16397.849999999999</v>
      </c>
      <c r="BU35" s="5">
        <v>13416.98</v>
      </c>
      <c r="BV35" s="5">
        <v>10671.82</v>
      </c>
      <c r="BW35" s="5">
        <v>8234.44</v>
      </c>
      <c r="BX35" s="5">
        <v>6200.06</v>
      </c>
      <c r="BY35" s="5">
        <v>4512.55</v>
      </c>
      <c r="BZ35" s="5">
        <v>3211.79</v>
      </c>
      <c r="CA35" s="5">
        <v>2167.11</v>
      </c>
      <c r="CB35" s="5">
        <v>1378.27</v>
      </c>
      <c r="CC35" s="5">
        <v>792.09</v>
      </c>
      <c r="CD35" s="5">
        <v>400.52</v>
      </c>
      <c r="CE35" s="5">
        <v>175.24</v>
      </c>
      <c r="CF35" s="5">
        <v>65.67</v>
      </c>
      <c r="CG35" s="5">
        <v>20.059999999999999</v>
      </c>
      <c r="CH35" s="5">
        <v>4.5999999999999996</v>
      </c>
      <c r="CI35" s="5">
        <v>0.67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0.99324000000000001</v>
      </c>
      <c r="EH35" s="3">
        <v>0.98618799600000007</v>
      </c>
      <c r="EI35" s="3">
        <v>0.97897896174924004</v>
      </c>
      <c r="EJ35" s="3">
        <v>0.97160725016726823</v>
      </c>
      <c r="EK35" s="3">
        <v>0.96411615826847863</v>
      </c>
      <c r="EL35" s="3">
        <v>0.95647071713340959</v>
      </c>
      <c r="EM35" s="3">
        <v>0.94854157488837365</v>
      </c>
      <c r="EN35" s="3">
        <v>0.94013749653486267</v>
      </c>
      <c r="EO35" s="3">
        <v>0.93110277519316265</v>
      </c>
      <c r="EP35" s="3">
        <v>0.92136344016464211</v>
      </c>
      <c r="EQ35" s="3">
        <v>0.91062955608672402</v>
      </c>
      <c r="ER35" s="3">
        <v>0.89874584037979222</v>
      </c>
      <c r="ES35" s="3">
        <v>0.88559718873503579</v>
      </c>
      <c r="ET35" s="3">
        <v>0.87113538664299273</v>
      </c>
      <c r="EU35" s="3">
        <v>0.85543752697568598</v>
      </c>
      <c r="EV35" s="3">
        <v>0.83837154831252103</v>
      </c>
      <c r="EW35" s="3">
        <v>0.81988545567222992</v>
      </c>
      <c r="EX35" s="3">
        <v>0.79988844940838422</v>
      </c>
      <c r="EY35" s="3">
        <v>0.77808349027751167</v>
      </c>
      <c r="EZ35" s="3">
        <v>0.75424301213540867</v>
      </c>
      <c r="FA35" s="3">
        <v>0.72815374634564489</v>
      </c>
      <c r="FB35" s="3">
        <v>0.69976303177562826</v>
      </c>
      <c r="FC35" s="3">
        <v>0.66896646074718291</v>
      </c>
      <c r="FD35" s="3">
        <v>0.63573889664187033</v>
      </c>
      <c r="FE35" s="3">
        <v>0.60022652187545544</v>
      </c>
      <c r="FF35" s="3">
        <v>0.56273637331911452</v>
      </c>
      <c r="FG35" s="3">
        <v>0.52351927546250543</v>
      </c>
      <c r="FH35" s="3">
        <v>0.48285229814457803</v>
      </c>
      <c r="FI35" s="3">
        <v>0.44020678317244893</v>
      </c>
      <c r="FJ35" s="3">
        <v>0.39596159939578612</v>
      </c>
      <c r="FK35" s="3">
        <v>0.35071110781683568</v>
      </c>
      <c r="FL35" s="3">
        <v>0.30520984868867945</v>
      </c>
      <c r="FM35" s="3">
        <v>0.26042335549210266</v>
      </c>
      <c r="FN35" s="3">
        <v>0.21747693993790002</v>
      </c>
      <c r="FO35" s="3">
        <v>0.17747640637512205</v>
      </c>
      <c r="FP35" s="3">
        <v>0.14131736334025469</v>
      </c>
      <c r="FQ35" s="3">
        <v>0.10960009431216793</v>
      </c>
      <c r="FR35" s="3">
        <v>8.2630799104772765E-2</v>
      </c>
      <c r="FS35" s="3">
        <v>6.0434513849248701E-2</v>
      </c>
      <c r="FT35" s="3">
        <v>4.31315081890703E-2</v>
      </c>
      <c r="FU35" s="3">
        <v>2.9755564869475819E-2</v>
      </c>
      <c r="FV35" s="3">
        <v>2.0074294283543168E-2</v>
      </c>
      <c r="FW35" s="3">
        <v>1.2838715651982869E-2</v>
      </c>
      <c r="FX35" s="3">
        <v>7.7396913436413532E-3</v>
      </c>
      <c r="FY35" s="3">
        <v>4.2161194625351906E-3</v>
      </c>
      <c r="FZ35" s="3">
        <v>2.0207438971984915E-3</v>
      </c>
      <c r="GA35" s="3">
        <v>8.3806311648513046E-4</v>
      </c>
      <c r="GB35" s="3">
        <v>2.9767163834435351E-4</v>
      </c>
      <c r="GC35" s="3">
        <v>8.6205706464524771E-5</v>
      </c>
      <c r="GD35" s="3">
        <v>1.8735086185935172E-5</v>
      </c>
      <c r="GE35" s="3">
        <v>2.5801960695269908E-6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27</v>
      </c>
      <c r="HC35">
        <f t="shared" si="24"/>
        <v>0.29080815074236038</v>
      </c>
      <c r="HD35">
        <f>IF(H35&gt;=$F$3,IF(HB35&lt;50,HC35*VLOOKUP(H35,Ret!$A$2:$AZ$27,HB35+2),HC35),0)</f>
        <v>1.6576064592314543E-2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8.1426282207860902E-4</v>
      </c>
      <c r="HH35">
        <f t="shared" si="26"/>
        <v>57</v>
      </c>
      <c r="HI35">
        <f t="shared" si="26"/>
        <v>26</v>
      </c>
      <c r="HJ35">
        <f t="shared" si="21"/>
        <v>0.221824040485192</v>
      </c>
      <c r="HK35">
        <f>IF(HH35&gt;=$F$3,IF(HI35&lt;50,HJ35*VLOOKUP(HH35,Ret!$A$2:$AZ$27,HI35+2),HJ35),0)</f>
        <v>1.1091202024259601E-2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5.8783370728575878E-4</v>
      </c>
      <c r="HN35">
        <f>HN34/(1+Assumptions!$C$9)</f>
        <v>0.40856721637485632</v>
      </c>
      <c r="HO35">
        <f>HO34*(1+Assumptions!$C$10)</f>
        <v>2.1545741643360912</v>
      </c>
      <c r="HQ35">
        <f>HQ34/(1.01+Assumptions!$C$9)</f>
        <v>0.32458557585255993</v>
      </c>
      <c r="HR35">
        <f>HR34/(0.99+Assumptions!$C$9)</f>
        <v>0.51542472534768935</v>
      </c>
    </row>
    <row r="36" spans="2:226" x14ac:dyDescent="0.25">
      <c r="B36">
        <f t="shared" si="25"/>
        <v>2064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46698.147514894852</v>
      </c>
      <c r="F36" s="3">
        <f t="shared" si="19"/>
        <v>34672.449999999997</v>
      </c>
      <c r="H36">
        <f t="shared" si="23"/>
        <v>59</v>
      </c>
      <c r="I36" s="5">
        <v>260651.65367919044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45305.25</v>
      </c>
      <c r="AM36" s="5">
        <v>47447.65</v>
      </c>
      <c r="AN36" s="5">
        <v>49680.34</v>
      </c>
      <c r="AO36" s="5">
        <v>52008.65</v>
      </c>
      <c r="AP36" s="5">
        <v>22419.98</v>
      </c>
      <c r="AQ36" s="5">
        <v>23456.99</v>
      </c>
      <c r="AR36" s="5">
        <v>24527.87</v>
      </c>
      <c r="AS36" s="5">
        <v>25628.22</v>
      </c>
      <c r="AT36" s="5">
        <v>26754.959999999999</v>
      </c>
      <c r="AU36" s="5">
        <v>27897.64</v>
      </c>
      <c r="AV36" s="5">
        <v>29047.93</v>
      </c>
      <c r="AW36" s="5">
        <v>30197.22</v>
      </c>
      <c r="AX36" s="5">
        <v>31337.82</v>
      </c>
      <c r="AY36" s="5">
        <v>32465.64</v>
      </c>
      <c r="AZ36" s="5">
        <v>33567.93</v>
      </c>
      <c r="BA36" s="5">
        <v>34633.29</v>
      </c>
      <c r="BB36" s="5">
        <v>35646.949999999997</v>
      </c>
      <c r="BC36" s="5">
        <v>36582.35</v>
      </c>
      <c r="BD36" s="5">
        <v>37411.85</v>
      </c>
      <c r="BE36" s="5">
        <v>38104.25</v>
      </c>
      <c r="BF36" s="5">
        <v>38632.589999999997</v>
      </c>
      <c r="BG36" s="5">
        <v>38963.65</v>
      </c>
      <c r="BH36" s="5">
        <v>39064.879999999997</v>
      </c>
      <c r="BI36" s="5">
        <v>38911.269999999997</v>
      </c>
      <c r="BJ36" s="5">
        <v>38487.32</v>
      </c>
      <c r="BK36" s="5">
        <v>37774.42</v>
      </c>
      <c r="BL36" s="5">
        <v>36756.31</v>
      </c>
      <c r="BM36" s="5">
        <v>35353.040000000001</v>
      </c>
      <c r="BN36" s="5">
        <v>33548.69</v>
      </c>
      <c r="BO36" s="5">
        <v>31349.06</v>
      </c>
      <c r="BP36" s="5">
        <v>28782.33</v>
      </c>
      <c r="BQ36" s="5">
        <v>25909.55</v>
      </c>
      <c r="BR36" s="5">
        <v>22826.83</v>
      </c>
      <c r="BS36" s="5">
        <v>19652.849999999999</v>
      </c>
      <c r="BT36" s="5">
        <v>16509.46</v>
      </c>
      <c r="BU36" s="5">
        <v>13508.3</v>
      </c>
      <c r="BV36" s="5">
        <v>10744.45</v>
      </c>
      <c r="BW36" s="5">
        <v>8290.48</v>
      </c>
      <c r="BX36" s="5">
        <v>6242.26</v>
      </c>
      <c r="BY36" s="5">
        <v>4543.26</v>
      </c>
      <c r="BZ36" s="5">
        <v>3233.64</v>
      </c>
      <c r="CA36" s="5">
        <v>2181.86</v>
      </c>
      <c r="CB36" s="5">
        <v>1387.65</v>
      </c>
      <c r="CC36" s="5">
        <v>797.48</v>
      </c>
      <c r="CD36" s="5">
        <v>403.25</v>
      </c>
      <c r="CE36" s="5">
        <v>176.44</v>
      </c>
      <c r="CF36" s="5">
        <v>66.12</v>
      </c>
      <c r="CG36" s="5">
        <v>20.2</v>
      </c>
      <c r="CH36" s="5">
        <v>4.63</v>
      </c>
      <c r="CI36" s="5">
        <v>0.67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0.9929</v>
      </c>
      <c r="EI36" s="3">
        <v>0.98564190099999993</v>
      </c>
      <c r="EJ36" s="3">
        <v>0.97822001748546994</v>
      </c>
      <c r="EK36" s="3">
        <v>0.97067794115065698</v>
      </c>
      <c r="EL36" s="3">
        <v>0.96298046507733226</v>
      </c>
      <c r="EM36" s="3">
        <v>0.95499735702184119</v>
      </c>
      <c r="EN36" s="3">
        <v>0.94653608043862769</v>
      </c>
      <c r="EO36" s="3">
        <v>0.93743986870561247</v>
      </c>
      <c r="EP36" s="3">
        <v>0.92763424767895175</v>
      </c>
      <c r="EQ36" s="3">
        <v>0.91682730869349194</v>
      </c>
      <c r="ER36" s="3">
        <v>0.90486271231504189</v>
      </c>
      <c r="ES36" s="3">
        <v>0.89162457083387281</v>
      </c>
      <c r="ET36" s="3">
        <v>0.87706434159215574</v>
      </c>
      <c r="EU36" s="3">
        <v>0.86125964215666506</v>
      </c>
      <c r="EV36" s="3">
        <v>0.84407751229563954</v>
      </c>
      <c r="EW36" s="3">
        <v>0.82546560314952067</v>
      </c>
      <c r="EX36" s="3">
        <v>0.8053324970887038</v>
      </c>
      <c r="EY36" s="3">
        <v>0.78337913321806574</v>
      </c>
      <c r="EZ36" s="3">
        <v>0.75937639657626421</v>
      </c>
      <c r="FA36" s="3">
        <v>0.73310956701869123</v>
      </c>
      <c r="FB36" s="3">
        <v>0.70452562500063254</v>
      </c>
      <c r="FC36" s="3">
        <v>0.67351945224435472</v>
      </c>
      <c r="FD36" s="3">
        <v>0.64006574105137759</v>
      </c>
      <c r="FE36" s="3">
        <v>0.60431166875624764</v>
      </c>
      <c r="FF36" s="3">
        <v>0.5665663619257324</v>
      </c>
      <c r="FG36" s="3">
        <v>0.52708235216312804</v>
      </c>
      <c r="FH36" s="3">
        <v>0.48613859504709628</v>
      </c>
      <c r="FI36" s="3">
        <v>0.44320283433253677</v>
      </c>
      <c r="FJ36" s="3">
        <v>0.39865651745377351</v>
      </c>
      <c r="FK36" s="3">
        <v>0.35309805063915622</v>
      </c>
      <c r="FL36" s="3">
        <v>0.30728710954923211</v>
      </c>
      <c r="FM36" s="3">
        <v>0.26219579909397778</v>
      </c>
      <c r="FN36" s="3">
        <v>0.21895708986538989</v>
      </c>
      <c r="FO36" s="3">
        <v>0.17868431232644871</v>
      </c>
      <c r="FP36" s="3">
        <v>0.14227917053305805</v>
      </c>
      <c r="FQ36" s="3">
        <v>0.1103460334986185</v>
      </c>
      <c r="FR36" s="3">
        <v>8.3193185035613446E-2</v>
      </c>
      <c r="FS36" s="3">
        <v>6.0845831671346953E-2</v>
      </c>
      <c r="FT36" s="3">
        <v>4.3425061605523604E-2</v>
      </c>
      <c r="FU36" s="3">
        <v>2.9958081500418628E-2</v>
      </c>
      <c r="FV36" s="3">
        <v>2.0210920103442425E-2</v>
      </c>
      <c r="FW36" s="3">
        <v>1.2926096061357637E-2</v>
      </c>
      <c r="FX36" s="3">
        <v>7.7923677496288387E-3</v>
      </c>
      <c r="FY36" s="3">
        <v>4.2448144079328138E-3</v>
      </c>
      <c r="FZ36" s="3">
        <v>2.0344970975781185E-3</v>
      </c>
      <c r="GA36" s="3">
        <v>8.4376698127857318E-4</v>
      </c>
      <c r="GB36" s="3">
        <v>2.9969759408033644E-4</v>
      </c>
      <c r="GC36" s="3">
        <v>8.6792423245665422E-5</v>
      </c>
      <c r="GD36" s="3">
        <v>1.8862597343980469E-5</v>
      </c>
      <c r="GE36" s="3">
        <v>2.5977569062129895E-6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28</v>
      </c>
      <c r="HC36">
        <f t="shared" si="24"/>
        <v>0.27341782332796727</v>
      </c>
      <c r="HD36">
        <f>IF(H36&gt;=$F$3,IF(HB36&lt;50,HC36*VLOOKUP(H36,Ret!$A$2:$AZ$27,HB36+2),HC36),0)</f>
        <v>1.9686083279613641E-2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8.038484005842238E-4</v>
      </c>
      <c r="HH36">
        <f t="shared" si="26"/>
        <v>58</v>
      </c>
      <c r="HI36">
        <f t="shared" si="26"/>
        <v>27</v>
      </c>
      <c r="HJ36">
        <f t="shared" si="21"/>
        <v>0.21014500475364664</v>
      </c>
      <c r="HK36">
        <f>IF(HH36&gt;=$F$3,IF(HI36&lt;50,HJ36*VLOOKUP(HH36,Ret!$A$2:$AZ$27,HI36+2),HJ36),0)</f>
        <v>1.1978265270957859E-2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5.8840601331021055E-4</v>
      </c>
      <c r="HN36">
        <f>HN35/(1+Assumptions!$C$9)</f>
        <v>0.39361003504321418</v>
      </c>
      <c r="HO36">
        <f>HO35*(1+Assumptions!$C$10)</f>
        <v>2.2245978246770139</v>
      </c>
      <c r="HQ36">
        <f>HQ35/(1.01+Assumptions!$C$9)</f>
        <v>0.30971906092801521</v>
      </c>
      <c r="HR36">
        <f>HR35/(0.99+Assumptions!$C$9)</f>
        <v>0.50138591959891954</v>
      </c>
    </row>
    <row r="37" spans="2:226" x14ac:dyDescent="0.25">
      <c r="B37">
        <f t="shared" si="25"/>
        <v>2065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49266.545628214073</v>
      </c>
      <c r="F37" s="3">
        <f t="shared" si="19"/>
        <v>35458.639999999999</v>
      </c>
      <c r="H37">
        <f t="shared" si="23"/>
        <v>60</v>
      </c>
      <c r="I37" s="5">
        <v>246602.34535601217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47786.93</v>
      </c>
      <c r="AN37" s="5">
        <v>50035.59</v>
      </c>
      <c r="AO37" s="5">
        <v>52380.55</v>
      </c>
      <c r="AP37" s="5">
        <v>22580.3</v>
      </c>
      <c r="AQ37" s="5">
        <v>23624.73</v>
      </c>
      <c r="AR37" s="5">
        <v>24703.26</v>
      </c>
      <c r="AS37" s="5">
        <v>25811.48</v>
      </c>
      <c r="AT37" s="5">
        <v>26946.28</v>
      </c>
      <c r="AU37" s="5">
        <v>28097.13</v>
      </c>
      <c r="AV37" s="5">
        <v>29255.64</v>
      </c>
      <c r="AW37" s="5">
        <v>30413.15</v>
      </c>
      <c r="AX37" s="5">
        <v>31561.91</v>
      </c>
      <c r="AY37" s="5">
        <v>32697.79</v>
      </c>
      <c r="AZ37" s="5">
        <v>33807.97</v>
      </c>
      <c r="BA37" s="5">
        <v>34880.94</v>
      </c>
      <c r="BB37" s="5">
        <v>35901.86</v>
      </c>
      <c r="BC37" s="5">
        <v>36843.949999999997</v>
      </c>
      <c r="BD37" s="5">
        <v>37679.379999999997</v>
      </c>
      <c r="BE37" s="5">
        <v>38376.730000000003</v>
      </c>
      <c r="BF37" s="5">
        <v>38908.839999999997</v>
      </c>
      <c r="BG37" s="5">
        <v>39242.269999999997</v>
      </c>
      <c r="BH37" s="5">
        <v>39344.230000000003</v>
      </c>
      <c r="BI37" s="5">
        <v>39189.51</v>
      </c>
      <c r="BJ37" s="5">
        <v>38762.53</v>
      </c>
      <c r="BK37" s="5">
        <v>38044.54</v>
      </c>
      <c r="BL37" s="5">
        <v>37019.14</v>
      </c>
      <c r="BM37" s="5">
        <v>35605.839999999997</v>
      </c>
      <c r="BN37" s="5">
        <v>33788.589999999997</v>
      </c>
      <c r="BO37" s="5">
        <v>31573.23</v>
      </c>
      <c r="BP37" s="5">
        <v>28988.15</v>
      </c>
      <c r="BQ37" s="5">
        <v>26094.82</v>
      </c>
      <c r="BR37" s="5">
        <v>22990.06</v>
      </c>
      <c r="BS37" s="5">
        <v>19793.38</v>
      </c>
      <c r="BT37" s="5">
        <v>16627.509999999998</v>
      </c>
      <c r="BU37" s="5">
        <v>13604.89</v>
      </c>
      <c r="BV37" s="5">
        <v>10821.28</v>
      </c>
      <c r="BW37" s="5">
        <v>8349.76</v>
      </c>
      <c r="BX37" s="5">
        <v>6286.9</v>
      </c>
      <c r="BY37" s="5">
        <v>4575.75</v>
      </c>
      <c r="BZ37" s="5">
        <v>3256.77</v>
      </c>
      <c r="CA37" s="5">
        <v>2197.46</v>
      </c>
      <c r="CB37" s="5">
        <v>1397.57</v>
      </c>
      <c r="CC37" s="5">
        <v>803.19</v>
      </c>
      <c r="CD37" s="5">
        <v>406.13</v>
      </c>
      <c r="CE37" s="5">
        <v>177.7</v>
      </c>
      <c r="CF37" s="5">
        <v>66.59</v>
      </c>
      <c r="CG37" s="5">
        <v>20.34</v>
      </c>
      <c r="CH37" s="5">
        <v>4.66</v>
      </c>
      <c r="CI37" s="5">
        <v>0.68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0.99268999999999996</v>
      </c>
      <c r="EJ37" s="3">
        <v>0.98521504429999995</v>
      </c>
      <c r="EK37" s="3">
        <v>0.97761903630844693</v>
      </c>
      <c r="EL37" s="3">
        <v>0.96986651735052098</v>
      </c>
      <c r="EM37" s="3">
        <v>0.9618263239216851</v>
      </c>
      <c r="EN37" s="3">
        <v>0.95330454269173903</v>
      </c>
      <c r="EO37" s="3">
        <v>0.94414328603647146</v>
      </c>
      <c r="EP37" s="3">
        <v>0.93426754726452999</v>
      </c>
      <c r="EQ37" s="3">
        <v>0.92338333033889819</v>
      </c>
      <c r="ER37" s="3">
        <v>0.91133317787797552</v>
      </c>
      <c r="ES37" s="3">
        <v>0.89800037348562067</v>
      </c>
      <c r="ET37" s="3">
        <v>0.88333602738660055</v>
      </c>
      <c r="EU37" s="3">
        <v>0.86741831217309395</v>
      </c>
      <c r="EV37" s="3">
        <v>0.85011331684524072</v>
      </c>
      <c r="EW37" s="3">
        <v>0.83136831820880319</v>
      </c>
      <c r="EX37" s="3">
        <v>0.81109124492769047</v>
      </c>
      <c r="EY37" s="3">
        <v>0.78898089759096168</v>
      </c>
      <c r="EZ37" s="3">
        <v>0.7648065228887746</v>
      </c>
      <c r="FA37" s="3">
        <v>0.73835186526205188</v>
      </c>
      <c r="FB37" s="3">
        <v>0.70956352603548445</v>
      </c>
      <c r="FC37" s="3">
        <v>0.67833563525466278</v>
      </c>
      <c r="FD37" s="3">
        <v>0.64464270425156367</v>
      </c>
      <c r="FE37" s="3">
        <v>0.60863296279207135</v>
      </c>
      <c r="FF37" s="3">
        <v>0.57061774793607856</v>
      </c>
      <c r="FG37" s="3">
        <v>0.53085139708241325</v>
      </c>
      <c r="FH37" s="3">
        <v>0.48961486055705139</v>
      </c>
      <c r="FI37" s="3">
        <v>0.44637207607265261</v>
      </c>
      <c r="FJ37" s="3">
        <v>0.40150721870659029</v>
      </c>
      <c r="FK37" s="3">
        <v>0.35562297375280111</v>
      </c>
      <c r="FL37" s="3">
        <v>0.30948444913811268</v>
      </c>
      <c r="FM37" s="3">
        <v>0.26407070107158603</v>
      </c>
      <c r="FN37" s="3">
        <v>0.22052280175787078</v>
      </c>
      <c r="FO37" s="3">
        <v>0.17996204283054559</v>
      </c>
      <c r="FP37" s="3">
        <v>0.14329657622425024</v>
      </c>
      <c r="FQ37" s="3">
        <v>0.11113509265647951</v>
      </c>
      <c r="FR37" s="3">
        <v>8.3788080406499599E-2</v>
      </c>
      <c r="FS37" s="3">
        <v>6.1280926247705668E-2</v>
      </c>
      <c r="FT37" s="3">
        <v>4.3735584253725056E-2</v>
      </c>
      <c r="FU37" s="3">
        <v>3.0172304864959844E-2</v>
      </c>
      <c r="FV37" s="3">
        <v>2.0355443754096508E-2</v>
      </c>
      <c r="FW37" s="3">
        <v>1.3018527607369964E-2</v>
      </c>
      <c r="FX37" s="3">
        <v>7.8480891828269089E-3</v>
      </c>
      <c r="FY37" s="3">
        <v>4.2751681014531308E-3</v>
      </c>
      <c r="FZ37" s="3">
        <v>2.0490453193454708E-3</v>
      </c>
      <c r="GA37" s="3">
        <v>8.4980056529214724E-4</v>
      </c>
      <c r="GB37" s="3">
        <v>3.0184066278611776E-4</v>
      </c>
      <c r="GC37" s="3">
        <v>8.7413055942859691E-5</v>
      </c>
      <c r="GD37" s="3">
        <v>1.8997479448061698E-5</v>
      </c>
      <c r="GE37" s="3">
        <v>2.616332869587056E-6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29</v>
      </c>
      <c r="HC37">
        <f t="shared" si="24"/>
        <v>0.25292789164776941</v>
      </c>
      <c r="HD37">
        <f>IF(H37&gt;=$F$3,IF(HB37&lt;50,HC37*VLOOKUP(H37,Ret!$A$2:$AZ$27,HB37+2),HC37),0)</f>
        <v>3.2374770130914485E-2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7.7901790627512972E-4</v>
      </c>
      <c r="HH37">
        <f t="shared" si="26"/>
        <v>59</v>
      </c>
      <c r="HI37">
        <f t="shared" si="26"/>
        <v>28</v>
      </c>
      <c r="HJ37">
        <f t="shared" si="21"/>
        <v>0.19757833346937859</v>
      </c>
      <c r="HK37">
        <f>IF(HH37&gt;=$F$3,IF(HI37&lt;50,HJ37*VLOOKUP(HH37,Ret!$A$2:$AZ$27,HI37+2),HJ37),0)</f>
        <v>1.4225640009795258E-2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5.80880300399973E-4</v>
      </c>
      <c r="HN37">
        <f>HN36/(1+Assumptions!$C$9)</f>
        <v>0.37920041911677665</v>
      </c>
      <c r="HO37">
        <f>HO36*(1+Assumptions!$C$10)</f>
        <v>2.2968972539790169</v>
      </c>
      <c r="HQ37">
        <f>HQ36/(1.01+Assumptions!$C$9)</f>
        <v>0.29553345508398399</v>
      </c>
      <c r="HR37">
        <f>HR36/(0.99+Assumptions!$C$9)</f>
        <v>0.48772949377326802</v>
      </c>
    </row>
    <row r="38" spans="2:226" x14ac:dyDescent="0.25">
      <c r="B38">
        <f t="shared" si="25"/>
        <v>2066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51976.205637765845</v>
      </c>
      <c r="F38" s="3">
        <f t="shared" si="19"/>
        <v>36114.89</v>
      </c>
      <c r="H38">
        <f t="shared" si="23"/>
        <v>61</v>
      </c>
      <c r="I38" s="5">
        <v>232241.07679834877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50404.04</v>
      </c>
      <c r="AO38" s="5">
        <v>52766.27</v>
      </c>
      <c r="AP38" s="5">
        <v>22746.57</v>
      </c>
      <c r="AQ38" s="5">
        <v>23798.7</v>
      </c>
      <c r="AR38" s="5">
        <v>24885.17</v>
      </c>
      <c r="AS38" s="5">
        <v>26001.55</v>
      </c>
      <c r="AT38" s="5">
        <v>27144.71</v>
      </c>
      <c r="AU38" s="5">
        <v>28304.04</v>
      </c>
      <c r="AV38" s="5">
        <v>29471.07</v>
      </c>
      <c r="AW38" s="5">
        <v>30637.11</v>
      </c>
      <c r="AX38" s="5">
        <v>31794.33</v>
      </c>
      <c r="AY38" s="5">
        <v>32938.57</v>
      </c>
      <c r="AZ38" s="5">
        <v>34056.93</v>
      </c>
      <c r="BA38" s="5">
        <v>35137.800000000003</v>
      </c>
      <c r="BB38" s="5">
        <v>36166.230000000003</v>
      </c>
      <c r="BC38" s="5">
        <v>37115.26</v>
      </c>
      <c r="BD38" s="5">
        <v>37956.839999999997</v>
      </c>
      <c r="BE38" s="5">
        <v>38659.33</v>
      </c>
      <c r="BF38" s="5">
        <v>39195.360000000001</v>
      </c>
      <c r="BG38" s="5">
        <v>39531.24</v>
      </c>
      <c r="BH38" s="5">
        <v>39633.949999999997</v>
      </c>
      <c r="BI38" s="5">
        <v>39478.1</v>
      </c>
      <c r="BJ38" s="5">
        <v>39047.97</v>
      </c>
      <c r="BK38" s="5">
        <v>38324.69</v>
      </c>
      <c r="BL38" s="5">
        <v>37291.75</v>
      </c>
      <c r="BM38" s="5">
        <v>35868.04</v>
      </c>
      <c r="BN38" s="5">
        <v>34037.4</v>
      </c>
      <c r="BO38" s="5">
        <v>31805.73</v>
      </c>
      <c r="BP38" s="5">
        <v>29201.61</v>
      </c>
      <c r="BQ38" s="5">
        <v>26286.98</v>
      </c>
      <c r="BR38" s="5">
        <v>23159.35</v>
      </c>
      <c r="BS38" s="5">
        <v>19939.13</v>
      </c>
      <c r="BT38" s="5">
        <v>16749.95</v>
      </c>
      <c r="BU38" s="5">
        <v>13705.08</v>
      </c>
      <c r="BV38" s="5">
        <v>10900.97</v>
      </c>
      <c r="BW38" s="5">
        <v>8411.25</v>
      </c>
      <c r="BX38" s="5">
        <v>6333.19</v>
      </c>
      <c r="BY38" s="5">
        <v>4609.4399999999996</v>
      </c>
      <c r="BZ38" s="5">
        <v>3280.75</v>
      </c>
      <c r="CA38" s="5">
        <v>2213.64</v>
      </c>
      <c r="CB38" s="5">
        <v>1407.87</v>
      </c>
      <c r="CC38" s="5">
        <v>809.1</v>
      </c>
      <c r="CD38" s="5">
        <v>409.12</v>
      </c>
      <c r="CE38" s="5">
        <v>179.01</v>
      </c>
      <c r="CF38" s="5">
        <v>67.08</v>
      </c>
      <c r="CG38" s="5">
        <v>20.49</v>
      </c>
      <c r="CH38" s="5">
        <v>4.7</v>
      </c>
      <c r="CI38" s="5">
        <v>0.68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0.99246999999999996</v>
      </c>
      <c r="EK38" s="3">
        <v>0.98481805629999997</v>
      </c>
      <c r="EL38" s="3">
        <v>0.97700844911354101</v>
      </c>
      <c r="EM38" s="3">
        <v>0.96890904907038977</v>
      </c>
      <c r="EN38" s="3">
        <v>0.96032451489562609</v>
      </c>
      <c r="EO38" s="3">
        <v>0.95109579630747909</v>
      </c>
      <c r="EP38" s="3">
        <v>0.94114733427810282</v>
      </c>
      <c r="EQ38" s="3">
        <v>0.93018296783376286</v>
      </c>
      <c r="ER38" s="3">
        <v>0.91804408010353222</v>
      </c>
      <c r="ES38" s="3">
        <v>0.90461309521161748</v>
      </c>
      <c r="ET38" s="3">
        <v>0.88984076336681184</v>
      </c>
      <c r="EU38" s="3">
        <v>0.87380583281094182</v>
      </c>
      <c r="EV38" s="3">
        <v>0.85637340644636351</v>
      </c>
      <c r="EW38" s="3">
        <v>0.83749037283422123</v>
      </c>
      <c r="EX38" s="3">
        <v>0.81706398264079461</v>
      </c>
      <c r="EY38" s="3">
        <v>0.79479081847400657</v>
      </c>
      <c r="EZ38" s="3">
        <v>0.77043842779596305</v>
      </c>
      <c r="FA38" s="3">
        <v>0.74378896257850069</v>
      </c>
      <c r="FB38" s="3">
        <v>0.71478863092756495</v>
      </c>
      <c r="FC38" s="3">
        <v>0.68333078328044283</v>
      </c>
      <c r="FD38" s="3">
        <v>0.64938974327490329</v>
      </c>
      <c r="FE38" s="3">
        <v>0.61311483221556717</v>
      </c>
      <c r="FF38" s="3">
        <v>0.57481967979538284</v>
      </c>
      <c r="FG38" s="3">
        <v>0.53476049631044265</v>
      </c>
      <c r="FH38" s="3">
        <v>0.4932203009570475</v>
      </c>
      <c r="FI38" s="3">
        <v>0.4496590839765211</v>
      </c>
      <c r="FJ38" s="3">
        <v>0.40446384944604097</v>
      </c>
      <c r="FK38" s="3">
        <v>0.35824172073134741</v>
      </c>
      <c r="FL38" s="3">
        <v>0.3117634398836624</v>
      </c>
      <c r="FM38" s="3">
        <v>0.26601527271513375</v>
      </c>
      <c r="FN38" s="3">
        <v>0.22214669409168106</v>
      </c>
      <c r="FO38" s="3">
        <v>0.18128725264739814</v>
      </c>
      <c r="FP38" s="3">
        <v>0.14435178779301724</v>
      </c>
      <c r="FQ38" s="3">
        <v>0.11195347254075246</v>
      </c>
      <c r="FR38" s="3">
        <v>8.4405081552649502E-2</v>
      </c>
      <c r="FS38" s="3">
        <v>6.1732188545976785E-2</v>
      </c>
      <c r="FT38" s="3">
        <v>4.405764564337817E-2</v>
      </c>
      <c r="FU38" s="3">
        <v>3.0394488576453733E-2</v>
      </c>
      <c r="FV38" s="3">
        <v>2.0505337773218748E-2</v>
      </c>
      <c r="FW38" s="3">
        <v>1.3114393826239783E-2</v>
      </c>
      <c r="FX38" s="3">
        <v>7.9058811742103909E-3</v>
      </c>
      <c r="FY38" s="3">
        <v>4.3066497108393683E-3</v>
      </c>
      <c r="FZ38" s="3">
        <v>2.0641341399082009E-3</v>
      </c>
      <c r="GA38" s="3">
        <v>8.560583518441283E-4</v>
      </c>
      <c r="GB38" s="3">
        <v>3.0406336599151594E-4</v>
      </c>
      <c r="GC38" s="3">
        <v>8.8056750791143E-5</v>
      </c>
      <c r="GD38" s="3">
        <v>1.9137373649439111E-5</v>
      </c>
      <c r="GE38" s="3">
        <v>2.6355990990007535E-6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30</v>
      </c>
      <c r="HC38">
        <f t="shared" si="24"/>
        <v>0.21977410361057978</v>
      </c>
      <c r="HD38">
        <f>IF(H38&gt;=$F$3,IF(HB38&lt;50,HC38*VLOOKUP(H38,Ret!$A$2:$AZ$27,HB38+2),HC38),0)</f>
        <v>3.6482501199356247E-2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7.2085905984270167E-4</v>
      </c>
      <c r="HH38">
        <f t="shared" si="26"/>
        <v>60</v>
      </c>
      <c r="HI38">
        <f t="shared" si="26"/>
        <v>29</v>
      </c>
      <c r="HJ38">
        <f t="shared" si="21"/>
        <v>0.18277181315918337</v>
      </c>
      <c r="HK38">
        <f>IF(HH38&gt;=$F$3,IF(HI38&lt;50,HJ38*VLOOKUP(HH38,Ret!$A$2:$AZ$27,HI38+2),HJ38),0)</f>
        <v>2.3394792084375473E-2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5.6293718453028472E-4</v>
      </c>
      <c r="HN38">
        <f>HN37/(1+Assumptions!$C$9)</f>
        <v>0.36531832284853238</v>
      </c>
      <c r="HO38">
        <f>HO37*(1+Assumptions!$C$10)</f>
        <v>2.3715464147333347</v>
      </c>
      <c r="HQ38">
        <f>HQ37/(1.01+Assumptions!$C$9)</f>
        <v>0.28199757164502287</v>
      </c>
      <c r="HR38">
        <f>HR37/(0.99+Assumptions!$C$9)</f>
        <v>0.47444503285337353</v>
      </c>
    </row>
    <row r="39" spans="2:226" x14ac:dyDescent="0.25">
      <c r="B39">
        <f t="shared" si="25"/>
        <v>2067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54834.896947842957</v>
      </c>
      <c r="F39" s="3">
        <f t="shared" si="19"/>
        <v>36615.65</v>
      </c>
      <c r="H39">
        <f t="shared" si="23"/>
        <v>62</v>
      </c>
      <c r="I39" s="5">
        <v>217557.32687386373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53166.62</v>
      </c>
      <c r="AP39" s="5">
        <v>22919.16</v>
      </c>
      <c r="AQ39" s="5">
        <v>23979.26</v>
      </c>
      <c r="AR39" s="5">
        <v>25073.98</v>
      </c>
      <c r="AS39" s="5">
        <v>26198.83</v>
      </c>
      <c r="AT39" s="5">
        <v>27350.66</v>
      </c>
      <c r="AU39" s="5">
        <v>28518.78</v>
      </c>
      <c r="AV39" s="5">
        <v>29694.68</v>
      </c>
      <c r="AW39" s="5">
        <v>30869.56</v>
      </c>
      <c r="AX39" s="5">
        <v>32035.56</v>
      </c>
      <c r="AY39" s="5">
        <v>33188.480000000003</v>
      </c>
      <c r="AZ39" s="5">
        <v>34315.32</v>
      </c>
      <c r="BA39" s="5">
        <v>35404.39</v>
      </c>
      <c r="BB39" s="5">
        <v>36440.629999999997</v>
      </c>
      <c r="BC39" s="5">
        <v>37396.86</v>
      </c>
      <c r="BD39" s="5">
        <v>38244.82</v>
      </c>
      <c r="BE39" s="5">
        <v>38952.639999999999</v>
      </c>
      <c r="BF39" s="5">
        <v>39492.74</v>
      </c>
      <c r="BG39" s="5">
        <v>39831.17</v>
      </c>
      <c r="BH39" s="5">
        <v>39934.660000000003</v>
      </c>
      <c r="BI39" s="5">
        <v>39777.620000000003</v>
      </c>
      <c r="BJ39" s="5">
        <v>39344.239999999998</v>
      </c>
      <c r="BK39" s="5">
        <v>38615.46</v>
      </c>
      <c r="BL39" s="5">
        <v>37574.68</v>
      </c>
      <c r="BM39" s="5">
        <v>36140.17</v>
      </c>
      <c r="BN39" s="5">
        <v>34295.65</v>
      </c>
      <c r="BO39" s="5">
        <v>32047.040000000001</v>
      </c>
      <c r="BP39" s="5">
        <v>29423.17</v>
      </c>
      <c r="BQ39" s="5">
        <v>26486.42</v>
      </c>
      <c r="BR39" s="5">
        <v>23335.06</v>
      </c>
      <c r="BS39" s="5">
        <v>20090.41</v>
      </c>
      <c r="BT39" s="5">
        <v>16877.04</v>
      </c>
      <c r="BU39" s="5">
        <v>13809.06</v>
      </c>
      <c r="BV39" s="5">
        <v>10983.67</v>
      </c>
      <c r="BW39" s="5">
        <v>8475.07</v>
      </c>
      <c r="BX39" s="5">
        <v>6381.24</v>
      </c>
      <c r="BY39" s="5">
        <v>4644.42</v>
      </c>
      <c r="BZ39" s="5">
        <v>3305.64</v>
      </c>
      <c r="CA39" s="5">
        <v>2230.4299999999998</v>
      </c>
      <c r="CB39" s="5">
        <v>1418.55</v>
      </c>
      <c r="CC39" s="5">
        <v>815.24</v>
      </c>
      <c r="CD39" s="5">
        <v>412.23</v>
      </c>
      <c r="CE39" s="5">
        <v>180.37</v>
      </c>
      <c r="CF39" s="5">
        <v>67.59</v>
      </c>
      <c r="CG39" s="5">
        <v>20.65</v>
      </c>
      <c r="CH39" s="5">
        <v>4.7300000000000004</v>
      </c>
      <c r="CI39" s="5">
        <v>0.69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0.99229000000000001</v>
      </c>
      <c r="EL39" s="3">
        <v>0.98442114030000005</v>
      </c>
      <c r="EM39" s="3">
        <v>0.97626028904691309</v>
      </c>
      <c r="EN39" s="3">
        <v>0.96761062288595745</v>
      </c>
      <c r="EO39" s="3">
        <v>0.95831188480002338</v>
      </c>
      <c r="EP39" s="3">
        <v>0.94828794248501513</v>
      </c>
      <c r="EQ39" s="3">
        <v>0.9372403879550647</v>
      </c>
      <c r="ER39" s="3">
        <v>0.92500940089225114</v>
      </c>
      <c r="ES39" s="3">
        <v>0.91147651335719748</v>
      </c>
      <c r="ET39" s="3">
        <v>0.89659210189407446</v>
      </c>
      <c r="EU39" s="3">
        <v>0.88043551221794325</v>
      </c>
      <c r="EV39" s="3">
        <v>0.86287082374919521</v>
      </c>
      <c r="EW39" s="3">
        <v>0.84384452208552541</v>
      </c>
      <c r="EX39" s="3">
        <v>0.82326315419185947</v>
      </c>
      <c r="EY39" s="3">
        <v>0.80082100060858941</v>
      </c>
      <c r="EZ39" s="3">
        <v>0.7762838451499422</v>
      </c>
      <c r="FA39" s="3">
        <v>0.74943218694620573</v>
      </c>
      <c r="FB39" s="3">
        <v>0.72021182597717315</v>
      </c>
      <c r="FC39" s="3">
        <v>0.68851530351591772</v>
      </c>
      <c r="FD39" s="3">
        <v>0.65431674839028209</v>
      </c>
      <c r="FE39" s="3">
        <v>0.6177666148252009</v>
      </c>
      <c r="FF39" s="3">
        <v>0.57918091206321887</v>
      </c>
      <c r="FG39" s="3">
        <v>0.53881779430153309</v>
      </c>
      <c r="FH39" s="3">
        <v>0.49696242804019003</v>
      </c>
      <c r="FI39" s="3">
        <v>0.45307070639568048</v>
      </c>
      <c r="FJ39" s="3">
        <v>0.40753256969585067</v>
      </c>
      <c r="FK39" s="3">
        <v>0.36095974763100885</v>
      </c>
      <c r="FL39" s="3">
        <v>0.31412882997336178</v>
      </c>
      <c r="FM39" s="3">
        <v>0.26803356546307067</v>
      </c>
      <c r="FN39" s="3">
        <v>0.22383215018255567</v>
      </c>
      <c r="FO39" s="3">
        <v>0.18266270279947819</v>
      </c>
      <c r="FP39" s="3">
        <v>0.1454470037311125</v>
      </c>
      <c r="FQ39" s="3">
        <v>0.11280287821370161</v>
      </c>
      <c r="FR39" s="3">
        <v>8.5045473971656058E-2</v>
      </c>
      <c r="FS39" s="3">
        <v>6.2200558753389798E-2</v>
      </c>
      <c r="FT39" s="3">
        <v>4.4391916776706758E-2</v>
      </c>
      <c r="FU39" s="3">
        <v>3.0625095545914461E-2</v>
      </c>
      <c r="FV39" s="3">
        <v>2.0660914459095733E-2</v>
      </c>
      <c r="FW39" s="3">
        <v>1.3213894451459268E-2</v>
      </c>
      <c r="FX39" s="3">
        <v>7.9658641311177048E-3</v>
      </c>
      <c r="FY39" s="3">
        <v>4.3393248267850583E-3</v>
      </c>
      <c r="FZ39" s="3">
        <v>2.0797949962298107E-3</v>
      </c>
      <c r="GA39" s="3">
        <v>8.6255337878638947E-4</v>
      </c>
      <c r="GB39" s="3">
        <v>3.0637033461113766E-4</v>
      </c>
      <c r="GC39" s="3">
        <v>8.8724848903385452E-5</v>
      </c>
      <c r="GD39" s="3">
        <v>1.9282571412172762E-5</v>
      </c>
      <c r="GE39" s="3">
        <v>2.655595734884432E-6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31</v>
      </c>
      <c r="HC39">
        <f t="shared" si="24"/>
        <v>0.18257074335138082</v>
      </c>
      <c r="HD39">
        <f>IF(H39&gt;=$F$3,IF(HB39&lt;50,HC39*VLOOKUP(H39,Ret!$A$2:$AZ$27,HB39+2),HC39),0)</f>
        <v>5.2397803341846294E-2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6.3352047942929145E-4</v>
      </c>
      <c r="HH39">
        <f t="shared" si="26"/>
        <v>61</v>
      </c>
      <c r="HI39">
        <f t="shared" si="26"/>
        <v>30</v>
      </c>
      <c r="HJ39">
        <f t="shared" si="21"/>
        <v>0.1588140838902776</v>
      </c>
      <c r="HK39">
        <f>IF(HH39&gt;=$F$3,IF(HI39&lt;50,HJ39*VLOOKUP(HH39,Ret!$A$2:$AZ$27,HI39+2),HJ39),0)</f>
        <v>2.6363137925786082E-2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5.2091019516011048E-4</v>
      </c>
      <c r="HN39">
        <f>HN38/(1+Assumptions!$C$9)</f>
        <v>0.35194443434348011</v>
      </c>
      <c r="HO39">
        <f>HO38*(1+Assumptions!$C$10)</f>
        <v>2.4486216732121679</v>
      </c>
      <c r="HQ39">
        <f>HQ38/(1.01+Assumptions!$C$9)</f>
        <v>0.2690816523330371</v>
      </c>
      <c r="HR39">
        <f>HR38/(0.99+Assumptions!$C$9)</f>
        <v>0.46152240549939055</v>
      </c>
    </row>
    <row r="40" spans="2:226" x14ac:dyDescent="0.25">
      <c r="B40">
        <f t="shared" si="25"/>
        <v>2068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57850.816279974322</v>
      </c>
      <c r="F40" s="3">
        <f t="shared" si="19"/>
        <v>36929.42</v>
      </c>
      <c r="H40">
        <f t="shared" si="23"/>
        <v>63</v>
      </c>
      <c r="I40" s="5">
        <v>202529.55763728081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23097.24</v>
      </c>
      <c r="AQ40" s="5">
        <v>24165.58</v>
      </c>
      <c r="AR40" s="5">
        <v>25268.799999999999</v>
      </c>
      <c r="AS40" s="5">
        <v>26402.39</v>
      </c>
      <c r="AT40" s="5">
        <v>27563.17</v>
      </c>
      <c r="AU40" s="5">
        <v>28740.37</v>
      </c>
      <c r="AV40" s="5">
        <v>29925.4</v>
      </c>
      <c r="AW40" s="5">
        <v>31109.41</v>
      </c>
      <c r="AX40" s="5">
        <v>32284.47</v>
      </c>
      <c r="AY40" s="5">
        <v>33446.35</v>
      </c>
      <c r="AZ40" s="5">
        <v>34581.949999999997</v>
      </c>
      <c r="BA40" s="5">
        <v>35679.480000000003</v>
      </c>
      <c r="BB40" s="5">
        <v>36723.769999999997</v>
      </c>
      <c r="BC40" s="5">
        <v>37687.43</v>
      </c>
      <c r="BD40" s="5">
        <v>38541.980000000003</v>
      </c>
      <c r="BE40" s="5">
        <v>39255.300000000003</v>
      </c>
      <c r="BF40" s="5">
        <v>39799.599999999999</v>
      </c>
      <c r="BG40" s="5">
        <v>40140.660000000003</v>
      </c>
      <c r="BH40" s="5">
        <v>40244.949999999997</v>
      </c>
      <c r="BI40" s="5">
        <v>40086.69</v>
      </c>
      <c r="BJ40" s="5">
        <v>39649.94</v>
      </c>
      <c r="BK40" s="5">
        <v>38915.5</v>
      </c>
      <c r="BL40" s="5">
        <v>37866.639999999999</v>
      </c>
      <c r="BM40" s="5">
        <v>36420.980000000003</v>
      </c>
      <c r="BN40" s="5">
        <v>34562.120000000003</v>
      </c>
      <c r="BO40" s="5">
        <v>32296.04</v>
      </c>
      <c r="BP40" s="5">
        <v>29651.78</v>
      </c>
      <c r="BQ40" s="5">
        <v>26692.22</v>
      </c>
      <c r="BR40" s="5">
        <v>23516.38</v>
      </c>
      <c r="BS40" s="5">
        <v>20246.509999999998</v>
      </c>
      <c r="BT40" s="5">
        <v>17008.169999999998</v>
      </c>
      <c r="BU40" s="5">
        <v>13916.35</v>
      </c>
      <c r="BV40" s="5">
        <v>11069.02</v>
      </c>
      <c r="BW40" s="5">
        <v>8540.92</v>
      </c>
      <c r="BX40" s="5">
        <v>6430.82</v>
      </c>
      <c r="BY40" s="5">
        <v>4680.5</v>
      </c>
      <c r="BZ40" s="5">
        <v>3331.33</v>
      </c>
      <c r="CA40" s="5">
        <v>2247.7600000000002</v>
      </c>
      <c r="CB40" s="5">
        <v>1429.57</v>
      </c>
      <c r="CC40" s="5">
        <v>821.57</v>
      </c>
      <c r="CD40" s="5">
        <v>415.43</v>
      </c>
      <c r="CE40" s="5">
        <v>181.77</v>
      </c>
      <c r="CF40" s="5">
        <v>68.11</v>
      </c>
      <c r="CG40" s="5">
        <v>20.81</v>
      </c>
      <c r="CH40" s="5">
        <v>4.7699999999999996</v>
      </c>
      <c r="CI40" s="5">
        <v>0.69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0.99207000000000001</v>
      </c>
      <c r="EM40" s="3">
        <v>0.9838457397</v>
      </c>
      <c r="EN40" s="3">
        <v>0.97512886644625807</v>
      </c>
      <c r="EO40" s="3">
        <v>0.96575787803970947</v>
      </c>
      <c r="EP40" s="3">
        <v>0.95565605063541403</v>
      </c>
      <c r="EQ40" s="3">
        <v>0.94452265764551147</v>
      </c>
      <c r="ER40" s="3">
        <v>0.93219663696323751</v>
      </c>
      <c r="ES40" s="3">
        <v>0.91855860016446533</v>
      </c>
      <c r="ET40" s="3">
        <v>0.90355853822377963</v>
      </c>
      <c r="EU40" s="3">
        <v>0.88727641336498708</v>
      </c>
      <c r="EV40" s="3">
        <v>0.86957524891835558</v>
      </c>
      <c r="EW40" s="3">
        <v>0.85040111467970581</v>
      </c>
      <c r="EX40" s="3">
        <v>0.82965983149266775</v>
      </c>
      <c r="EY40" s="3">
        <v>0.80704330448617767</v>
      </c>
      <c r="EZ40" s="3">
        <v>0.78231549763672115</v>
      </c>
      <c r="FA40" s="3">
        <v>0.75525520457346695</v>
      </c>
      <c r="FB40" s="3">
        <v>0.72580780414714752</v>
      </c>
      <c r="FC40" s="3">
        <v>0.69386500268663154</v>
      </c>
      <c r="FD40" s="3">
        <v>0.65940072800318661</v>
      </c>
      <c r="FE40" s="3">
        <v>0.62256660333692859</v>
      </c>
      <c r="FF40" s="3">
        <v>0.58368109329250406</v>
      </c>
      <c r="FG40" s="3">
        <v>0.54300435790094947</v>
      </c>
      <c r="FH40" s="3">
        <v>0.50082377937920375</v>
      </c>
      <c r="FI40" s="3">
        <v>0.45659102318443251</v>
      </c>
      <c r="FJ40" s="3">
        <v>0.41069905944416518</v>
      </c>
      <c r="FK40" s="3">
        <v>0.36376437093088598</v>
      </c>
      <c r="FL40" s="3">
        <v>0.31656958144631286</v>
      </c>
      <c r="FM40" s="3">
        <v>0.2701161610648809</v>
      </c>
      <c r="FN40" s="3">
        <v>0.22557130494367139</v>
      </c>
      <c r="FO40" s="3">
        <v>0.18408197482538191</v>
      </c>
      <c r="FP40" s="3">
        <v>0.1465771132744586</v>
      </c>
      <c r="FQ40" s="3">
        <v>0.11367934597113911</v>
      </c>
      <c r="FR40" s="3">
        <v>8.5706269308020916E-2</v>
      </c>
      <c r="FS40" s="3">
        <v>6.2683851246500333E-2</v>
      </c>
      <c r="FT40" s="3">
        <v>4.4736837796114821E-2</v>
      </c>
      <c r="FU40" s="3">
        <v>3.0863049658783694E-2</v>
      </c>
      <c r="FV40" s="3">
        <v>2.0821447821801831E-2</v>
      </c>
      <c r="FW40" s="3">
        <v>1.331656516891158E-2</v>
      </c>
      <c r="FX40" s="3">
        <v>8.0277581464266567E-3</v>
      </c>
      <c r="FY40" s="3">
        <v>4.3730409726844572E-3</v>
      </c>
      <c r="FZ40" s="3">
        <v>2.0959548077979333E-3</v>
      </c>
      <c r="GA40" s="3">
        <v>8.6925533743803692E-4</v>
      </c>
      <c r="GB40" s="3">
        <v>3.0875080330461634E-4</v>
      </c>
      <c r="GC40" s="3">
        <v>8.9414232637016877E-5</v>
      </c>
      <c r="GD40" s="3">
        <v>1.943239517900288E-5</v>
      </c>
      <c r="GE40" s="3">
        <v>2.6762294640522755E-6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32</v>
      </c>
      <c r="HC40">
        <f t="shared" si="24"/>
        <v>0.12953941953010523</v>
      </c>
      <c r="HD40">
        <f>IF(H40&gt;=$F$3,IF(HB40&lt;50,HC40*VLOOKUP(H40,Ret!$A$2:$AZ$27,HB40+2),HC40),0)</f>
        <v>3.9768601795742306E-2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4.7411427548018514E-4</v>
      </c>
      <c r="HH40">
        <f t="shared" si="26"/>
        <v>62</v>
      </c>
      <c r="HI40">
        <f t="shared" si="26"/>
        <v>31</v>
      </c>
      <c r="HJ40">
        <f t="shared" si="21"/>
        <v>0.13193003576933141</v>
      </c>
      <c r="HK40">
        <f>IF(HH40&gt;=$F$3,IF(HI40&lt;50,HJ40*VLOOKUP(HH40,Ret!$A$2:$AZ$27,HI40+2),HJ40),0)</f>
        <v>3.7863920265798108E-2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4.5779722411957996E-4</v>
      </c>
      <c r="HN40">
        <f>HN39/(1+Assumptions!$C$9)</f>
        <v>0.33906014869314077</v>
      </c>
      <c r="HO40">
        <f>HO39*(1+Assumptions!$C$10)</f>
        <v>2.5282018775915636</v>
      </c>
      <c r="HQ40">
        <f>HQ39/(1.01+Assumptions!$C$9)</f>
        <v>0.25675730184450102</v>
      </c>
      <c r="HR40">
        <f>HR39/(0.99+Assumptions!$C$9)</f>
        <v>0.44895175632236434</v>
      </c>
    </row>
    <row r="41" spans="2:226" x14ac:dyDescent="0.25">
      <c r="B41">
        <f t="shared" si="25"/>
        <v>2069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61032.611175372906</v>
      </c>
      <c r="F41" s="3">
        <f t="shared" si="19"/>
        <v>37025.370000000003</v>
      </c>
      <c r="H41">
        <f t="shared" si="23"/>
        <v>64</v>
      </c>
      <c r="I41" s="5">
        <v>187152.70641344882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24358.74</v>
      </c>
      <c r="AR41" s="5">
        <v>25470.78</v>
      </c>
      <c r="AS41" s="5">
        <v>26613.439999999999</v>
      </c>
      <c r="AT41" s="5">
        <v>27783.49</v>
      </c>
      <c r="AU41" s="5">
        <v>28970.1</v>
      </c>
      <c r="AV41" s="5">
        <v>30164.61</v>
      </c>
      <c r="AW41" s="5">
        <v>31358.080000000002</v>
      </c>
      <c r="AX41" s="5">
        <v>32542.53</v>
      </c>
      <c r="AY41" s="5">
        <v>33713.699999999997</v>
      </c>
      <c r="AZ41" s="5">
        <v>34858.370000000003</v>
      </c>
      <c r="BA41" s="5">
        <v>35964.68</v>
      </c>
      <c r="BB41" s="5">
        <v>37017.32</v>
      </c>
      <c r="BC41" s="5">
        <v>37988.68</v>
      </c>
      <c r="BD41" s="5">
        <v>38850.06</v>
      </c>
      <c r="BE41" s="5">
        <v>39569.08</v>
      </c>
      <c r="BF41" s="5">
        <v>40117.730000000003</v>
      </c>
      <c r="BG41" s="5">
        <v>40461.519999999997</v>
      </c>
      <c r="BH41" s="5">
        <v>40566.639999999999</v>
      </c>
      <c r="BI41" s="5">
        <v>40407.120000000003</v>
      </c>
      <c r="BJ41" s="5">
        <v>39966.870000000003</v>
      </c>
      <c r="BK41" s="5">
        <v>39226.57</v>
      </c>
      <c r="BL41" s="5">
        <v>38169.32</v>
      </c>
      <c r="BM41" s="5">
        <v>36712.11</v>
      </c>
      <c r="BN41" s="5">
        <v>34838.39</v>
      </c>
      <c r="BO41" s="5">
        <v>32554.2</v>
      </c>
      <c r="BP41" s="5">
        <v>29888.799999999999</v>
      </c>
      <c r="BQ41" s="5">
        <v>26905.58</v>
      </c>
      <c r="BR41" s="5">
        <v>23704.35</v>
      </c>
      <c r="BS41" s="5">
        <v>20408.349999999999</v>
      </c>
      <c r="BT41" s="5">
        <v>17144.12</v>
      </c>
      <c r="BU41" s="5">
        <v>14027.59</v>
      </c>
      <c r="BV41" s="5">
        <v>11157.49</v>
      </c>
      <c r="BW41" s="5">
        <v>8609.19</v>
      </c>
      <c r="BX41" s="5">
        <v>6482.23</v>
      </c>
      <c r="BY41" s="5">
        <v>4717.92</v>
      </c>
      <c r="BZ41" s="5">
        <v>3357.95</v>
      </c>
      <c r="CA41" s="5">
        <v>2265.73</v>
      </c>
      <c r="CB41" s="5">
        <v>1441</v>
      </c>
      <c r="CC41" s="5">
        <v>828.14</v>
      </c>
      <c r="CD41" s="5">
        <v>418.75</v>
      </c>
      <c r="CE41" s="5">
        <v>183.22</v>
      </c>
      <c r="CF41" s="5">
        <v>68.66</v>
      </c>
      <c r="CG41" s="5">
        <v>20.98</v>
      </c>
      <c r="CH41" s="5">
        <v>4.8099999999999996</v>
      </c>
      <c r="CI41" s="5">
        <v>0.7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0.99170999999999998</v>
      </c>
      <c r="EN41" s="3">
        <v>0.98292344939999998</v>
      </c>
      <c r="EO41" s="3">
        <v>0.97347755505126599</v>
      </c>
      <c r="EP41" s="3">
        <v>0.96329497982542966</v>
      </c>
      <c r="EQ41" s="3">
        <v>0.95207259331046334</v>
      </c>
      <c r="ER41" s="3">
        <v>0.93964804596776175</v>
      </c>
      <c r="ES41" s="3">
        <v>0.92590099505525336</v>
      </c>
      <c r="ET41" s="3">
        <v>0.91078103180600112</v>
      </c>
      <c r="EU41" s="3">
        <v>0.89436875761285695</v>
      </c>
      <c r="EV41" s="3">
        <v>0.87652610089848038</v>
      </c>
      <c r="EW41" s="3">
        <v>0.85719870037366885</v>
      </c>
      <c r="EX41" s="3">
        <v>0.836291624071555</v>
      </c>
      <c r="EY41" s="3">
        <v>0.81349431439936448</v>
      </c>
      <c r="EZ41" s="3">
        <v>0.78856884860616794</v>
      </c>
      <c r="FA41" s="3">
        <v>0.76129225213288054</v>
      </c>
      <c r="FB41" s="3">
        <v>0.73160946722221953</v>
      </c>
      <c r="FC41" s="3">
        <v>0.69941133456976967</v>
      </c>
      <c r="FD41" s="3">
        <v>0.66467157358168927</v>
      </c>
      <c r="FE41" s="3">
        <v>0.62754301948141611</v>
      </c>
      <c r="FF41" s="3">
        <v>0.58834668248460686</v>
      </c>
      <c r="FG41" s="3">
        <v>0.54734480218225456</v>
      </c>
      <c r="FH41" s="3">
        <v>0.50482705794873706</v>
      </c>
      <c r="FI41" s="3">
        <v>0.4602407321907046</v>
      </c>
      <c r="FJ41" s="3">
        <v>0.41398193619821688</v>
      </c>
      <c r="FK41" s="3">
        <v>0.36667208052948463</v>
      </c>
      <c r="FL41" s="3">
        <v>0.31910004480158932</v>
      </c>
      <c r="FM41" s="3">
        <v>0.27227530422740409</v>
      </c>
      <c r="FN41" s="3">
        <v>0.22737438380726288</v>
      </c>
      <c r="FO41" s="3">
        <v>0.18555341339359302</v>
      </c>
      <c r="FP41" s="3">
        <v>0.14774876094878236</v>
      </c>
      <c r="FQ41" s="3">
        <v>0.11458802904143765</v>
      </c>
      <c r="FR41" s="3">
        <v>8.6391352735211091E-2</v>
      </c>
      <c r="FS41" s="3">
        <v>6.3184907563478679E-2</v>
      </c>
      <c r="FT41" s="3">
        <v>4.5094436678979097E-2</v>
      </c>
      <c r="FU41" s="3">
        <v>3.11097499760941E-2</v>
      </c>
      <c r="FV41" s="3">
        <v>2.0987881723872125E-2</v>
      </c>
      <c r="FW41" s="3">
        <v>1.3423009635319658E-2</v>
      </c>
      <c r="FX41" s="3">
        <v>8.0919271285561038E-3</v>
      </c>
      <c r="FY41" s="3">
        <v>4.4079963840096522E-3</v>
      </c>
      <c r="FZ41" s="3">
        <v>2.112708586891986E-3</v>
      </c>
      <c r="GA41" s="3">
        <v>8.762036322417134E-4</v>
      </c>
      <c r="GB41" s="3">
        <v>3.1121876813593419E-4</v>
      </c>
      <c r="GC41" s="3">
        <v>9.0128955252166527E-5</v>
      </c>
      <c r="GD41" s="3">
        <v>1.9587725844953353E-5</v>
      </c>
      <c r="GE41" s="3">
        <v>2.6976216033669748E-6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33</v>
      </c>
      <c r="HC41">
        <f t="shared" si="24"/>
        <v>8.9296703458882729E-2</v>
      </c>
      <c r="HD41">
        <f>IF(H41&gt;=$F$3,IF(HB41&lt;50,HC41*VLOOKUP(H41,Ret!$A$2:$AZ$27,HB41+2),HC41),0)</f>
        <v>2.5985340706534871E-2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3.4200637424752084E-4</v>
      </c>
      <c r="HH41">
        <f t="shared" si="26"/>
        <v>63</v>
      </c>
      <c r="HI41">
        <f t="shared" si="26"/>
        <v>32</v>
      </c>
      <c r="HJ41">
        <f t="shared" si="21"/>
        <v>9.3608318279413724E-2</v>
      </c>
      <c r="HK41">
        <f>IF(HH41&gt;=$F$3,IF(HI41&lt;50,HJ41*VLOOKUP(HH41,Ret!$A$2:$AZ$27,HI41+2),HJ41),0)</f>
        <v>2.8737753711780011E-2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3.4260644490265423E-4</v>
      </c>
      <c r="HN41">
        <f>HN40/(1+Assumptions!$C$9)</f>
        <v>0.32664754209358454</v>
      </c>
      <c r="HO41">
        <f>HO40*(1+Assumptions!$C$10)</f>
        <v>2.6103684386132895</v>
      </c>
      <c r="HQ41">
        <f>HQ40/(1.01+Assumptions!$C$9)</f>
        <v>0.24499742542414218</v>
      </c>
      <c r="HR41">
        <f>HR40/(0.99+Assumptions!$C$9)</f>
        <v>0.43672349836805868</v>
      </c>
    </row>
    <row r="42" spans="2:226" x14ac:dyDescent="0.25">
      <c r="B42">
        <f t="shared" ref="B42:C57" si="27">B41+1</f>
        <v>2070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64389.404790018416</v>
      </c>
      <c r="F42" s="3">
        <f t="shared" si="19"/>
        <v>36879.78</v>
      </c>
      <c r="H42">
        <f t="shared" si="23"/>
        <v>65</v>
      </c>
      <c r="I42" s="5">
        <v>181599.83263277076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25683.7</v>
      </c>
      <c r="AS42" s="5">
        <v>26835.91</v>
      </c>
      <c r="AT42" s="5">
        <v>28015.74</v>
      </c>
      <c r="AU42" s="5">
        <v>29212.27</v>
      </c>
      <c r="AV42" s="5">
        <v>30416.76</v>
      </c>
      <c r="AW42" s="5">
        <v>31620.21</v>
      </c>
      <c r="AX42" s="5">
        <v>32814.559999999998</v>
      </c>
      <c r="AY42" s="5">
        <v>33995.519999999997</v>
      </c>
      <c r="AZ42" s="5">
        <v>35149.769999999997</v>
      </c>
      <c r="BA42" s="5">
        <v>36265.32</v>
      </c>
      <c r="BB42" s="5">
        <v>37326.76</v>
      </c>
      <c r="BC42" s="5">
        <v>38306.239999999998</v>
      </c>
      <c r="BD42" s="5">
        <v>39174.82</v>
      </c>
      <c r="BE42" s="5">
        <v>39899.85</v>
      </c>
      <c r="BF42" s="5">
        <v>40453.089999999997</v>
      </c>
      <c r="BG42" s="5">
        <v>40799.75</v>
      </c>
      <c r="BH42" s="5">
        <v>40905.75</v>
      </c>
      <c r="BI42" s="5">
        <v>40744.9</v>
      </c>
      <c r="BJ42" s="5">
        <v>40300.97</v>
      </c>
      <c r="BK42" s="5">
        <v>39554.480000000003</v>
      </c>
      <c r="BL42" s="5">
        <v>38488.39</v>
      </c>
      <c r="BM42" s="5">
        <v>37018.99</v>
      </c>
      <c r="BN42" s="5">
        <v>35129.620000000003</v>
      </c>
      <c r="BO42" s="5">
        <v>32826.33</v>
      </c>
      <c r="BP42" s="5">
        <v>30138.65</v>
      </c>
      <c r="BQ42" s="5">
        <v>27130.49</v>
      </c>
      <c r="BR42" s="5">
        <v>23902.5</v>
      </c>
      <c r="BS42" s="5">
        <v>20578.95</v>
      </c>
      <c r="BT42" s="5">
        <v>17287.439999999999</v>
      </c>
      <c r="BU42" s="5">
        <v>14144.85</v>
      </c>
      <c r="BV42" s="5">
        <v>11250.76</v>
      </c>
      <c r="BW42" s="5">
        <v>8681.15</v>
      </c>
      <c r="BX42" s="5">
        <v>6536.41</v>
      </c>
      <c r="BY42" s="5">
        <v>4757.3599999999997</v>
      </c>
      <c r="BZ42" s="5">
        <v>3386.02</v>
      </c>
      <c r="CA42" s="5">
        <v>2284.67</v>
      </c>
      <c r="CB42" s="5">
        <v>1453.04</v>
      </c>
      <c r="CC42" s="5">
        <v>835.06</v>
      </c>
      <c r="CD42" s="5">
        <v>422.25</v>
      </c>
      <c r="CE42" s="5">
        <v>184.75</v>
      </c>
      <c r="CF42" s="5">
        <v>69.23</v>
      </c>
      <c r="CG42" s="5">
        <v>21.15</v>
      </c>
      <c r="CH42" s="5">
        <v>4.8499999999999996</v>
      </c>
      <c r="CI42" s="5">
        <v>0.7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0.99114000000000002</v>
      </c>
      <c r="EO42" s="3">
        <v>0.98161514459999999</v>
      </c>
      <c r="EP42" s="3">
        <v>0.97134745018748392</v>
      </c>
      <c r="EQ42" s="3">
        <v>0.96003125239279963</v>
      </c>
      <c r="ER42" s="3">
        <v>0.94750284454907363</v>
      </c>
      <c r="ES42" s="3">
        <v>0.93364087793332062</v>
      </c>
      <c r="ET42" s="3">
        <v>0.91839452239666952</v>
      </c>
      <c r="EU42" s="3">
        <v>0.9018450531030815</v>
      </c>
      <c r="EV42" s="3">
        <v>0.88385324429367496</v>
      </c>
      <c r="EW42" s="3">
        <v>0.86436428025699941</v>
      </c>
      <c r="EX42" s="3">
        <v>0.84328243546153114</v>
      </c>
      <c r="EY42" s="3">
        <v>0.8202945562708498</v>
      </c>
      <c r="EZ42" s="3">
        <v>0.79516073106671092</v>
      </c>
      <c r="FA42" s="3">
        <v>0.76765612137911343</v>
      </c>
      <c r="FB42" s="3">
        <v>0.73772520920654183</v>
      </c>
      <c r="FC42" s="3">
        <v>0.70525792274936194</v>
      </c>
      <c r="FD42" s="3">
        <v>0.67022776172640119</v>
      </c>
      <c r="FE42" s="3">
        <v>0.6327888389563644</v>
      </c>
      <c r="FF42" s="3">
        <v>0.5932648480751499</v>
      </c>
      <c r="FG42" s="3">
        <v>0.55192022081279268</v>
      </c>
      <c r="FH42" s="3">
        <v>0.50904705806005501</v>
      </c>
      <c r="FI42" s="3">
        <v>0.464088021892191</v>
      </c>
      <c r="FJ42" s="3">
        <v>0.41744253481180688</v>
      </c>
      <c r="FK42" s="3">
        <v>0.36973720193351356</v>
      </c>
      <c r="FL42" s="3">
        <v>0.32176749735465954</v>
      </c>
      <c r="FM42" s="3">
        <v>0.27455133479283678</v>
      </c>
      <c r="FN42" s="3">
        <v>0.22927507417215007</v>
      </c>
      <c r="FO42" s="3">
        <v>0.1871045097796665</v>
      </c>
      <c r="FP42" s="3">
        <v>0.14898383695715725</v>
      </c>
      <c r="FQ42" s="3">
        <v>0.11554590459049288</v>
      </c>
      <c r="FR42" s="3">
        <v>8.7113523847910296E-2</v>
      </c>
      <c r="FS42" s="3">
        <v>6.3713089071884624E-2</v>
      </c>
      <c r="FT42" s="3">
        <v>4.5471394539713335E-2</v>
      </c>
      <c r="FU42" s="3">
        <v>3.136980566505744E-2</v>
      </c>
      <c r="FV42" s="3">
        <v>2.1163325693874351E-2</v>
      </c>
      <c r="FW42" s="3">
        <v>1.353521658077428E-2</v>
      </c>
      <c r="FX42" s="3">
        <v>8.1595699635539677E-3</v>
      </c>
      <c r="FY42" s="3">
        <v>4.4448441419463885E-3</v>
      </c>
      <c r="FZ42" s="3">
        <v>2.1303693487934846E-3</v>
      </c>
      <c r="GA42" s="3">
        <v>8.8352808002512191E-4</v>
      </c>
      <c r="GB42" s="3">
        <v>3.1382033874412306E-4</v>
      </c>
      <c r="GC42" s="3">
        <v>9.0882370100298026E-5</v>
      </c>
      <c r="GD42" s="3">
        <v>1.9751465493897773E-5</v>
      </c>
      <c r="GE42" s="3">
        <v>2.7201718278196003E-6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34</v>
      </c>
      <c r="HC42">
        <f t="shared" si="24"/>
        <v>6.2969356378100333E-2</v>
      </c>
      <c r="HD42">
        <f>IF(H42&gt;=$F$3,IF(HB42&lt;50,HC42*VLOOKUP(H42,Ret!$A$2:$AZ$27,HB42+2),HC42),0)</f>
        <v>2.4495079631081031E-2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2.5187742551240132E-4</v>
      </c>
      <c r="HH42">
        <f t="shared" ref="HH42:HI57" si="28">HH41+1</f>
        <v>64</v>
      </c>
      <c r="HI42">
        <f t="shared" si="28"/>
        <v>33</v>
      </c>
      <c r="HJ42">
        <f t="shared" si="21"/>
        <v>6.4527958122731058E-2</v>
      </c>
      <c r="HK42">
        <f>IF(HH42&gt;=$F$3,IF(HI42&lt;50,HJ42*VLOOKUP(HH42,Ret!$A$2:$AZ$27,HI42+2),HJ42),0)</f>
        <v>1.8777635813714735E-2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2.4714207961005997E-4</v>
      </c>
      <c r="HN42">
        <f>HN41/(1+Assumptions!$C$9)</f>
        <v>0.31468934691096778</v>
      </c>
      <c r="HO42">
        <f>HO41*(1+Assumptions!$C$10)</f>
        <v>2.6952054128682215</v>
      </c>
      <c r="HQ42">
        <f>HQ41/(1.01+Assumptions!$C$9)</f>
        <v>0.23377616929784559</v>
      </c>
      <c r="HR42">
        <f>HR41/(0.99+Assumptions!$C$9)</f>
        <v>0.42482830580550457</v>
      </c>
    </row>
    <row r="43" spans="2:226" x14ac:dyDescent="0.25">
      <c r="B43">
        <f t="shared" si="27"/>
        <v>2071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67930.822053469426</v>
      </c>
      <c r="F43" s="3">
        <f t="shared" si="19"/>
        <v>36477.96</v>
      </c>
      <c r="H43">
        <f t="shared" si="23"/>
        <v>66</v>
      </c>
      <c r="I43" s="5">
        <v>175985.1289581664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27075.8</v>
      </c>
      <c r="AT43" s="5">
        <v>28266.18</v>
      </c>
      <c r="AU43" s="5">
        <v>29473.41</v>
      </c>
      <c r="AV43" s="5">
        <v>30688.66</v>
      </c>
      <c r="AW43" s="5">
        <v>31902.87</v>
      </c>
      <c r="AX43" s="5">
        <v>33107.9</v>
      </c>
      <c r="AY43" s="5">
        <v>34299.42</v>
      </c>
      <c r="AZ43" s="5">
        <v>35463.980000000003</v>
      </c>
      <c r="BA43" s="5">
        <v>36589.51</v>
      </c>
      <c r="BB43" s="5">
        <v>37660.43</v>
      </c>
      <c r="BC43" s="5">
        <v>38648.660000000003</v>
      </c>
      <c r="BD43" s="5">
        <v>39525.01</v>
      </c>
      <c r="BE43" s="5">
        <v>40256.53</v>
      </c>
      <c r="BF43" s="5">
        <v>40814.699999999997</v>
      </c>
      <c r="BG43" s="5">
        <v>41164.46</v>
      </c>
      <c r="BH43" s="5">
        <v>41271.42</v>
      </c>
      <c r="BI43" s="5">
        <v>41109.120000000003</v>
      </c>
      <c r="BJ43" s="5">
        <v>40661.230000000003</v>
      </c>
      <c r="BK43" s="5">
        <v>39908.06</v>
      </c>
      <c r="BL43" s="5">
        <v>38832.44</v>
      </c>
      <c r="BM43" s="5">
        <v>37349.910000000003</v>
      </c>
      <c r="BN43" s="5">
        <v>35443.65</v>
      </c>
      <c r="BO43" s="5">
        <v>33119.769999999997</v>
      </c>
      <c r="BP43" s="5">
        <v>30408.07</v>
      </c>
      <c r="BQ43" s="5">
        <v>27373.02</v>
      </c>
      <c r="BR43" s="5">
        <v>24116.17</v>
      </c>
      <c r="BS43" s="5">
        <v>20762.91</v>
      </c>
      <c r="BT43" s="5">
        <v>17441.97</v>
      </c>
      <c r="BU43" s="5">
        <v>14271.3</v>
      </c>
      <c r="BV43" s="5">
        <v>11351.34</v>
      </c>
      <c r="BW43" s="5">
        <v>8758.76</v>
      </c>
      <c r="BX43" s="5">
        <v>6594.84</v>
      </c>
      <c r="BY43" s="5">
        <v>4799.88</v>
      </c>
      <c r="BZ43" s="5">
        <v>3416.29</v>
      </c>
      <c r="CA43" s="5">
        <v>2305.1</v>
      </c>
      <c r="CB43" s="5">
        <v>1466.03</v>
      </c>
      <c r="CC43" s="5">
        <v>842.53</v>
      </c>
      <c r="CD43" s="5">
        <v>426.03</v>
      </c>
      <c r="CE43" s="5">
        <v>186.4</v>
      </c>
      <c r="CF43" s="5">
        <v>69.849999999999994</v>
      </c>
      <c r="CG43" s="5">
        <v>21.34</v>
      </c>
      <c r="CH43" s="5">
        <v>4.8899999999999997</v>
      </c>
      <c r="CI43" s="5">
        <v>0.71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0.99038999999999999</v>
      </c>
      <c r="EP43" s="3">
        <v>0.98003052059999995</v>
      </c>
      <c r="EQ43" s="3">
        <v>0.96861316503500994</v>
      </c>
      <c r="ER43" s="3">
        <v>0.95597276323130309</v>
      </c>
      <c r="ES43" s="3">
        <v>0.94198688170522915</v>
      </c>
      <c r="ET43" s="3">
        <v>0.92660423592698282</v>
      </c>
      <c r="EU43" s="3">
        <v>0.9099068275955785</v>
      </c>
      <c r="EV43" s="3">
        <v>0.89175418638504667</v>
      </c>
      <c r="EW43" s="3">
        <v>0.8720910065752564</v>
      </c>
      <c r="EX43" s="3">
        <v>0.85082070692488587</v>
      </c>
      <c r="EY43" s="3">
        <v>0.82762733445411352</v>
      </c>
      <c r="EZ43" s="3">
        <v>0.80226883292643947</v>
      </c>
      <c r="FA43" s="3">
        <v>0.77451835399551394</v>
      </c>
      <c r="FB43" s="3">
        <v>0.74431988337322885</v>
      </c>
      <c r="FC43" s="3">
        <v>0.71156236530597305</v>
      </c>
      <c r="FD43" s="3">
        <v>0.67621906262122533</v>
      </c>
      <c r="FE43" s="3">
        <v>0.63844546578320371</v>
      </c>
      <c r="FF43" s="3">
        <v>0.59856816199038487</v>
      </c>
      <c r="FG43" s="3">
        <v>0.55685394678127498</v>
      </c>
      <c r="FH43" s="3">
        <v>0.51359753219530557</v>
      </c>
      <c r="FI43" s="3">
        <v>0.46823659815181623</v>
      </c>
      <c r="FJ43" s="3">
        <v>0.42117413767157719</v>
      </c>
      <c r="FK43" s="3">
        <v>0.37304235721846934</v>
      </c>
      <c r="FL43" s="3">
        <v>0.32464384179294514</v>
      </c>
      <c r="FM43" s="3">
        <v>0.2770056044482484</v>
      </c>
      <c r="FN43" s="3">
        <v>0.23132461021868775</v>
      </c>
      <c r="FO43" s="3">
        <v>0.1887770746611645</v>
      </c>
      <c r="FP43" s="3">
        <v>0.15031563346969884</v>
      </c>
      <c r="FQ43" s="3">
        <v>0.11657879269375963</v>
      </c>
      <c r="FR43" s="3">
        <v>8.7892249175606202E-2</v>
      </c>
      <c r="FS43" s="3">
        <v>6.4282633202054851E-2</v>
      </c>
      <c r="FT43" s="3">
        <v>4.5877872489974519E-2</v>
      </c>
      <c r="FU43" s="3">
        <v>3.1650226673383623E-2</v>
      </c>
      <c r="FV43" s="3">
        <v>2.1352508922931529E-2</v>
      </c>
      <c r="FW43" s="3">
        <v>1.365621060675009E-2</v>
      </c>
      <c r="FX43" s="3">
        <v>8.2325100021732253E-3</v>
      </c>
      <c r="FY43" s="3">
        <v>4.4845774985838426E-3</v>
      </c>
      <c r="FZ43" s="3">
        <v>2.14941314929625E-3</v>
      </c>
      <c r="GA43" s="3">
        <v>8.9142611540763382E-4</v>
      </c>
      <c r="GB43" s="3">
        <v>3.1662564193163747E-4</v>
      </c>
      <c r="GC43" s="3">
        <v>9.1694785903402205E-5</v>
      </c>
      <c r="GD43" s="3">
        <v>1.9928027820386402E-5</v>
      </c>
      <c r="GE43" s="3">
        <v>2.7444879914236142E-6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35</v>
      </c>
      <c r="HC43">
        <f t="shared" si="24"/>
        <v>3.8222399321506902E-2</v>
      </c>
      <c r="HD43">
        <f>IF(H43&gt;=$F$3,IF(HB43&lt;50,HC43*VLOOKUP(H43,Ret!$A$2:$AZ$27,HB43+2),HC43),0)</f>
        <v>1.1352052598487549E-2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1.6168074912997421E-4</v>
      </c>
      <c r="HH43">
        <f t="shared" si="28"/>
        <v>65</v>
      </c>
      <c r="HI43">
        <f t="shared" si="28"/>
        <v>34</v>
      </c>
      <c r="HJ43">
        <f t="shared" si="21"/>
        <v>4.5503180229406262E-2</v>
      </c>
      <c r="HK43">
        <f>IF(HH43&gt;=$F$3,IF(HI43&lt;50,HJ43*VLOOKUP(HH43,Ret!$A$2:$AZ$27,HI43+2),HJ43),0)</f>
        <v>1.7700737109239036E-2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1.8201272091762505E-4</v>
      </c>
      <c r="HN43">
        <f>HN42/(1+Assumptions!$C$9)</f>
        <v>0.3031689276598919</v>
      </c>
      <c r="HO43">
        <f>HO42*(1+Assumptions!$C$10)</f>
        <v>2.7827995887864385</v>
      </c>
      <c r="HQ43">
        <f>HQ42/(1.01+Assumptions!$C$9)</f>
        <v>0.22306886383382213</v>
      </c>
      <c r="HR43">
        <f>HR42/(0.99+Assumptions!$C$9)</f>
        <v>0.41325710681469313</v>
      </c>
    </row>
    <row r="44" spans="2:226" x14ac:dyDescent="0.25">
      <c r="B44">
        <f t="shared" si="27"/>
        <v>2072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71667.017266410243</v>
      </c>
      <c r="F44" s="3">
        <f t="shared" si="19"/>
        <v>35802.28</v>
      </c>
      <c r="H44">
        <f t="shared" si="23"/>
        <v>67</v>
      </c>
      <c r="I44" s="5">
        <v>170330.57274607915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28540.45</v>
      </c>
      <c r="AU44" s="5">
        <v>29759.39</v>
      </c>
      <c r="AV44" s="5">
        <v>30986.44</v>
      </c>
      <c r="AW44" s="5">
        <v>32212.43</v>
      </c>
      <c r="AX44" s="5">
        <v>33429.15</v>
      </c>
      <c r="AY44" s="5">
        <v>34632.230000000003</v>
      </c>
      <c r="AZ44" s="5">
        <v>35808.089999999997</v>
      </c>
      <c r="BA44" s="5">
        <v>36944.54</v>
      </c>
      <c r="BB44" s="5">
        <v>38025.86</v>
      </c>
      <c r="BC44" s="5">
        <v>39023.68</v>
      </c>
      <c r="BD44" s="5">
        <v>39908.54</v>
      </c>
      <c r="BE44" s="5">
        <v>40647.14</v>
      </c>
      <c r="BF44" s="5">
        <v>41210.74</v>
      </c>
      <c r="BG44" s="5">
        <v>41563.89</v>
      </c>
      <c r="BH44" s="5">
        <v>41671.879999999997</v>
      </c>
      <c r="BI44" s="5">
        <v>41508.019999999997</v>
      </c>
      <c r="BJ44" s="5">
        <v>41055.769999999997</v>
      </c>
      <c r="BK44" s="5">
        <v>40295.300000000003</v>
      </c>
      <c r="BL44" s="5">
        <v>39209.24</v>
      </c>
      <c r="BM44" s="5">
        <v>37712.33</v>
      </c>
      <c r="BN44" s="5">
        <v>35787.57</v>
      </c>
      <c r="BO44" s="5">
        <v>33441.14</v>
      </c>
      <c r="BP44" s="5">
        <v>30703.119999999999</v>
      </c>
      <c r="BQ44" s="5">
        <v>27638.62</v>
      </c>
      <c r="BR44" s="5">
        <v>24350.18</v>
      </c>
      <c r="BS44" s="5">
        <v>20964.38</v>
      </c>
      <c r="BT44" s="5">
        <v>17611.22</v>
      </c>
      <c r="BU44" s="5">
        <v>14409.78</v>
      </c>
      <c r="BV44" s="5">
        <v>11461.48</v>
      </c>
      <c r="BW44" s="5">
        <v>8843.75</v>
      </c>
      <c r="BX44" s="5">
        <v>6658.84</v>
      </c>
      <c r="BY44" s="5">
        <v>4846.46</v>
      </c>
      <c r="BZ44" s="5">
        <v>3449.44</v>
      </c>
      <c r="CA44" s="5">
        <v>2327.46</v>
      </c>
      <c r="CB44" s="5">
        <v>1480.26</v>
      </c>
      <c r="CC44" s="5">
        <v>850.7</v>
      </c>
      <c r="CD44" s="5">
        <v>430.16</v>
      </c>
      <c r="CE44" s="5">
        <v>188.21</v>
      </c>
      <c r="CF44" s="5">
        <v>70.53</v>
      </c>
      <c r="CG44" s="5">
        <v>21.55</v>
      </c>
      <c r="CH44" s="5">
        <v>4.9400000000000004</v>
      </c>
      <c r="CI44" s="5">
        <v>0.72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0.98953999999999998</v>
      </c>
      <c r="EQ44" s="3">
        <v>0.97801185899999987</v>
      </c>
      <c r="ER44" s="3">
        <v>0.96524880424004988</v>
      </c>
      <c r="ES44" s="3">
        <v>0.95112721423401791</v>
      </c>
      <c r="ET44" s="3">
        <v>0.93559530682557646</v>
      </c>
      <c r="EU44" s="3">
        <v>0.91873587939657952</v>
      </c>
      <c r="EV44" s="3">
        <v>0.90040709860261769</v>
      </c>
      <c r="EW44" s="3">
        <v>0.88055312207842995</v>
      </c>
      <c r="EX44" s="3">
        <v>0.85907643143093704</v>
      </c>
      <c r="EY44" s="3">
        <v>0.83565800791012979</v>
      </c>
      <c r="EZ44" s="3">
        <v>0.81005344654776346</v>
      </c>
      <c r="FA44" s="3">
        <v>0.78203369783167631</v>
      </c>
      <c r="FB44" s="3">
        <v>0.75154220395321925</v>
      </c>
      <c r="FC44" s="3">
        <v>0.71846683155723812</v>
      </c>
      <c r="FD44" s="3">
        <v>0.68278058403379005</v>
      </c>
      <c r="FE44" s="3">
        <v>0.64464046060966251</v>
      </c>
      <c r="FF44" s="3">
        <v>0.60437621743998304</v>
      </c>
      <c r="FG44" s="3">
        <v>0.56225723884659062</v>
      </c>
      <c r="FH44" s="3">
        <v>0.51858109653298745</v>
      </c>
      <c r="FI44" s="3">
        <v>0.472780014087194</v>
      </c>
      <c r="FJ44" s="3">
        <v>0.42526089487129015</v>
      </c>
      <c r="FK44" s="3">
        <v>0.37666207980539912</v>
      </c>
      <c r="FL44" s="3">
        <v>0.32779394157144665</v>
      </c>
      <c r="FM44" s="3">
        <v>0.27969345858525257</v>
      </c>
      <c r="FN44" s="3">
        <v>0.23356921032995856</v>
      </c>
      <c r="FO44" s="3">
        <v>0.19060882547396926</v>
      </c>
      <c r="FP44" s="3">
        <v>0.15177418337190277</v>
      </c>
      <c r="FQ44" s="3">
        <v>0.11770998565591291</v>
      </c>
      <c r="FR44" s="3">
        <v>8.8745089485562423E-2</v>
      </c>
      <c r="FS44" s="3">
        <v>6.4906383547950641E-2</v>
      </c>
      <c r="FT44" s="3">
        <v>4.6323036874336886E-2</v>
      </c>
      <c r="FU44" s="3">
        <v>3.1957336678867534E-2</v>
      </c>
      <c r="FV44" s="3">
        <v>2.1559697617031193E-2</v>
      </c>
      <c r="FW44" s="3">
        <v>1.378872020794847E-2</v>
      </c>
      <c r="FX44" s="3">
        <v>8.3123920901596558E-3</v>
      </c>
      <c r="FY44" s="3">
        <v>4.5280924671935712E-3</v>
      </c>
      <c r="FZ44" s="3">
        <v>2.1702694386012068E-3</v>
      </c>
      <c r="GA44" s="3">
        <v>9.0007584427107858E-4</v>
      </c>
      <c r="GB44" s="3">
        <v>3.1969793912664442E-4</v>
      </c>
      <c r="GC44" s="3">
        <v>9.2584523171076211E-5</v>
      </c>
      <c r="GD44" s="3">
        <v>2.0121394420769993E-5</v>
      </c>
      <c r="GE44" s="3">
        <v>2.7711184396284427E-6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36</v>
      </c>
      <c r="HC44">
        <f t="shared" si="24"/>
        <v>2.6708665973889378E-2</v>
      </c>
      <c r="HD44">
        <f>IF(H44&gt;=$F$3,IF(HB44&lt;50,HC44*VLOOKUP(H44,Ret!$A$2:$AZ$27,HB44+2),HC44),0)</f>
        <v>9.9890410742346277E-3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1.1858647692406885E-4</v>
      </c>
      <c r="HH44">
        <f t="shared" si="28"/>
        <v>66</v>
      </c>
      <c r="HI44">
        <f t="shared" si="28"/>
        <v>35</v>
      </c>
      <c r="HJ44">
        <f t="shared" si="21"/>
        <v>2.76204303992496E-2</v>
      </c>
      <c r="HK44">
        <f>IF(HH44&gt;=$F$3,IF(HI44&lt;50,HJ44*VLOOKUP(HH44,Ret!$A$2:$AZ$27,HI44+2),HJ44),0)</f>
        <v>8.2032678285771307E-3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1.1683442058882581E-4</v>
      </c>
      <c r="HN44">
        <f>HN43/(1+Assumptions!$C$9)</f>
        <v>0.29207025786116753</v>
      </c>
      <c r="HO44">
        <f>HO43*(1+Assumptions!$C$10)</f>
        <v>2.8732405754219976</v>
      </c>
      <c r="HQ44">
        <f>HQ43/(1.01+Assumptions!$C$9)</f>
        <v>0.21285196930708217</v>
      </c>
      <c r="HR44">
        <f>HR43/(0.99+Assumptions!$C$9)</f>
        <v>0.4020010766679894</v>
      </c>
    </row>
    <row r="45" spans="2:226" x14ac:dyDescent="0.25">
      <c r="B45">
        <f t="shared" si="27"/>
        <v>2073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75608.7032160628</v>
      </c>
      <c r="F45" s="3">
        <f t="shared" si="19"/>
        <v>34837.32</v>
      </c>
      <c r="H45">
        <f t="shared" si="23"/>
        <v>68</v>
      </c>
      <c r="I45" s="5">
        <v>164641.88715793059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30073.97</v>
      </c>
      <c r="AV45" s="5">
        <v>31313.99</v>
      </c>
      <c r="AW45" s="5">
        <v>32552.93</v>
      </c>
      <c r="AX45" s="5">
        <v>33782.519999999997</v>
      </c>
      <c r="AY45" s="5">
        <v>34998.32</v>
      </c>
      <c r="AZ45" s="5">
        <v>36186.6</v>
      </c>
      <c r="BA45" s="5">
        <v>37335.07</v>
      </c>
      <c r="BB45" s="5">
        <v>38427.81</v>
      </c>
      <c r="BC45" s="5">
        <v>39436.18</v>
      </c>
      <c r="BD45" s="5">
        <v>40330.39</v>
      </c>
      <c r="BE45" s="5">
        <v>41076.81</v>
      </c>
      <c r="BF45" s="5">
        <v>41646.36</v>
      </c>
      <c r="BG45" s="5">
        <v>42003.25</v>
      </c>
      <c r="BH45" s="5">
        <v>42112.38</v>
      </c>
      <c r="BI45" s="5">
        <v>41946.78</v>
      </c>
      <c r="BJ45" s="5">
        <v>41489.760000000002</v>
      </c>
      <c r="BK45" s="5">
        <v>40721.24</v>
      </c>
      <c r="BL45" s="5">
        <v>39623.71</v>
      </c>
      <c r="BM45" s="5">
        <v>38110.97</v>
      </c>
      <c r="BN45" s="5">
        <v>36165.86</v>
      </c>
      <c r="BO45" s="5">
        <v>33794.629999999997</v>
      </c>
      <c r="BP45" s="5">
        <v>31027.67</v>
      </c>
      <c r="BQ45" s="5">
        <v>27930.78</v>
      </c>
      <c r="BR45" s="5">
        <v>24607.57</v>
      </c>
      <c r="BS45" s="5">
        <v>21185.98</v>
      </c>
      <c r="BT45" s="5">
        <v>17797.38</v>
      </c>
      <c r="BU45" s="5">
        <v>14562.1</v>
      </c>
      <c r="BV45" s="5">
        <v>11582.63</v>
      </c>
      <c r="BW45" s="5">
        <v>8937.23</v>
      </c>
      <c r="BX45" s="5">
        <v>6729.22</v>
      </c>
      <c r="BY45" s="5">
        <v>4897.6899999999996</v>
      </c>
      <c r="BZ45" s="5">
        <v>3485.9</v>
      </c>
      <c r="CA45" s="5">
        <v>2352.06</v>
      </c>
      <c r="CB45" s="5">
        <v>1495.9</v>
      </c>
      <c r="CC45" s="5">
        <v>859.7</v>
      </c>
      <c r="CD45" s="5">
        <v>434.71</v>
      </c>
      <c r="CE45" s="5">
        <v>190.2</v>
      </c>
      <c r="CF45" s="5">
        <v>71.27</v>
      </c>
      <c r="CG45" s="5">
        <v>21.78</v>
      </c>
      <c r="CH45" s="5">
        <v>4.99</v>
      </c>
      <c r="CI45" s="5">
        <v>0.73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0.98834999999999995</v>
      </c>
      <c r="ER45" s="3">
        <v>0.9754520324999999</v>
      </c>
      <c r="ES45" s="3">
        <v>0.9611811692645249</v>
      </c>
      <c r="ET45" s="3">
        <v>0.94548508077043525</v>
      </c>
      <c r="EU45" s="3">
        <v>0.92844743961495202</v>
      </c>
      <c r="EV45" s="3">
        <v>0.90992491319463376</v>
      </c>
      <c r="EW45" s="3">
        <v>0.88986106885869209</v>
      </c>
      <c r="EX45" s="3">
        <v>0.86815735738922861</v>
      </c>
      <c r="EY45" s="3">
        <v>0.84449138782679833</v>
      </c>
      <c r="EZ45" s="3">
        <v>0.8186161717037852</v>
      </c>
      <c r="FA45" s="3">
        <v>0.79030023832455121</v>
      </c>
      <c r="FB45" s="3">
        <v>0.75948643203227695</v>
      </c>
      <c r="FC45" s="3">
        <v>0.72606143415853641</v>
      </c>
      <c r="FD45" s="3">
        <v>0.68999796272388192</v>
      </c>
      <c r="FE45" s="3">
        <v>0.65145467652612588</v>
      </c>
      <c r="FF45" s="3">
        <v>0.61076481743030409</v>
      </c>
      <c r="FG45" s="3">
        <v>0.56820061730358618</v>
      </c>
      <c r="FH45" s="3">
        <v>0.52406279335144357</v>
      </c>
      <c r="FI45" s="3">
        <v>0.4777775674426441</v>
      </c>
      <c r="FJ45" s="3">
        <v>0.42975614413898394</v>
      </c>
      <c r="FK45" s="3">
        <v>0.38064361198678082</v>
      </c>
      <c r="FL45" s="3">
        <v>0.33125890976761591</v>
      </c>
      <c r="FM45" s="3">
        <v>0.28264997734831593</v>
      </c>
      <c r="FN45" s="3">
        <v>0.23603816958380514</v>
      </c>
      <c r="FO45" s="3">
        <v>0.19262366905225584</v>
      </c>
      <c r="FP45" s="3">
        <v>0.15337852271954922</v>
      </c>
      <c r="FQ45" s="3">
        <v>0.1189542470803736</v>
      </c>
      <c r="FR45" s="3">
        <v>8.968317550130607E-2</v>
      </c>
      <c r="FS45" s="3">
        <v>6.559248089814522E-2</v>
      </c>
      <c r="FT45" s="3">
        <v>4.6812697692197258E-2</v>
      </c>
      <c r="FU45" s="3">
        <v>3.2295143883893047E-2</v>
      </c>
      <c r="FV45" s="3">
        <v>2.1787595869829608E-2</v>
      </c>
      <c r="FW45" s="3">
        <v>1.3934474814508224E-2</v>
      </c>
      <c r="FX45" s="3">
        <v>8.4002587971781385E-3</v>
      </c>
      <c r="FY45" s="3">
        <v>4.5759569771748193E-3</v>
      </c>
      <c r="FZ45" s="3">
        <v>2.1932104195901193E-3</v>
      </c>
      <c r="GA45" s="3">
        <v>9.0959015731661031E-4</v>
      </c>
      <c r="GB45" s="3">
        <v>3.2307732797728683E-4</v>
      </c>
      <c r="GC45" s="3">
        <v>9.3563194182222262E-5</v>
      </c>
      <c r="GD45" s="3">
        <v>2.0334088991622365E-5</v>
      </c>
      <c r="GE45" s="3">
        <v>2.8004107359262314E-6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37</v>
      </c>
      <c r="HC45">
        <f t="shared" si="24"/>
        <v>1.6601038422730679E-2</v>
      </c>
      <c r="HD45">
        <f>IF(H45&gt;=$F$3,IF(HB45&lt;50,HC45*VLOOKUP(H45,Ret!$A$2:$AZ$27,HB45+2),HC45),0)</f>
        <v>4.5486845278282064E-3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7.7194828665697645E-5</v>
      </c>
      <c r="HH45">
        <f t="shared" si="28"/>
        <v>67</v>
      </c>
      <c r="HI45">
        <f t="shared" si="28"/>
        <v>36</v>
      </c>
      <c r="HJ45">
        <f t="shared" si="21"/>
        <v>1.9300328150083642E-2</v>
      </c>
      <c r="HK45">
        <f>IF(HH45&gt;=$F$3,IF(HI45&lt;50,HJ45*VLOOKUP(HH45,Ret!$A$2:$AZ$27,HI45+2),HJ45),0)</f>
        <v>7.2183227281312819E-3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8.5693456986371373E-5</v>
      </c>
      <c r="HN45">
        <f>HN44/(1+Assumptions!$C$9)</f>
        <v>0.28137789774678951</v>
      </c>
      <c r="HO45">
        <f>HO44*(1+Assumptions!$C$10)</f>
        <v>2.9666208941232126</v>
      </c>
      <c r="HQ45">
        <f>HQ44/(1.01+Assumptions!$C$9)</f>
        <v>0.20310302414797915</v>
      </c>
      <c r="HR45">
        <f>HR44/(0.99+Assumptions!$C$9)</f>
        <v>0.39105163099998969</v>
      </c>
    </row>
    <row r="46" spans="2:226" x14ac:dyDescent="0.25">
      <c r="B46">
        <f t="shared" si="27"/>
        <v>2074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79767.181892946246</v>
      </c>
      <c r="F46" s="3">
        <f t="shared" si="19"/>
        <v>33507.32</v>
      </c>
      <c r="H46">
        <f t="shared" si="23"/>
        <v>69</v>
      </c>
      <c r="I46" s="5">
        <v>158961.57267958007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31683.09</v>
      </c>
      <c r="AW46" s="5">
        <v>32936.65</v>
      </c>
      <c r="AX46" s="5">
        <v>34180.720000000001</v>
      </c>
      <c r="AY46" s="5">
        <v>35410.85</v>
      </c>
      <c r="AZ46" s="5">
        <v>36613.15</v>
      </c>
      <c r="BA46" s="5">
        <v>37775.15</v>
      </c>
      <c r="BB46" s="5">
        <v>38880.769999999997</v>
      </c>
      <c r="BC46" s="5">
        <v>39901.03</v>
      </c>
      <c r="BD46" s="5">
        <v>40805.78</v>
      </c>
      <c r="BE46" s="5">
        <v>41560.99</v>
      </c>
      <c r="BF46" s="5">
        <v>42137.26</v>
      </c>
      <c r="BG46" s="5">
        <v>42498.35</v>
      </c>
      <c r="BH46" s="5">
        <v>42608.77</v>
      </c>
      <c r="BI46" s="5">
        <v>42441.22</v>
      </c>
      <c r="BJ46" s="5">
        <v>41978.81</v>
      </c>
      <c r="BK46" s="5">
        <v>41201.24</v>
      </c>
      <c r="BL46" s="5">
        <v>40090.769999999997</v>
      </c>
      <c r="BM46" s="5">
        <v>38560.199999999997</v>
      </c>
      <c r="BN46" s="5">
        <v>36592.160000000003</v>
      </c>
      <c r="BO46" s="5">
        <v>34192.980000000003</v>
      </c>
      <c r="BP46" s="5">
        <v>31393.41</v>
      </c>
      <c r="BQ46" s="5">
        <v>28260.01</v>
      </c>
      <c r="BR46" s="5">
        <v>24897.63</v>
      </c>
      <c r="BS46" s="5">
        <v>21435.71</v>
      </c>
      <c r="BT46" s="5">
        <v>18007.16</v>
      </c>
      <c r="BU46" s="5">
        <v>14733.74</v>
      </c>
      <c r="BV46" s="5">
        <v>11719.16</v>
      </c>
      <c r="BW46" s="5">
        <v>9042.58</v>
      </c>
      <c r="BX46" s="5">
        <v>6808.54</v>
      </c>
      <c r="BY46" s="5">
        <v>4955.42</v>
      </c>
      <c r="BZ46" s="5">
        <v>3526.99</v>
      </c>
      <c r="CA46" s="5">
        <v>2379.79</v>
      </c>
      <c r="CB46" s="5">
        <v>1513.54</v>
      </c>
      <c r="CC46" s="5">
        <v>869.83</v>
      </c>
      <c r="CD46" s="5">
        <v>439.83</v>
      </c>
      <c r="CE46" s="5">
        <v>192.44</v>
      </c>
      <c r="CF46" s="5">
        <v>72.11</v>
      </c>
      <c r="CG46" s="5">
        <v>22.03</v>
      </c>
      <c r="CH46" s="5">
        <v>5.05</v>
      </c>
      <c r="CI46" s="5">
        <v>0.73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0.98694999999999999</v>
      </c>
      <c r="ES46" s="3">
        <v>0.97251092149999996</v>
      </c>
      <c r="ET46" s="3">
        <v>0.95662981815190495</v>
      </c>
      <c r="EU46" s="3">
        <v>0.93939134882880759</v>
      </c>
      <c r="EV46" s="3">
        <v>0.92065049141967281</v>
      </c>
      <c r="EW46" s="3">
        <v>0.90035014808386904</v>
      </c>
      <c r="EX46" s="3">
        <v>0.87839060797210344</v>
      </c>
      <c r="EY46" s="3">
        <v>0.85444567999878396</v>
      </c>
      <c r="EZ46" s="3">
        <v>0.82826546436362125</v>
      </c>
      <c r="FA46" s="3">
        <v>0.79961576195128359</v>
      </c>
      <c r="FB46" s="3">
        <v>0.76843874339280305</v>
      </c>
      <c r="FC46" s="3">
        <v>0.73461975429608584</v>
      </c>
      <c r="FD46" s="3">
        <v>0.69813119110019928</v>
      </c>
      <c r="FE46" s="3">
        <v>0.65913358276534217</v>
      </c>
      <c r="FF46" s="3">
        <v>0.61796409918581896</v>
      </c>
      <c r="FG46" s="3">
        <v>0.57489818111355917</v>
      </c>
      <c r="FH46" s="3">
        <v>0.53024009040465792</v>
      </c>
      <c r="FI46" s="3">
        <v>0.48340928562011853</v>
      </c>
      <c r="FJ46" s="3">
        <v>0.43482181832244043</v>
      </c>
      <c r="FK46" s="3">
        <v>0.38513038092455193</v>
      </c>
      <c r="FL46" s="3">
        <v>0.33516356530340058</v>
      </c>
      <c r="FM46" s="3">
        <v>0.2859816637307796</v>
      </c>
      <c r="FN46" s="3">
        <v>0.23882042756493674</v>
      </c>
      <c r="FO46" s="3">
        <v>0.19489418632291791</v>
      </c>
      <c r="FP46" s="3">
        <v>0.15518644480148661</v>
      </c>
      <c r="FQ46" s="3">
        <v>0.12035639913024096</v>
      </c>
      <c r="FR46" s="3">
        <v>9.0740299996262569E-2</v>
      </c>
      <c r="FS46" s="3">
        <v>6.6365640611266513E-2</v>
      </c>
      <c r="FT46" s="3">
        <v>4.7364494047854797E-2</v>
      </c>
      <c r="FU46" s="3">
        <v>3.267581715373407E-2</v>
      </c>
      <c r="FV46" s="3">
        <v>2.2044413284595152E-2</v>
      </c>
      <c r="FW46" s="3">
        <v>1.4098724960295676E-2</v>
      </c>
      <c r="FX46" s="3">
        <v>8.4992753550646467E-3</v>
      </c>
      <c r="FY46" s="3">
        <v>4.629895256917916E-3</v>
      </c>
      <c r="FZ46" s="3">
        <v>2.2190624976881879E-3</v>
      </c>
      <c r="GA46" s="3">
        <v>9.2031178966622232E-4</v>
      </c>
      <c r="GB46" s="3">
        <v>3.2688554457154553E-4</v>
      </c>
      <c r="GC46" s="3">
        <v>9.4666053707919573E-5</v>
      </c>
      <c r="GD46" s="3">
        <v>2.0573773452342162E-5</v>
      </c>
      <c r="GE46" s="3">
        <v>2.8334200798565616E-6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38</v>
      </c>
      <c r="HC46">
        <f t="shared" si="24"/>
        <v>1.1975159066236776E-2</v>
      </c>
      <c r="HD46">
        <f>IF(H46&gt;=$F$3,IF(HB46&lt;50,HC46*VLOOKUP(H46,Ret!$A$2:$AZ$27,HB46+2),HC46),0)</f>
        <v>3.5206967654736118E-3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5.9157285787209669E-5</v>
      </c>
      <c r="HH46">
        <f t="shared" si="28"/>
        <v>68</v>
      </c>
      <c r="HI46">
        <f t="shared" si="28"/>
        <v>37</v>
      </c>
      <c r="HJ46">
        <f t="shared" si="21"/>
        <v>1.1996311964965988E-2</v>
      </c>
      <c r="HK46">
        <f>IF(HH46&gt;=$F$3,IF(HI46&lt;50,HJ46*VLOOKUP(HH46,Ret!$A$2:$AZ$27,HI46+2),HJ46),0)</f>
        <v>3.2869894784006812E-3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5.5782850637091841E-5</v>
      </c>
      <c r="HN46">
        <f>HN45/(1+Assumptions!$C$9)</f>
        <v>0.27107697278110743</v>
      </c>
      <c r="HO46">
        <f>HO45*(1+Assumptions!$C$10)</f>
        <v>3.063036073182217</v>
      </c>
      <c r="HQ46">
        <f>HQ45/(1.01+Assumptions!$C$9)</f>
        <v>0.19380059556104881</v>
      </c>
      <c r="HR46">
        <f>HR45/(0.99+Assumptions!$C$9)</f>
        <v>0.38040041926069035</v>
      </c>
    </row>
    <row r="47" spans="2:226" x14ac:dyDescent="0.25">
      <c r="B47">
        <f t="shared" si="27"/>
        <v>2075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84154.37689705829</v>
      </c>
      <c r="F47" s="3">
        <f t="shared" si="19"/>
        <v>31797.17</v>
      </c>
      <c r="H47">
        <f t="shared" si="23"/>
        <v>70</v>
      </c>
      <c r="I47" s="5">
        <v>153306.64816675868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33372.15</v>
      </c>
      <c r="AX47" s="5">
        <v>34632.68</v>
      </c>
      <c r="AY47" s="5">
        <v>35879.07</v>
      </c>
      <c r="AZ47" s="5">
        <v>37097.269999999997</v>
      </c>
      <c r="BA47" s="5">
        <v>38274.629999999997</v>
      </c>
      <c r="BB47" s="5">
        <v>39394.870000000003</v>
      </c>
      <c r="BC47" s="5">
        <v>40428.620000000003</v>
      </c>
      <c r="BD47" s="5">
        <v>41345.33</v>
      </c>
      <c r="BE47" s="5">
        <v>42110.54</v>
      </c>
      <c r="BF47" s="5">
        <v>42694.42</v>
      </c>
      <c r="BG47" s="5">
        <v>43060.29</v>
      </c>
      <c r="BH47" s="5">
        <v>43172.17</v>
      </c>
      <c r="BI47" s="5">
        <v>43002.400000000001</v>
      </c>
      <c r="BJ47" s="5">
        <v>42533.88</v>
      </c>
      <c r="BK47" s="5">
        <v>41746.019999999997</v>
      </c>
      <c r="BL47" s="5">
        <v>40620.870000000003</v>
      </c>
      <c r="BM47" s="5">
        <v>39070.06</v>
      </c>
      <c r="BN47" s="5">
        <v>37076</v>
      </c>
      <c r="BO47" s="5">
        <v>34645.1</v>
      </c>
      <c r="BP47" s="5">
        <v>31808.51</v>
      </c>
      <c r="BQ47" s="5">
        <v>28633.68</v>
      </c>
      <c r="BR47" s="5">
        <v>25226.84</v>
      </c>
      <c r="BS47" s="5">
        <v>21719.15</v>
      </c>
      <c r="BT47" s="5">
        <v>18245.259999999998</v>
      </c>
      <c r="BU47" s="5">
        <v>14928.56</v>
      </c>
      <c r="BV47" s="5">
        <v>11874.12</v>
      </c>
      <c r="BW47" s="5">
        <v>9162.14</v>
      </c>
      <c r="BX47" s="5">
        <v>6898.57</v>
      </c>
      <c r="BY47" s="5">
        <v>5020.9399999999996</v>
      </c>
      <c r="BZ47" s="5">
        <v>3573.63</v>
      </c>
      <c r="CA47" s="5">
        <v>2411.2600000000002</v>
      </c>
      <c r="CB47" s="5">
        <v>1533.55</v>
      </c>
      <c r="CC47" s="5">
        <v>881.33</v>
      </c>
      <c r="CD47" s="5">
        <v>445.65</v>
      </c>
      <c r="CE47" s="5">
        <v>194.99</v>
      </c>
      <c r="CF47" s="5">
        <v>73.069999999999993</v>
      </c>
      <c r="CG47" s="5">
        <v>22.32</v>
      </c>
      <c r="CH47" s="5">
        <v>5.12</v>
      </c>
      <c r="CI47" s="5">
        <v>0.74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0.98536999999999997</v>
      </c>
      <c r="ET47" s="3">
        <v>0.96927890790000004</v>
      </c>
      <c r="EU47" s="3">
        <v>0.95181250197964196</v>
      </c>
      <c r="EV47" s="3">
        <v>0.93282384256514805</v>
      </c>
      <c r="EW47" s="3">
        <v>0.91225507683658658</v>
      </c>
      <c r="EX47" s="3">
        <v>0.89000517551254221</v>
      </c>
      <c r="EY47" s="3">
        <v>0.86574363442807034</v>
      </c>
      <c r="EZ47" s="3">
        <v>0.83921724946919429</v>
      </c>
      <c r="FA47" s="3">
        <v>0.81018872481005488</v>
      </c>
      <c r="FB47" s="3">
        <v>0.7785994664297109</v>
      </c>
      <c r="FC47" s="3">
        <v>0.74433330391213937</v>
      </c>
      <c r="FD47" s="3">
        <v>0.70736226870682339</v>
      </c>
      <c r="FE47" s="3">
        <v>0.66784901237686023</v>
      </c>
      <c r="FF47" s="3">
        <v>0.62613516306380157</v>
      </c>
      <c r="FG47" s="3">
        <v>0.58249980354988518</v>
      </c>
      <c r="FH47" s="3">
        <v>0.53725121881013016</v>
      </c>
      <c r="FI47" s="3">
        <v>0.48980119116481952</v>
      </c>
      <c r="FJ47" s="3">
        <v>0.44057127344084351</v>
      </c>
      <c r="FK47" s="3">
        <v>0.39022278831202389</v>
      </c>
      <c r="FL47" s="3">
        <v>0.33959528375642195</v>
      </c>
      <c r="FM47" s="3">
        <v>0.28976307181800459</v>
      </c>
      <c r="FN47" s="3">
        <v>0.24197824364449746</v>
      </c>
      <c r="FO47" s="3">
        <v>0.19747118529096502</v>
      </c>
      <c r="FP47" s="3">
        <v>0.15723840599978381</v>
      </c>
      <c r="FQ47" s="3">
        <v>0.12194781815719234</v>
      </c>
      <c r="FR47" s="3">
        <v>9.1940118543252028E-2</v>
      </c>
      <c r="FS47" s="3">
        <v>6.7243163900163661E-2</v>
      </c>
      <c r="FT47" s="3">
        <v>4.7990773643907796E-2</v>
      </c>
      <c r="FU47" s="3">
        <v>3.3107874921459113E-2</v>
      </c>
      <c r="FV47" s="3">
        <v>2.2335896737013177E-2</v>
      </c>
      <c r="FW47" s="3">
        <v>1.4285146117124147E-2</v>
      </c>
      <c r="FX47" s="3">
        <v>8.611657485247122E-3</v>
      </c>
      <c r="FY47" s="3">
        <v>4.6911142985135174E-3</v>
      </c>
      <c r="FZ47" s="3">
        <v>2.2484041721345439E-3</v>
      </c>
      <c r="GA47" s="3">
        <v>9.3248066230935945E-4</v>
      </c>
      <c r="GB47" s="3">
        <v>3.3120780644566136E-4</v>
      </c>
      <c r="GC47" s="3">
        <v>9.5917780746663524E-5</v>
      </c>
      <c r="GD47" s="3">
        <v>2.0845811289672386E-5</v>
      </c>
      <c r="GE47" s="3">
        <v>2.8708851308136801E-6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39</v>
      </c>
      <c r="HC47">
        <f t="shared" si="24"/>
        <v>8.3953050149759532E-3</v>
      </c>
      <c r="HD47">
        <f>IF(H47&gt;=$F$3,IF(HB47&lt;50,HC47*VLOOKUP(H47,Ret!$A$2:$AZ$27,HB47+2),HC47),0)</f>
        <v>2.6277304696874734E-3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4.3991398278473996E-5</v>
      </c>
      <c r="HH47">
        <f t="shared" si="28"/>
        <v>69</v>
      </c>
      <c r="HI47">
        <f t="shared" si="28"/>
        <v>38</v>
      </c>
      <c r="HJ47">
        <f t="shared" si="21"/>
        <v>8.6535396359282164E-3</v>
      </c>
      <c r="HK47">
        <f>IF(HH47&gt;=$F$3,IF(HI47&lt;50,HJ47*VLOOKUP(HH47,Ret!$A$2:$AZ$27,HI47+2),HJ47),0)</f>
        <v>2.5441406529628954E-3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4.2748485801485388E-5</v>
      </c>
      <c r="HN47">
        <f>HN46/(1+Assumptions!$C$9)</f>
        <v>0.2611531529683116</v>
      </c>
      <c r="HO47">
        <f>HO46*(1+Assumptions!$C$10)</f>
        <v>3.1625847455606388</v>
      </c>
      <c r="HQ47">
        <f>HQ46/(1.01+Assumptions!$C$9)</f>
        <v>0.18492423240558092</v>
      </c>
      <c r="HR47">
        <f>HR46/(0.99+Assumptions!$C$9)</f>
        <v>0.37003931834697501</v>
      </c>
    </row>
    <row r="48" spans="2:226" x14ac:dyDescent="0.25">
      <c r="B48">
        <f t="shared" si="27"/>
        <v>2076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88782.867626396503</v>
      </c>
      <c r="F48" s="3">
        <f t="shared" si="19"/>
        <v>29712.38</v>
      </c>
      <c r="H48">
        <f t="shared" si="23"/>
        <v>71</v>
      </c>
      <c r="I48" s="5">
        <v>147686.34330874629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35146.879999999997</v>
      </c>
      <c r="AY48" s="5">
        <v>36411.78</v>
      </c>
      <c r="AZ48" s="5">
        <v>37648.06</v>
      </c>
      <c r="BA48" s="5">
        <v>38842.9</v>
      </c>
      <c r="BB48" s="5">
        <v>39979.78</v>
      </c>
      <c r="BC48" s="5">
        <v>41028.879999999997</v>
      </c>
      <c r="BD48" s="5">
        <v>41959.199999999997</v>
      </c>
      <c r="BE48" s="5">
        <v>42735.76</v>
      </c>
      <c r="BF48" s="5">
        <v>43328.31</v>
      </c>
      <c r="BG48" s="5">
        <v>43699.61</v>
      </c>
      <c r="BH48" s="5">
        <v>43813.15</v>
      </c>
      <c r="BI48" s="5">
        <v>43640.87</v>
      </c>
      <c r="BJ48" s="5">
        <v>43165.39</v>
      </c>
      <c r="BK48" s="5">
        <v>42365.84</v>
      </c>
      <c r="BL48" s="5">
        <v>41223.97</v>
      </c>
      <c r="BM48" s="5">
        <v>39650.14</v>
      </c>
      <c r="BN48" s="5">
        <v>37626.480000000003</v>
      </c>
      <c r="BO48" s="5">
        <v>35159.480000000003</v>
      </c>
      <c r="BP48" s="5">
        <v>32280.77</v>
      </c>
      <c r="BQ48" s="5">
        <v>29058.81</v>
      </c>
      <c r="BR48" s="5">
        <v>25601.39</v>
      </c>
      <c r="BS48" s="5">
        <v>22041.61</v>
      </c>
      <c r="BT48" s="5">
        <v>18516.150000000001</v>
      </c>
      <c r="BU48" s="5">
        <v>15150.21</v>
      </c>
      <c r="BV48" s="5">
        <v>12050.42</v>
      </c>
      <c r="BW48" s="5">
        <v>9298.17</v>
      </c>
      <c r="BX48" s="5">
        <v>7000.99</v>
      </c>
      <c r="BY48" s="5">
        <v>5095.49</v>
      </c>
      <c r="BZ48" s="5">
        <v>3626.69</v>
      </c>
      <c r="CA48" s="5">
        <v>2447.06</v>
      </c>
      <c r="CB48" s="5">
        <v>1556.32</v>
      </c>
      <c r="CC48" s="5">
        <v>894.42</v>
      </c>
      <c r="CD48" s="5">
        <v>452.26</v>
      </c>
      <c r="CE48" s="5">
        <v>197.88</v>
      </c>
      <c r="CF48" s="5">
        <v>74.150000000000006</v>
      </c>
      <c r="CG48" s="5">
        <v>22.66</v>
      </c>
      <c r="CH48" s="5">
        <v>5.19</v>
      </c>
      <c r="CI48" s="5">
        <v>0.75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0.98367000000000004</v>
      </c>
      <c r="EU48" s="3">
        <v>0.96594426659999999</v>
      </c>
      <c r="EV48" s="3">
        <v>0.94667367848132999</v>
      </c>
      <c r="EW48" s="3">
        <v>0.92579952387081665</v>
      </c>
      <c r="EX48" s="3">
        <v>0.90321927348360742</v>
      </c>
      <c r="EY48" s="3">
        <v>0.87859751608844427</v>
      </c>
      <c r="EZ48" s="3">
        <v>0.85167728819549438</v>
      </c>
      <c r="FA48" s="3">
        <v>0.82221777079681224</v>
      </c>
      <c r="FB48" s="3">
        <v>0.79015949991344459</v>
      </c>
      <c r="FC48" s="3">
        <v>0.75538458032225386</v>
      </c>
      <c r="FD48" s="3">
        <v>0.71786462821764752</v>
      </c>
      <c r="FE48" s="3">
        <v>0.67776471008540973</v>
      </c>
      <c r="FF48" s="3">
        <v>0.6354315262934751</v>
      </c>
      <c r="FG48" s="3">
        <v>0.59114830322608281</v>
      </c>
      <c r="FH48" s="3">
        <v>0.54522790303148072</v>
      </c>
      <c r="FI48" s="3">
        <v>0.49707337463574036</v>
      </c>
      <c r="FJ48" s="3">
        <v>0.44711252975110211</v>
      </c>
      <c r="FK48" s="3">
        <v>0.39601650985114611</v>
      </c>
      <c r="FL48" s="3">
        <v>0.34463732786305845</v>
      </c>
      <c r="FM48" s="3">
        <v>0.29406524637243325</v>
      </c>
      <c r="FN48" s="3">
        <v>0.24557094659315529</v>
      </c>
      <c r="FO48" s="3">
        <v>0.20040308238627622</v>
      </c>
      <c r="FP48" s="3">
        <v>0.1595729583808963</v>
      </c>
      <c r="FQ48" s="3">
        <v>0.12375840360188795</v>
      </c>
      <c r="FR48" s="3">
        <v>9.3305173227571384E-2</v>
      </c>
      <c r="FS48" s="3">
        <v>6.8241537595181145E-2</v>
      </c>
      <c r="FT48" s="3">
        <v>4.8703302966304825E-2</v>
      </c>
      <c r="FU48" s="3">
        <v>3.3599434650394375E-2</v>
      </c>
      <c r="FV48" s="3">
        <v>2.2667522592542063E-2</v>
      </c>
      <c r="FW48" s="3">
        <v>1.4497240749286202E-2</v>
      </c>
      <c r="FX48" s="3">
        <v>8.739516613299695E-3</v>
      </c>
      <c r="FY48" s="3">
        <v>4.7607642799288759E-3</v>
      </c>
      <c r="FZ48" s="3">
        <v>2.2817867117271109E-3</v>
      </c>
      <c r="GA48" s="3">
        <v>9.4632540295458477E-4</v>
      </c>
      <c r="GB48" s="3">
        <v>3.3612531987543896E-4</v>
      </c>
      <c r="GC48" s="3">
        <v>9.7341892635927118E-5</v>
      </c>
      <c r="GD48" s="3">
        <v>2.1155313526566044E-5</v>
      </c>
      <c r="GE48" s="3">
        <v>2.9135097788786745E-6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40</v>
      </c>
      <c r="HC48">
        <f t="shared" si="24"/>
        <v>5.7235831470100066E-3</v>
      </c>
      <c r="HD48">
        <f>IF(H48&gt;=$F$3,IF(HB48&lt;50,HC48*VLOOKUP(H48,Ret!$A$2:$AZ$27,HB48+2),HC48),0)</f>
        <v>1.5053023676636318E-3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3.1880358128845738E-5</v>
      </c>
      <c r="HH48">
        <f t="shared" si="28"/>
        <v>70</v>
      </c>
      <c r="HI48">
        <f t="shared" si="28"/>
        <v>39</v>
      </c>
      <c r="HJ48">
        <f t="shared" si="21"/>
        <v>6.0666504971638351E-3</v>
      </c>
      <c r="HK48">
        <f>IF(HH48&gt;=$F$3,IF(HI48&lt;50,HJ48*VLOOKUP(HH48,Ret!$A$2:$AZ$27,HI48+2),HJ48),0)</f>
        <v>1.8988616056122803E-3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3.1789248605138493E-5</v>
      </c>
      <c r="HN48">
        <f>HN47/(1+Assumptions!$C$9)</f>
        <v>0.25159263291744854</v>
      </c>
      <c r="HO48">
        <f>HO47*(1+Assumptions!$C$10)</f>
        <v>3.2653687497913597</v>
      </c>
      <c r="HQ48">
        <f>HQ47/(1.01+Assumptions!$C$9)</f>
        <v>0.17645442023433294</v>
      </c>
      <c r="HR48">
        <f>HR47/(0.99+Assumptions!$C$9)</f>
        <v>0.35996042640756321</v>
      </c>
    </row>
    <row r="49" spans="2:226" x14ac:dyDescent="0.25">
      <c r="B49">
        <f t="shared" si="27"/>
        <v>2077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93665.925345848314</v>
      </c>
      <c r="F49" s="3">
        <f t="shared" si="19"/>
        <v>27279.65</v>
      </c>
      <c r="H49">
        <f t="shared" si="23"/>
        <v>72</v>
      </c>
      <c r="I49" s="5">
        <v>142098.42398344507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37016.25</v>
      </c>
      <c r="AZ49" s="5">
        <v>38273.06</v>
      </c>
      <c r="BA49" s="5">
        <v>39487.74</v>
      </c>
      <c r="BB49" s="5">
        <v>40643.49</v>
      </c>
      <c r="BC49" s="5">
        <v>41710</v>
      </c>
      <c r="BD49" s="5">
        <v>42655.77</v>
      </c>
      <c r="BE49" s="5">
        <v>43445.22</v>
      </c>
      <c r="BF49" s="5">
        <v>44047.61</v>
      </c>
      <c r="BG49" s="5">
        <v>44425.08</v>
      </c>
      <c r="BH49" s="5">
        <v>44540.5</v>
      </c>
      <c r="BI49" s="5">
        <v>44365.35</v>
      </c>
      <c r="BJ49" s="5">
        <v>43881.98</v>
      </c>
      <c r="BK49" s="5">
        <v>43069.15</v>
      </c>
      <c r="BL49" s="5">
        <v>41908.339999999997</v>
      </c>
      <c r="BM49" s="5">
        <v>40308.379999999997</v>
      </c>
      <c r="BN49" s="5">
        <v>38251.120000000003</v>
      </c>
      <c r="BO49" s="5">
        <v>35743.17</v>
      </c>
      <c r="BP49" s="5">
        <v>32816.67</v>
      </c>
      <c r="BQ49" s="5">
        <v>29541.22</v>
      </c>
      <c r="BR49" s="5">
        <v>26026.400000000001</v>
      </c>
      <c r="BS49" s="5">
        <v>22407.53</v>
      </c>
      <c r="BT49" s="5">
        <v>18823.54</v>
      </c>
      <c r="BU49" s="5">
        <v>15401.72</v>
      </c>
      <c r="BV49" s="5">
        <v>12250.47</v>
      </c>
      <c r="BW49" s="5">
        <v>9452.5300000000007</v>
      </c>
      <c r="BX49" s="5">
        <v>7117.22</v>
      </c>
      <c r="BY49" s="5">
        <v>5180.08</v>
      </c>
      <c r="BZ49" s="5">
        <v>3686.9</v>
      </c>
      <c r="CA49" s="5">
        <v>2487.6799999999998</v>
      </c>
      <c r="CB49" s="5">
        <v>1582.16</v>
      </c>
      <c r="CC49" s="5">
        <v>909.27</v>
      </c>
      <c r="CD49" s="5">
        <v>459.77</v>
      </c>
      <c r="CE49" s="5">
        <v>201.17</v>
      </c>
      <c r="CF49" s="5">
        <v>75.38</v>
      </c>
      <c r="CG49" s="5">
        <v>23.03</v>
      </c>
      <c r="CH49" s="5">
        <v>5.28</v>
      </c>
      <c r="CI49" s="5">
        <v>0.77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0.98197999999999996</v>
      </c>
      <c r="EV49" s="3">
        <v>0.96238949899999993</v>
      </c>
      <c r="EW49" s="3">
        <v>0.94116881054704993</v>
      </c>
      <c r="EX49" s="3">
        <v>0.91821370325780738</v>
      </c>
      <c r="EY49" s="3">
        <v>0.89318319770699961</v>
      </c>
      <c r="EZ49" s="3">
        <v>0.86581606452925719</v>
      </c>
      <c r="FA49" s="3">
        <v>0.83586748685719015</v>
      </c>
      <c r="FB49" s="3">
        <v>0.80327701354462833</v>
      </c>
      <c r="FC49" s="3">
        <v>0.76792479217852927</v>
      </c>
      <c r="FD49" s="3">
        <v>0.72978196775102178</v>
      </c>
      <c r="FE49" s="3">
        <v>0.68901634703244974</v>
      </c>
      <c r="FF49" s="3">
        <v>0.64598038599680296</v>
      </c>
      <c r="FG49" s="3">
        <v>0.60096201289668572</v>
      </c>
      <c r="FH49" s="3">
        <v>0.55427928373487123</v>
      </c>
      <c r="FI49" s="3">
        <v>0.50532533739540741</v>
      </c>
      <c r="FJ49" s="3">
        <v>0.45453508773379503</v>
      </c>
      <c r="FK49" s="3">
        <v>0.40259081790757689</v>
      </c>
      <c r="FL49" s="3">
        <v>0.35035868519224789</v>
      </c>
      <c r="FM49" s="3">
        <v>0.29894705172713743</v>
      </c>
      <c r="FN49" s="3">
        <v>0.2496476934268152</v>
      </c>
      <c r="FO49" s="3">
        <v>0.20372999317482107</v>
      </c>
      <c r="FP49" s="3">
        <v>0.16222204436538301</v>
      </c>
      <c r="FQ49" s="3">
        <v>0.12581292872801644</v>
      </c>
      <c r="FR49" s="3">
        <v>9.4854141355913441E-2</v>
      </c>
      <c r="FS49" s="3">
        <v>6.9374421904887962E-2</v>
      </c>
      <c r="FT49" s="3">
        <v>4.9511831169299483E-2</v>
      </c>
      <c r="FU49" s="3">
        <v>3.4157222087076333E-2</v>
      </c>
      <c r="FV49" s="3">
        <v>2.304382830882518E-2</v>
      </c>
      <c r="FW49" s="3">
        <v>1.4737910833192232E-2</v>
      </c>
      <c r="FX49" s="3">
        <v>8.8846021666816061E-3</v>
      </c>
      <c r="FY49" s="3">
        <v>4.8397981842781381E-3</v>
      </c>
      <c r="FZ49" s="3">
        <v>2.3196668717426687E-3</v>
      </c>
      <c r="GA49" s="3">
        <v>9.6203544171783709E-4</v>
      </c>
      <c r="GB49" s="3">
        <v>3.4170536854375854E-4</v>
      </c>
      <c r="GC49" s="3">
        <v>9.8957874730272463E-5</v>
      </c>
      <c r="GD49" s="3">
        <v>2.1506514915130117E-5</v>
      </c>
      <c r="GE49" s="3">
        <v>2.9618772341117187E-6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41</v>
      </c>
      <c r="HC49">
        <f t="shared" si="24"/>
        <v>4.1864004212175294E-3</v>
      </c>
      <c r="HD49">
        <f>IF(H49&gt;=$F$3,IF(HB49&lt;50,HC49*VLOOKUP(H49,Ret!$A$2:$AZ$27,HB49+2),HC49),0)</f>
        <v>1.2056833213106484E-3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2.4741626489395601E-5</v>
      </c>
      <c r="HH49">
        <f t="shared" si="28"/>
        <v>71</v>
      </c>
      <c r="HI49">
        <f t="shared" si="28"/>
        <v>40</v>
      </c>
      <c r="HJ49">
        <f t="shared" si="21"/>
        <v>4.135999642946417E-3</v>
      </c>
      <c r="HK49">
        <f>IF(HH49&gt;=$F$3,IF(HI49&lt;50,HJ49*VLOOKUP(HH49,Ret!$A$2:$AZ$27,HI49+2),HJ49),0)</f>
        <v>1.0877679060949078E-3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2.3037518011211545E-5</v>
      </c>
      <c r="HN49">
        <f>HN48/(1+Assumptions!$C$9)</f>
        <v>0.24238211263723367</v>
      </c>
      <c r="HO49">
        <f>HO48*(1+Assumptions!$C$10)</f>
        <v>3.3714932341595789</v>
      </c>
      <c r="HQ49">
        <f>HQ48/(1.01+Assumptions!$C$9)</f>
        <v>0.16837253839153907</v>
      </c>
      <c r="HR49">
        <f>HR48/(0.99+Assumptions!$C$9)</f>
        <v>0.3501560568166957</v>
      </c>
    </row>
    <row r="50" spans="2:226" x14ac:dyDescent="0.25">
      <c r="B50">
        <f t="shared" si="27"/>
        <v>2078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98817.55123986995</v>
      </c>
      <c r="F50" s="3">
        <f t="shared" si="19"/>
        <v>24556.85</v>
      </c>
      <c r="H50">
        <f t="shared" si="23"/>
        <v>73</v>
      </c>
      <c r="I50" s="5">
        <v>136520.61072608733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38975.39</v>
      </c>
      <c r="BA50" s="5">
        <v>40212.370000000003</v>
      </c>
      <c r="BB50" s="5">
        <v>41389.32</v>
      </c>
      <c r="BC50" s="5">
        <v>42475.41</v>
      </c>
      <c r="BD50" s="5">
        <v>43438.53</v>
      </c>
      <c r="BE50" s="5">
        <v>44242.47</v>
      </c>
      <c r="BF50" s="5">
        <v>44855.92</v>
      </c>
      <c r="BG50" s="5">
        <v>45240.31</v>
      </c>
      <c r="BH50" s="5">
        <v>45357.85</v>
      </c>
      <c r="BI50" s="5">
        <v>45179.49</v>
      </c>
      <c r="BJ50" s="5">
        <v>44687.24</v>
      </c>
      <c r="BK50" s="5">
        <v>43859.5</v>
      </c>
      <c r="BL50" s="5">
        <v>42677.38</v>
      </c>
      <c r="BM50" s="5">
        <v>41048.06</v>
      </c>
      <c r="BN50" s="5">
        <v>38953.050000000003</v>
      </c>
      <c r="BO50" s="5">
        <v>36399.08</v>
      </c>
      <c r="BP50" s="5">
        <v>33418.879999999997</v>
      </c>
      <c r="BQ50" s="5">
        <v>30083.32</v>
      </c>
      <c r="BR50" s="5">
        <v>26504</v>
      </c>
      <c r="BS50" s="5">
        <v>22818.720000000001</v>
      </c>
      <c r="BT50" s="5">
        <v>19168.97</v>
      </c>
      <c r="BU50" s="5">
        <v>15684.35</v>
      </c>
      <c r="BV50" s="5">
        <v>12475.27</v>
      </c>
      <c r="BW50" s="5">
        <v>9625.99</v>
      </c>
      <c r="BX50" s="5">
        <v>7247.82</v>
      </c>
      <c r="BY50" s="5">
        <v>5275.14</v>
      </c>
      <c r="BZ50" s="5">
        <v>3754.55</v>
      </c>
      <c r="CA50" s="5">
        <v>2533.33</v>
      </c>
      <c r="CB50" s="5">
        <v>1611.19</v>
      </c>
      <c r="CC50" s="5">
        <v>925.95</v>
      </c>
      <c r="CD50" s="5">
        <v>468.21</v>
      </c>
      <c r="CE50" s="5">
        <v>204.86</v>
      </c>
      <c r="CF50" s="5">
        <v>76.77</v>
      </c>
      <c r="CG50" s="5">
        <v>23.45</v>
      </c>
      <c r="CH50" s="5">
        <v>5.38</v>
      </c>
      <c r="CI50" s="5">
        <v>0.78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0.98004999999999998</v>
      </c>
      <c r="EW50" s="3">
        <v>0.95843989749999992</v>
      </c>
      <c r="EX50" s="3">
        <v>0.93506354839997485</v>
      </c>
      <c r="EY50" s="3">
        <v>0.90957371607059156</v>
      </c>
      <c r="EZ50" s="3">
        <v>0.88170437741018859</v>
      </c>
      <c r="FA50" s="3">
        <v>0.85120622299557014</v>
      </c>
      <c r="FB50" s="3">
        <v>0.81801769236097288</v>
      </c>
      <c r="FC50" s="3">
        <v>0.78201673372016645</v>
      </c>
      <c r="FD50" s="3">
        <v>0.74317396255628576</v>
      </c>
      <c r="FE50" s="3">
        <v>0.70166026500789158</v>
      </c>
      <c r="FF50" s="3">
        <v>0.65783456485549874</v>
      </c>
      <c r="FG50" s="3">
        <v>0.61199007403071903</v>
      </c>
      <c r="FH50" s="3">
        <v>0.56445068508001284</v>
      </c>
      <c r="FI50" s="3">
        <v>0.51459840057374617</v>
      </c>
      <c r="FJ50" s="3">
        <v>0.46287611533207895</v>
      </c>
      <c r="FK50" s="3">
        <v>0.40997863287192893</v>
      </c>
      <c r="FL50" s="3">
        <v>0.35678800504312486</v>
      </c>
      <c r="FM50" s="3">
        <v>0.30443293318309672</v>
      </c>
      <c r="FN50" s="3">
        <v>0.25422889817187222</v>
      </c>
      <c r="FO50" s="3">
        <v>0.20746857693111975</v>
      </c>
      <c r="FP50" s="3">
        <v>0.1651989290671734</v>
      </c>
      <c r="FQ50" s="3">
        <v>0.12812168142733701</v>
      </c>
      <c r="FR50" s="3">
        <v>9.6594779278512191E-2</v>
      </c>
      <c r="FS50" s="3">
        <v>7.0647489668718241E-2</v>
      </c>
      <c r="FT50" s="3">
        <v>5.0420406901667519E-2</v>
      </c>
      <c r="FU50" s="3">
        <v>3.4784030313322389E-2</v>
      </c>
      <c r="FV50" s="3">
        <v>2.3466698210579819E-2</v>
      </c>
      <c r="FW50" s="3">
        <v>1.5008361507558429E-2</v>
      </c>
      <c r="FX50" s="3">
        <v>9.0476406512165243E-3</v>
      </c>
      <c r="FY50" s="3">
        <v>4.9286117683436893E-3</v>
      </c>
      <c r="FZ50" s="3">
        <v>2.3622343344494468E-3</v>
      </c>
      <c r="GA50" s="3">
        <v>9.7968944552621917E-4</v>
      </c>
      <c r="GB50" s="3">
        <v>3.4797589415645779E-4</v>
      </c>
      <c r="GC50" s="3">
        <v>1.0077381894771016E-4</v>
      </c>
      <c r="GD50" s="3">
        <v>2.1901174071905852E-5</v>
      </c>
      <c r="GE50" s="3">
        <v>3.0162296931828728E-6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42</v>
      </c>
      <c r="HC50">
        <f t="shared" si="24"/>
        <v>2.9559754734174858E-3</v>
      </c>
      <c r="HD50">
        <f>IF(H50&gt;=$F$3,IF(HB50&lt;50,HC50*VLOOKUP(H50,Ret!$A$2:$AZ$27,HB50+2),HC50),0)</f>
        <v>6.5327057962526441E-4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1.8563525973061812E-5</v>
      </c>
      <c r="HH50">
        <f t="shared" si="28"/>
        <v>72</v>
      </c>
      <c r="HI50">
        <f t="shared" si="28"/>
        <v>41</v>
      </c>
      <c r="HJ50">
        <f t="shared" si="21"/>
        <v>3.0251942188402976E-3</v>
      </c>
      <c r="HK50">
        <f>IF(HH50&gt;=$F$3,IF(HI50&lt;50,HJ50*VLOOKUP(HH50,Ret!$A$2:$AZ$27,HI50+2),HJ50),0)</f>
        <v>8.7125593502600566E-4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1.787889783334616E-5</v>
      </c>
      <c r="HN50">
        <f>HN49/(1+Assumptions!$C$9)</f>
        <v>0.23350877903394379</v>
      </c>
      <c r="HO50">
        <f>HO49*(1+Assumptions!$C$10)</f>
        <v>3.481066764269765</v>
      </c>
      <c r="HQ50">
        <f>HQ49/(1.01+Assumptions!$C$9)</f>
        <v>0.16066081907589605</v>
      </c>
      <c r="HR50">
        <f>HR49/(0.99+Assumptions!$C$9)</f>
        <v>0.34061873231196077</v>
      </c>
    </row>
    <row r="51" spans="2:226" x14ac:dyDescent="0.25">
      <c r="B51">
        <f t="shared" si="27"/>
        <v>2079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104252.51655806279</v>
      </c>
      <c r="F51" s="3">
        <f t="shared" si="19"/>
        <v>21635.08</v>
      </c>
      <c r="H51">
        <f t="shared" si="23"/>
        <v>74</v>
      </c>
      <c r="I51" s="5">
        <v>130963.78325379046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41030.93</v>
      </c>
      <c r="BB51" s="5">
        <v>42231.85</v>
      </c>
      <c r="BC51" s="5">
        <v>43340.04</v>
      </c>
      <c r="BD51" s="5">
        <v>44322.77</v>
      </c>
      <c r="BE51" s="5">
        <v>45143.07</v>
      </c>
      <c r="BF51" s="5">
        <v>45769.01</v>
      </c>
      <c r="BG51" s="5">
        <v>46161.22</v>
      </c>
      <c r="BH51" s="5">
        <v>46281.16</v>
      </c>
      <c r="BI51" s="5">
        <v>46099.17</v>
      </c>
      <c r="BJ51" s="5">
        <v>45596.9</v>
      </c>
      <c r="BK51" s="5">
        <v>44752.31</v>
      </c>
      <c r="BL51" s="5">
        <v>43546.13</v>
      </c>
      <c r="BM51" s="5">
        <v>41883.64</v>
      </c>
      <c r="BN51" s="5">
        <v>39745.980000000003</v>
      </c>
      <c r="BO51" s="5">
        <v>37140.019999999997</v>
      </c>
      <c r="BP51" s="5">
        <v>34099.160000000003</v>
      </c>
      <c r="BQ51" s="5">
        <v>30695.7</v>
      </c>
      <c r="BR51" s="5">
        <v>27043.52</v>
      </c>
      <c r="BS51" s="5">
        <v>23283.22</v>
      </c>
      <c r="BT51" s="5">
        <v>19559.169999999998</v>
      </c>
      <c r="BU51" s="5">
        <v>16003.62</v>
      </c>
      <c r="BV51" s="5">
        <v>12729.22</v>
      </c>
      <c r="BW51" s="5">
        <v>9821.94</v>
      </c>
      <c r="BX51" s="5">
        <v>7395.36</v>
      </c>
      <c r="BY51" s="5">
        <v>5382.52</v>
      </c>
      <c r="BZ51" s="5">
        <v>3830.98</v>
      </c>
      <c r="CA51" s="5">
        <v>2584.9</v>
      </c>
      <c r="CB51" s="5">
        <v>1643.99</v>
      </c>
      <c r="CC51" s="5">
        <v>944.8</v>
      </c>
      <c r="CD51" s="5">
        <v>477.74</v>
      </c>
      <c r="CE51" s="5">
        <v>209.03</v>
      </c>
      <c r="CF51" s="5">
        <v>78.33</v>
      </c>
      <c r="CG51" s="5">
        <v>23.93</v>
      </c>
      <c r="CH51" s="5">
        <v>5.49</v>
      </c>
      <c r="CI51" s="5">
        <v>0.8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0.97794999999999999</v>
      </c>
      <c r="EX51" s="3">
        <v>0.95409779949999995</v>
      </c>
      <c r="EY51" s="3">
        <v>0.92808909348562996</v>
      </c>
      <c r="EZ51" s="3">
        <v>0.89965244366123021</v>
      </c>
      <c r="FA51" s="3">
        <v>0.86853346563498823</v>
      </c>
      <c r="FB51" s="3">
        <v>0.83466934580988006</v>
      </c>
      <c r="FC51" s="3">
        <v>0.79793554790078725</v>
      </c>
      <c r="FD51" s="3">
        <v>0.75830208923655518</v>
      </c>
      <c r="FE51" s="3">
        <v>0.71594333453180115</v>
      </c>
      <c r="FF51" s="3">
        <v>0.67122551385694484</v>
      </c>
      <c r="FG51" s="3">
        <v>0.62444780779625431</v>
      </c>
      <c r="FH51" s="3">
        <v>0.57594070208664128</v>
      </c>
      <c r="FI51" s="3">
        <v>0.52507361927834917</v>
      </c>
      <c r="FJ51" s="3">
        <v>0.47229846980468232</v>
      </c>
      <c r="FK51" s="3">
        <v>0.41832420067540321</v>
      </c>
      <c r="FL51" s="3">
        <v>0.36405081887977642</v>
      </c>
      <c r="FM51" s="3">
        <v>0.31063000171735805</v>
      </c>
      <c r="FN51" s="3">
        <v>0.25940400813414854</v>
      </c>
      <c r="FO51" s="3">
        <v>0.21169182891803459</v>
      </c>
      <c r="FP51" s="3">
        <v>0.16856173569427421</v>
      </c>
      <c r="FQ51" s="3">
        <v>0.13072973973505131</v>
      </c>
      <c r="FR51" s="3">
        <v>9.8561072678447229E-2</v>
      </c>
      <c r="FS51" s="3">
        <v>7.2085597335562732E-2</v>
      </c>
      <c r="FT51" s="3">
        <v>5.144676996241776E-2</v>
      </c>
      <c r="FU51" s="3">
        <v>3.5492097661672765E-2</v>
      </c>
      <c r="FV51" s="3">
        <v>2.3944388766470915E-2</v>
      </c>
      <c r="FW51" s="3">
        <v>1.5313873279484139E-2</v>
      </c>
      <c r="FX51" s="3">
        <v>9.2318153678042185E-3</v>
      </c>
      <c r="FY51" s="3">
        <v>5.02893910345767E-3</v>
      </c>
      <c r="FZ51" s="3">
        <v>2.4103202228962267E-3</v>
      </c>
      <c r="GA51" s="3">
        <v>9.9963210604175228E-4</v>
      </c>
      <c r="GB51" s="3">
        <v>3.5505932774497002E-4</v>
      </c>
      <c r="GC51" s="3">
        <v>1.028251813149433E-4</v>
      </c>
      <c r="GD51" s="3">
        <v>2.2346996655176631E-5</v>
      </c>
      <c r="GE51" s="3">
        <v>3.0776283793509246E-6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43</v>
      </c>
      <c r="HC51">
        <f t="shared" si="24"/>
        <v>2.2841413678191596E-3</v>
      </c>
      <c r="HD51">
        <f>IF(H51&gt;=$F$3,IF(HB51&lt;50,HC51*VLOOKUP(H51,Ret!$A$2:$AZ$27,HB51+2),HC51),0)</f>
        <v>5.687512005869708E-4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1.5280905750710178E-5</v>
      </c>
      <c r="HH51">
        <f t="shared" si="28"/>
        <v>73</v>
      </c>
      <c r="HI51">
        <f t="shared" si="28"/>
        <v>42</v>
      </c>
      <c r="HJ51">
        <f t="shared" si="21"/>
        <v>2.1360593859809456E-3</v>
      </c>
      <c r="HK51">
        <f>IF(HH51&gt;=$F$3,IF(HI51&lt;50,HJ51*VLOOKUP(HH51,Ret!$A$2:$AZ$27,HI51+2),HJ51),0)</f>
        <v>4.72069124301789E-4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1.3414452943960339E-5</v>
      </c>
      <c r="HN51">
        <f>HN50/(1+Assumptions!$C$9)</f>
        <v>0.22496028808665106</v>
      </c>
      <c r="HO51">
        <f>HO50*(1+Assumptions!$C$10)</f>
        <v>3.5942014341085322</v>
      </c>
      <c r="HQ51">
        <f>HQ50/(1.01+Assumptions!$C$9)</f>
        <v>0.15330230827852676</v>
      </c>
      <c r="HR51">
        <f>HR50/(0.99+Assumptions!$C$9)</f>
        <v>0.33134117929179063</v>
      </c>
    </row>
    <row r="52" spans="2:226" x14ac:dyDescent="0.25">
      <c r="B52">
        <f t="shared" si="27"/>
        <v>2080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109986.40496875624</v>
      </c>
      <c r="F52" s="3">
        <f t="shared" si="19"/>
        <v>18626.8</v>
      </c>
      <c r="H52">
        <f t="shared" si="23"/>
        <v>75</v>
      </c>
      <c r="I52" s="5">
        <v>125426.07852251483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43184.06</v>
      </c>
      <c r="BC52" s="5">
        <v>44317.24</v>
      </c>
      <c r="BD52" s="5">
        <v>45322.12</v>
      </c>
      <c r="BE52" s="5">
        <v>46160.92</v>
      </c>
      <c r="BF52" s="5">
        <v>46800.97</v>
      </c>
      <c r="BG52" s="5">
        <v>47202.03</v>
      </c>
      <c r="BH52" s="5">
        <v>47324.67</v>
      </c>
      <c r="BI52" s="5">
        <v>47138.57</v>
      </c>
      <c r="BJ52" s="5">
        <v>46624.98</v>
      </c>
      <c r="BK52" s="5">
        <v>45761.35</v>
      </c>
      <c r="BL52" s="5">
        <v>44527.97</v>
      </c>
      <c r="BM52" s="5">
        <v>42828</v>
      </c>
      <c r="BN52" s="5">
        <v>40642.14</v>
      </c>
      <c r="BO52" s="5">
        <v>37977.42</v>
      </c>
      <c r="BP52" s="5">
        <v>34868</v>
      </c>
      <c r="BQ52" s="5">
        <v>31387.8</v>
      </c>
      <c r="BR52" s="5">
        <v>27653.279999999999</v>
      </c>
      <c r="BS52" s="5">
        <v>23808.19</v>
      </c>
      <c r="BT52" s="5">
        <v>20000.18</v>
      </c>
      <c r="BU52" s="5">
        <v>16364.46</v>
      </c>
      <c r="BV52" s="5">
        <v>13016.23</v>
      </c>
      <c r="BW52" s="5">
        <v>10043.4</v>
      </c>
      <c r="BX52" s="5">
        <v>7562.11</v>
      </c>
      <c r="BY52" s="5">
        <v>5503.88</v>
      </c>
      <c r="BZ52" s="5">
        <v>3917.36</v>
      </c>
      <c r="CA52" s="5">
        <v>2643.18</v>
      </c>
      <c r="CB52" s="5">
        <v>1681.05</v>
      </c>
      <c r="CC52" s="5">
        <v>966.1</v>
      </c>
      <c r="CD52" s="5">
        <v>488.51</v>
      </c>
      <c r="CE52" s="5">
        <v>213.74</v>
      </c>
      <c r="CF52" s="5">
        <v>80.09</v>
      </c>
      <c r="CG52" s="5">
        <v>24.47</v>
      </c>
      <c r="CH52" s="5">
        <v>5.61</v>
      </c>
      <c r="CI52" s="5">
        <v>0.82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0.97560999999999998</v>
      </c>
      <c r="EY52" s="3">
        <v>0.94901487140000007</v>
      </c>
      <c r="EZ52" s="3">
        <v>0.91993705574030404</v>
      </c>
      <c r="FA52" s="3">
        <v>0.88811643298224696</v>
      </c>
      <c r="FB52" s="3">
        <v>0.85348877326026917</v>
      </c>
      <c r="FC52" s="3">
        <v>0.81592673234908475</v>
      </c>
      <c r="FD52" s="3">
        <v>0.7753996515533057</v>
      </c>
      <c r="FE52" s="3">
        <v>0.73208582701753799</v>
      </c>
      <c r="FF52" s="3">
        <v>0.68635974626202256</v>
      </c>
      <c r="FG52" s="3">
        <v>0.63852733554502217</v>
      </c>
      <c r="FH52" s="3">
        <v>0.58892653211988488</v>
      </c>
      <c r="FI52" s="3">
        <v>0.53691254080305673</v>
      </c>
      <c r="FJ52" s="3">
        <v>0.4829474613269415</v>
      </c>
      <c r="FK52" s="3">
        <v>0.42775622544649861</v>
      </c>
      <c r="FL52" s="3">
        <v>0.3722591327570699</v>
      </c>
      <c r="FM52" s="3">
        <v>0.31763382761629749</v>
      </c>
      <c r="FN52" s="3">
        <v>0.26525283310409387</v>
      </c>
      <c r="FO52" s="3">
        <v>0.21646487951125787</v>
      </c>
      <c r="FP52" s="3">
        <v>0.17236232495963419</v>
      </c>
      <c r="FQ52" s="3">
        <v>0.13367732474569391</v>
      </c>
      <c r="FR52" s="3">
        <v>0.10078334544552101</v>
      </c>
      <c r="FS52" s="3">
        <v>7.3710923191945138E-2</v>
      </c>
      <c r="FT52" s="3">
        <v>5.260674877285932E-2</v>
      </c>
      <c r="FU52" s="3">
        <v>3.6292343843420193E-2</v>
      </c>
      <c r="FV52" s="3">
        <v>2.4484266850524999E-2</v>
      </c>
      <c r="FW52" s="3">
        <v>1.5659157706921768E-2</v>
      </c>
      <c r="FX52" s="3">
        <v>9.4399666320407194E-3</v>
      </c>
      <c r="FY52" s="3">
        <v>5.1423274231378619E-3</v>
      </c>
      <c r="FZ52" s="3">
        <v>2.4646661106357457E-3</v>
      </c>
      <c r="GA52" s="3">
        <v>1.0221709760639629E-3</v>
      </c>
      <c r="GB52" s="3">
        <v>3.6306490898815901E-4</v>
      </c>
      <c r="GC52" s="3">
        <v>1.0514359764297084E-4</v>
      </c>
      <c r="GD52" s="3">
        <v>2.2850858075746857E-5</v>
      </c>
      <c r="GE52" s="3">
        <v>3.1470201741918562E-6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44</v>
      </c>
      <c r="HC52">
        <f t="shared" si="24"/>
        <v>1.7001092614814786E-3</v>
      </c>
      <c r="HD52">
        <f>IF(H52&gt;=$F$3,IF(HB52&lt;50,HC52*VLOOKUP(H52,Ret!$A$2:$AZ$27,HB52+2),HC52),0)</f>
        <v>1.7001092614814786E-3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74</v>
      </c>
      <c r="HI52">
        <f t="shared" si="28"/>
        <v>43</v>
      </c>
      <c r="HJ52">
        <f t="shared" si="21"/>
        <v>1.6505758087351963E-3</v>
      </c>
      <c r="HK52">
        <f>IF(HH52&gt;=$F$3,IF(HI52&lt;50,HJ52*VLOOKUP(HH52,Ret!$A$2:$AZ$27,HI52+2),HJ52),0)</f>
        <v>4.1099337637506389E-4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1.1042352160438462E-5</v>
      </c>
      <c r="HN52">
        <f>HN51/(1+Assumptions!$C$9)</f>
        <v>0.21672474767500102</v>
      </c>
      <c r="HO52">
        <f>HO51*(1+Assumptions!$C$10)</f>
        <v>3.7110129807170593</v>
      </c>
      <c r="HQ52">
        <f>HQ51/(1.01+Assumptions!$C$9)</f>
        <v>0.14628082851004462</v>
      </c>
      <c r="HR52">
        <f>HR51/(0.99+Assumptions!$C$9)</f>
        <v>0.32231632226827883</v>
      </c>
    </row>
    <row r="53" spans="2:226" x14ac:dyDescent="0.25">
      <c r="B53">
        <f t="shared" si="27"/>
        <v>2081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116035.65724203784</v>
      </c>
      <c r="F53" s="3">
        <f t="shared" si="19"/>
        <v>15647.53</v>
      </c>
      <c r="H53">
        <f t="shared" si="23"/>
        <v>76</v>
      </c>
      <c r="I53" s="5">
        <v>119911.37459540792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45425.16</v>
      </c>
      <c r="BD53" s="5">
        <v>46455.16</v>
      </c>
      <c r="BE53" s="5">
        <v>47314.93</v>
      </c>
      <c r="BF53" s="5">
        <v>47970.98</v>
      </c>
      <c r="BG53" s="5">
        <v>48382.07</v>
      </c>
      <c r="BH53" s="5">
        <v>48507.77</v>
      </c>
      <c r="BI53" s="5">
        <v>48317.02</v>
      </c>
      <c r="BJ53" s="5">
        <v>47790.59</v>
      </c>
      <c r="BK53" s="5">
        <v>46905.37</v>
      </c>
      <c r="BL53" s="5">
        <v>45641.16</v>
      </c>
      <c r="BM53" s="5">
        <v>43898.69</v>
      </c>
      <c r="BN53" s="5">
        <v>41658.19</v>
      </c>
      <c r="BO53" s="5">
        <v>38926.85</v>
      </c>
      <c r="BP53" s="5">
        <v>35739.69</v>
      </c>
      <c r="BQ53" s="5">
        <v>32172.48</v>
      </c>
      <c r="BR53" s="5">
        <v>28344.6</v>
      </c>
      <c r="BS53" s="5">
        <v>24403.39</v>
      </c>
      <c r="BT53" s="5">
        <v>20500.169999999998</v>
      </c>
      <c r="BU53" s="5">
        <v>16773.57</v>
      </c>
      <c r="BV53" s="5">
        <v>13341.63</v>
      </c>
      <c r="BW53" s="5">
        <v>10294.48</v>
      </c>
      <c r="BX53" s="5">
        <v>7751.16</v>
      </c>
      <c r="BY53" s="5">
        <v>5641.47</v>
      </c>
      <c r="BZ53" s="5">
        <v>4015.29</v>
      </c>
      <c r="CA53" s="5">
        <v>2709.26</v>
      </c>
      <c r="CB53" s="5">
        <v>1723.08</v>
      </c>
      <c r="CC53" s="5">
        <v>990.26</v>
      </c>
      <c r="CD53" s="5">
        <v>500.72</v>
      </c>
      <c r="CE53" s="5">
        <v>219.09</v>
      </c>
      <c r="CF53" s="5">
        <v>82.1</v>
      </c>
      <c r="CG53" s="5">
        <v>25.08</v>
      </c>
      <c r="CH53" s="5">
        <v>5.75</v>
      </c>
      <c r="CI53" s="5">
        <v>0.84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0.97274000000000005</v>
      </c>
      <c r="EZ53" s="3">
        <v>0.94293524640000004</v>
      </c>
      <c r="FA53" s="3">
        <v>0.91031911622702399</v>
      </c>
      <c r="FB53" s="3">
        <v>0.87482577388533234</v>
      </c>
      <c r="FC53" s="3">
        <v>0.83632469157663891</v>
      </c>
      <c r="FD53" s="3">
        <v>0.79478444414602722</v>
      </c>
      <c r="FE53" s="3">
        <v>0.7503877850960301</v>
      </c>
      <c r="FF53" s="3">
        <v>0.70351856403893209</v>
      </c>
      <c r="FG53" s="3">
        <v>0.65449035531105892</v>
      </c>
      <c r="FH53" s="3">
        <v>0.60364954451049591</v>
      </c>
      <c r="FI53" s="3">
        <v>0.55033521673932895</v>
      </c>
      <c r="FJ53" s="3">
        <v>0.49502102410485899</v>
      </c>
      <c r="FK53" s="3">
        <v>0.43845002147015566</v>
      </c>
      <c r="FL53" s="3">
        <v>0.38156551568461766</v>
      </c>
      <c r="FM53" s="3">
        <v>0.32557459191305688</v>
      </c>
      <c r="FN53" s="3">
        <v>0.27188408596067465</v>
      </c>
      <c r="FO53" s="3">
        <v>0.22187644602992776</v>
      </c>
      <c r="FP53" s="3">
        <v>0.17667133891579026</v>
      </c>
      <c r="FQ53" s="3">
        <v>0.13701922360953031</v>
      </c>
      <c r="FR53" s="3">
        <v>0.10330290325593318</v>
      </c>
      <c r="FS53" s="3">
        <v>7.55536773833244E-2</v>
      </c>
      <c r="FT53" s="3">
        <v>5.3921904011704783E-2</v>
      </c>
      <c r="FU53" s="3">
        <v>3.7199643139594896E-2</v>
      </c>
      <c r="FV53" s="3">
        <v>2.5096367247696302E-2</v>
      </c>
      <c r="FW53" s="3">
        <v>1.6050632636936648E-2</v>
      </c>
      <c r="FX53" s="3">
        <v>9.6759633788508891E-3</v>
      </c>
      <c r="FY53" s="3">
        <v>5.2708842909952331E-3</v>
      </c>
      <c r="FZ53" s="3">
        <v>2.5262821318311054E-3</v>
      </c>
      <c r="GA53" s="3">
        <v>1.0477249885343144E-3</v>
      </c>
      <c r="GB53" s="3">
        <v>3.7214143867750311E-4</v>
      </c>
      <c r="GC53" s="3">
        <v>1.0777216064100489E-4</v>
      </c>
      <c r="GD53" s="3">
        <v>2.3422123672109595E-5</v>
      </c>
      <c r="GE53" s="3">
        <v>3.2256948721229323E-6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45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75</v>
      </c>
      <c r="HI53">
        <f t="shared" si="28"/>
        <v>44</v>
      </c>
      <c r="HJ53">
        <f t="shared" si="21"/>
        <v>1.2285400801996939E-3</v>
      </c>
      <c r="HK53">
        <f>IF(HH53&gt;=$F$3,IF(HI53&lt;50,HJ53*VLOOKUP(HH53,Ret!$A$2:$AZ$27,HI53+2),HJ53),0)</f>
        <v>1.2285400801996939E-3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0.20879070103564645</v>
      </c>
      <c r="HO53">
        <f>HO52*(1+Assumptions!$C$10)</f>
        <v>3.8316209025903638</v>
      </c>
      <c r="HQ53">
        <f>HQ52/(1.01+Assumptions!$C$9)</f>
        <v>0.13958094323477541</v>
      </c>
      <c r="HR53">
        <f>HR52/(0.99+Assumptions!$C$9)</f>
        <v>0.31353727847108837</v>
      </c>
    </row>
    <row r="54" spans="2:226" x14ac:dyDescent="0.25">
      <c r="B54">
        <f t="shared" si="27"/>
        <v>2082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122417.61839034989</v>
      </c>
      <c r="F54" s="3">
        <f t="shared" si="19"/>
        <v>12803.05</v>
      </c>
      <c r="H54">
        <f t="shared" si="23"/>
        <v>77</v>
      </c>
      <c r="I54" s="5">
        <v>114453.8281438159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47757.02</v>
      </c>
      <c r="BE54" s="5">
        <v>48640.88</v>
      </c>
      <c r="BF54" s="5">
        <v>49315.32</v>
      </c>
      <c r="BG54" s="5">
        <v>49737.919999999998</v>
      </c>
      <c r="BH54" s="5">
        <v>49867.15</v>
      </c>
      <c r="BI54" s="5">
        <v>49671.06</v>
      </c>
      <c r="BJ54" s="5">
        <v>49129.87</v>
      </c>
      <c r="BK54" s="5">
        <v>48219.839999999997</v>
      </c>
      <c r="BL54" s="5">
        <v>46920.2</v>
      </c>
      <c r="BM54" s="5">
        <v>45128.9</v>
      </c>
      <c r="BN54" s="5">
        <v>42825.61</v>
      </c>
      <c r="BO54" s="5">
        <v>40017.730000000003</v>
      </c>
      <c r="BP54" s="5">
        <v>36741.25</v>
      </c>
      <c r="BQ54" s="5">
        <v>33074.080000000002</v>
      </c>
      <c r="BR54" s="5">
        <v>29138.93</v>
      </c>
      <c r="BS54" s="5">
        <v>25087.27</v>
      </c>
      <c r="BT54" s="5">
        <v>21074.67</v>
      </c>
      <c r="BU54" s="5">
        <v>17243.63</v>
      </c>
      <c r="BV54" s="5">
        <v>13715.52</v>
      </c>
      <c r="BW54" s="5">
        <v>10582.97</v>
      </c>
      <c r="BX54" s="5">
        <v>7968.37</v>
      </c>
      <c r="BY54" s="5">
        <v>5799.57</v>
      </c>
      <c r="BZ54" s="5">
        <v>4127.82</v>
      </c>
      <c r="CA54" s="5">
        <v>2785.19</v>
      </c>
      <c r="CB54" s="5">
        <v>1771.37</v>
      </c>
      <c r="CC54" s="5">
        <v>1018.01</v>
      </c>
      <c r="CD54" s="5">
        <v>514.76</v>
      </c>
      <c r="CE54" s="5">
        <v>225.23</v>
      </c>
      <c r="CF54" s="5">
        <v>84.4</v>
      </c>
      <c r="CG54" s="5">
        <v>25.79</v>
      </c>
      <c r="CH54" s="5">
        <v>5.91</v>
      </c>
      <c r="CI54" s="5">
        <v>0.86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0.96936</v>
      </c>
      <c r="FA54" s="3">
        <v>0.93582983759999994</v>
      </c>
      <c r="FB54" s="3">
        <v>0.89934183223197595</v>
      </c>
      <c r="FC54" s="3">
        <v>0.85976179819544674</v>
      </c>
      <c r="FD54" s="3">
        <v>0.81705742967907891</v>
      </c>
      <c r="FE54" s="3">
        <v>0.77141660165720549</v>
      </c>
      <c r="FF54" s="3">
        <v>0.72323392071769643</v>
      </c>
      <c r="FG54" s="3">
        <v>0.6728317487828801</v>
      </c>
      <c r="FH54" s="3">
        <v>0.62056617853742602</v>
      </c>
      <c r="FI54" s="3">
        <v>0.56575777364900059</v>
      </c>
      <c r="FJ54" s="3">
        <v>0.5088934598195396</v>
      </c>
      <c r="FK54" s="3">
        <v>0.45073711523136256</v>
      </c>
      <c r="FL54" s="3">
        <v>0.39225848190124557</v>
      </c>
      <c r="FM54" s="3">
        <v>0.33469847226705679</v>
      </c>
      <c r="FN54" s="3">
        <v>0.27950334720549647</v>
      </c>
      <c r="FO54" s="3">
        <v>0.2280942965539895</v>
      </c>
      <c r="FP54" s="3">
        <v>0.18162236457407968</v>
      </c>
      <c r="FQ54" s="3">
        <v>0.14085904106907324</v>
      </c>
      <c r="FR54" s="3">
        <v>0.10619785683320639</v>
      </c>
      <c r="FS54" s="3">
        <v>7.7670988530670476E-2</v>
      </c>
      <c r="FT54" s="3">
        <v>5.5433007804454204E-2</v>
      </c>
      <c r="FU54" s="3">
        <v>3.8242123424136867E-2</v>
      </c>
      <c r="FV54" s="3">
        <v>2.5799666146859697E-2</v>
      </c>
      <c r="FW54" s="3">
        <v>1.650043448088559E-2</v>
      </c>
      <c r="FX54" s="3">
        <v>9.9471219224570688E-3</v>
      </c>
      <c r="FY54" s="3">
        <v>5.4185951960392638E-3</v>
      </c>
      <c r="FZ54" s="3">
        <v>2.5970784915096586E-3</v>
      </c>
      <c r="GA54" s="3">
        <v>1.0770863627838007E-3</v>
      </c>
      <c r="GB54" s="3">
        <v>3.8257030519717818E-4</v>
      </c>
      <c r="GC54" s="3">
        <v>1.1079236038510279E-4</v>
      </c>
      <c r="GD54" s="3">
        <v>2.407850368249439E-5</v>
      </c>
      <c r="GE54" s="3">
        <v>3.3160915271531264E-6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46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76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0.20114711082432221</v>
      </c>
      <c r="HO54">
        <f>HO53*(1+Assumptions!$C$10)</f>
        <v>3.9561485819245505</v>
      </c>
      <c r="HQ54">
        <f>HQ53/(1.01+Assumptions!$C$9)</f>
        <v>0.13318792293394599</v>
      </c>
      <c r="HR54">
        <f>HR53/(0.99+Assumptions!$C$9)</f>
        <v>0.30499735259833499</v>
      </c>
    </row>
    <row r="55" spans="2:226" x14ac:dyDescent="0.25">
      <c r="B55">
        <f t="shared" si="27"/>
        <v>2083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129150.58740181915</v>
      </c>
      <c r="F55" s="3">
        <f t="shared" si="19"/>
        <v>10183.5</v>
      </c>
      <c r="H55">
        <f t="shared" si="23"/>
        <v>78</v>
      </c>
      <c r="I55" s="5">
        <v>109077.9386871481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50178.35</v>
      </c>
      <c r="BF55" s="5">
        <v>50874.1</v>
      </c>
      <c r="BG55" s="5">
        <v>51310.06</v>
      </c>
      <c r="BH55" s="5">
        <v>51443.37</v>
      </c>
      <c r="BI55" s="5">
        <v>51241.08</v>
      </c>
      <c r="BJ55" s="5">
        <v>50682.8</v>
      </c>
      <c r="BK55" s="5">
        <v>49744</v>
      </c>
      <c r="BL55" s="5">
        <v>48403.28</v>
      </c>
      <c r="BM55" s="5">
        <v>46555.360000000001</v>
      </c>
      <c r="BN55" s="5">
        <v>44179.26</v>
      </c>
      <c r="BO55" s="5">
        <v>41282.629999999997</v>
      </c>
      <c r="BP55" s="5">
        <v>37902.589999999997</v>
      </c>
      <c r="BQ55" s="5">
        <v>34119.51</v>
      </c>
      <c r="BR55" s="5">
        <v>30059.96</v>
      </c>
      <c r="BS55" s="5">
        <v>25880.240000000002</v>
      </c>
      <c r="BT55" s="5">
        <v>21740.81</v>
      </c>
      <c r="BU55" s="5">
        <v>17788.669999999998</v>
      </c>
      <c r="BV55" s="5">
        <v>14149.04</v>
      </c>
      <c r="BW55" s="5">
        <v>10917.48</v>
      </c>
      <c r="BX55" s="5">
        <v>8220.24</v>
      </c>
      <c r="BY55" s="5">
        <v>5982.89</v>
      </c>
      <c r="BZ55" s="5">
        <v>4258.29</v>
      </c>
      <c r="CA55" s="5">
        <v>2873.22</v>
      </c>
      <c r="CB55" s="5">
        <v>1827.36</v>
      </c>
      <c r="CC55" s="5">
        <v>1050.18</v>
      </c>
      <c r="CD55" s="5">
        <v>531.03</v>
      </c>
      <c r="CE55" s="5">
        <v>232.35</v>
      </c>
      <c r="CF55" s="5">
        <v>87.07</v>
      </c>
      <c r="CG55" s="5">
        <v>26.6</v>
      </c>
      <c r="CH55" s="5">
        <v>6.1</v>
      </c>
      <c r="CI55" s="5">
        <v>0.89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0.96540999999999999</v>
      </c>
      <c r="FB55" s="3">
        <v>0.92776866410000003</v>
      </c>
      <c r="FC55" s="3">
        <v>0.88693756519295908</v>
      </c>
      <c r="FD55" s="3">
        <v>0.8428833763298248</v>
      </c>
      <c r="FE55" s="3">
        <v>0.79579991092804081</v>
      </c>
      <c r="FF55" s="3">
        <v>0.74609424849147543</v>
      </c>
      <c r="FG55" s="3">
        <v>0.69409894031410446</v>
      </c>
      <c r="FH55" s="3">
        <v>0.64018133463050486</v>
      </c>
      <c r="FI55" s="3">
        <v>0.58364051915593873</v>
      </c>
      <c r="FJ55" s="3">
        <v>0.52497881057557538</v>
      </c>
      <c r="FK55" s="3">
        <v>0.46498423210299861</v>
      </c>
      <c r="FL55" s="3">
        <v>0.40465717782995558</v>
      </c>
      <c r="FM55" s="3">
        <v>0.3452777835551879</v>
      </c>
      <c r="FN55" s="3">
        <v>0.28833802426910188</v>
      </c>
      <c r="FO55" s="3">
        <v>0.23530401146528596</v>
      </c>
      <c r="FP55" s="3">
        <v>0.18736317216934859</v>
      </c>
      <c r="FQ55" s="3">
        <v>0.14531138180765998</v>
      </c>
      <c r="FR55" s="3">
        <v>0.10955461008624909</v>
      </c>
      <c r="FS55" s="3">
        <v>8.0126050724880854E-2</v>
      </c>
      <c r="FT55" s="3">
        <v>5.7185161141840211E-2</v>
      </c>
      <c r="FU55" s="3">
        <v>3.9450898968532731E-2</v>
      </c>
      <c r="FV55" s="3">
        <v>2.6615154480130923E-2</v>
      </c>
      <c r="FW55" s="3">
        <v>1.7021988199312534E-2</v>
      </c>
      <c r="FX55" s="3">
        <v>1.0261535366073568E-2</v>
      </c>
      <c r="FY55" s="3">
        <v>5.5898687753149151E-3</v>
      </c>
      <c r="FZ55" s="3">
        <v>2.6791682053206858E-3</v>
      </c>
      <c r="GA55" s="3">
        <v>1.1111314297926481E-3</v>
      </c>
      <c r="GB55" s="3">
        <v>3.946627725480507E-4</v>
      </c>
      <c r="GC55" s="3">
        <v>1.1429433892991547E-4</v>
      </c>
      <c r="GD55" s="3">
        <v>2.4839588679638531E-5</v>
      </c>
      <c r="GE55" s="3">
        <v>3.4209081529598171E-6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47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77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0.19378334376138942</v>
      </c>
      <c r="HO55">
        <f>HO54*(1+Assumptions!$C$10)</f>
        <v>4.084723410837098</v>
      </c>
      <c r="HQ55">
        <f>HQ54/(1.01+Assumptions!$C$9)</f>
        <v>0.12708771272323091</v>
      </c>
      <c r="HR55">
        <f>HR54/(0.99+Assumptions!$C$9)</f>
        <v>0.29669003171044261</v>
      </c>
    </row>
    <row r="56" spans="2:226" x14ac:dyDescent="0.25">
      <c r="B56">
        <f t="shared" si="27"/>
        <v>2084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136253.8697089192</v>
      </c>
      <c r="F56" s="3">
        <f t="shared" si="19"/>
        <v>7857.65</v>
      </c>
      <c r="H56">
        <f t="shared" si="23"/>
        <v>79</v>
      </c>
      <c r="I56" s="5">
        <v>103807.83528382711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52696.88</v>
      </c>
      <c r="BG56" s="5">
        <v>53148.47</v>
      </c>
      <c r="BH56" s="5">
        <v>53286.559999999998</v>
      </c>
      <c r="BI56" s="5">
        <v>53077.02</v>
      </c>
      <c r="BJ56" s="5">
        <v>52498.73</v>
      </c>
      <c r="BK56" s="5">
        <v>51526.3</v>
      </c>
      <c r="BL56" s="5">
        <v>50137.54</v>
      </c>
      <c r="BM56" s="5">
        <v>48223.41</v>
      </c>
      <c r="BN56" s="5">
        <v>45762.18</v>
      </c>
      <c r="BO56" s="5">
        <v>42761.760000000002</v>
      </c>
      <c r="BP56" s="5">
        <v>39260.61</v>
      </c>
      <c r="BQ56" s="5">
        <v>35341.980000000003</v>
      </c>
      <c r="BR56" s="5">
        <v>31136.99</v>
      </c>
      <c r="BS56" s="5">
        <v>26807.51</v>
      </c>
      <c r="BT56" s="5">
        <v>22519.77</v>
      </c>
      <c r="BU56" s="5">
        <v>18426.03</v>
      </c>
      <c r="BV56" s="5">
        <v>14655.99</v>
      </c>
      <c r="BW56" s="5">
        <v>11308.65</v>
      </c>
      <c r="BX56" s="5">
        <v>8514.77</v>
      </c>
      <c r="BY56" s="5">
        <v>6197.25</v>
      </c>
      <c r="BZ56" s="5">
        <v>4410.8599999999997</v>
      </c>
      <c r="CA56" s="5">
        <v>2976.17</v>
      </c>
      <c r="CB56" s="5">
        <v>1892.83</v>
      </c>
      <c r="CC56" s="5">
        <v>1087.81</v>
      </c>
      <c r="CD56" s="5">
        <v>550.04999999999995</v>
      </c>
      <c r="CE56" s="5">
        <v>240.67</v>
      </c>
      <c r="CF56" s="5">
        <v>90.19</v>
      </c>
      <c r="CG56" s="5">
        <v>27.55</v>
      </c>
      <c r="CH56" s="5">
        <v>6.32</v>
      </c>
      <c r="CI56" s="5">
        <v>0.92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0.96101000000000003</v>
      </c>
      <c r="FC56" s="3">
        <v>0.91871594990000005</v>
      </c>
      <c r="FD56" s="3">
        <v>0.87308332866846705</v>
      </c>
      <c r="FE56" s="3">
        <v>0.8243128939290465</v>
      </c>
      <c r="FF56" s="3">
        <v>0.77282631057423834</v>
      </c>
      <c r="FG56" s="3">
        <v>0.71896804499031963</v>
      </c>
      <c r="FH56" s="3">
        <v>0.66311860725547167</v>
      </c>
      <c r="FI56" s="3">
        <v>0.6045519718626684</v>
      </c>
      <c r="FJ56" s="3">
        <v>0.54378845317075164</v>
      </c>
      <c r="FK56" s="3">
        <v>0.48164430874239811</v>
      </c>
      <c r="FL56" s="3">
        <v>0.4191557761261594</v>
      </c>
      <c r="FM56" s="3">
        <v>0.35764885753740677</v>
      </c>
      <c r="FN56" s="3">
        <v>0.298668984440913</v>
      </c>
      <c r="FO56" s="3">
        <v>0.24373479813269586</v>
      </c>
      <c r="FP56" s="3">
        <v>0.19407627036114039</v>
      </c>
      <c r="FQ56" s="3">
        <v>0.15051779224128606</v>
      </c>
      <c r="FR56" s="3">
        <v>0.1134798791044728</v>
      </c>
      <c r="FS56" s="3">
        <v>8.2996913979429307E-2</v>
      </c>
      <c r="FT56" s="3">
        <v>5.9234067537978899E-2</v>
      </c>
      <c r="FU56" s="3">
        <v>4.0864398513100884E-2</v>
      </c>
      <c r="FV56" s="3">
        <v>2.7568757812878382E-2</v>
      </c>
      <c r="FW56" s="3">
        <v>1.7631874746804499E-2</v>
      </c>
      <c r="FX56" s="3">
        <v>1.0629199372363625E-2</v>
      </c>
      <c r="FY56" s="3">
        <v>5.7901500661013613E-3</v>
      </c>
      <c r="FZ56" s="3">
        <v>2.7751610251817212E-3</v>
      </c>
      <c r="GA56" s="3">
        <v>1.1509425319736154E-3</v>
      </c>
      <c r="GB56" s="3">
        <v>4.0880327793170847E-4</v>
      </c>
      <c r="GC56" s="3">
        <v>1.1838942928902277E-4</v>
      </c>
      <c r="GD56" s="3">
        <v>2.5729574667383321E-5</v>
      </c>
      <c r="GE56" s="3">
        <v>3.5434770231920298E-6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48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78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0.18668915583948884</v>
      </c>
      <c r="HO56">
        <f>HO55*(1+Assumptions!$C$10)</f>
        <v>4.217476921689304</v>
      </c>
      <c r="HQ56">
        <f>HQ55/(1.01+Assumptions!$C$9)</f>
        <v>0.12126690145346461</v>
      </c>
      <c r="HR56">
        <f>HR55/(0.99+Assumptions!$C$9)</f>
        <v>0.28860898026307646</v>
      </c>
    </row>
    <row r="57" spans="2:226" x14ac:dyDescent="0.25">
      <c r="B57">
        <f t="shared" si="27"/>
        <v>2085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143747.83254290977</v>
      </c>
      <c r="F57" s="3">
        <f t="shared" si="19"/>
        <v>5916.36</v>
      </c>
      <c r="H57">
        <f t="shared" si="23"/>
        <v>80</v>
      </c>
      <c r="I57" s="5">
        <v>98648.186857847628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55304.800000000003</v>
      </c>
      <c r="BH57" s="5">
        <v>55448.49</v>
      </c>
      <c r="BI57" s="5">
        <v>55230.45</v>
      </c>
      <c r="BJ57" s="5">
        <v>54628.7</v>
      </c>
      <c r="BK57" s="5">
        <v>53616.81</v>
      </c>
      <c r="BL57" s="5">
        <v>52171.71</v>
      </c>
      <c r="BM57" s="5">
        <v>50179.92</v>
      </c>
      <c r="BN57" s="5">
        <v>47618.84</v>
      </c>
      <c r="BO57" s="5">
        <v>44496.69</v>
      </c>
      <c r="BP57" s="5">
        <v>40853.49</v>
      </c>
      <c r="BQ57" s="5">
        <v>36775.879999999997</v>
      </c>
      <c r="BR57" s="5">
        <v>32400.28</v>
      </c>
      <c r="BS57" s="5">
        <v>27895.15</v>
      </c>
      <c r="BT57" s="5">
        <v>23433.439999999999</v>
      </c>
      <c r="BU57" s="5">
        <v>19173.61</v>
      </c>
      <c r="BV57" s="5">
        <v>15250.61</v>
      </c>
      <c r="BW57" s="5">
        <v>11767.46</v>
      </c>
      <c r="BX57" s="5">
        <v>8860.23</v>
      </c>
      <c r="BY57" s="5">
        <v>6448.68</v>
      </c>
      <c r="BZ57" s="5">
        <v>4589.82</v>
      </c>
      <c r="CA57" s="5">
        <v>3096.91</v>
      </c>
      <c r="CB57" s="5">
        <v>1969.63</v>
      </c>
      <c r="CC57" s="5">
        <v>1131.95</v>
      </c>
      <c r="CD57" s="5">
        <v>572.37</v>
      </c>
      <c r="CE57" s="5">
        <v>250.43</v>
      </c>
      <c r="CF57" s="5">
        <v>93.84</v>
      </c>
      <c r="CG57" s="5">
        <v>28.67</v>
      </c>
      <c r="CH57" s="5">
        <v>6.57</v>
      </c>
      <c r="CI57" s="5">
        <v>0.96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0.95599000000000001</v>
      </c>
      <c r="FD57" s="3">
        <v>0.9085059767</v>
      </c>
      <c r="FE57" s="3">
        <v>0.85775683284153803</v>
      </c>
      <c r="FF57" s="3">
        <v>0.80418134106225558</v>
      </c>
      <c r="FG57" s="3">
        <v>0.74813794340362694</v>
      </c>
      <c r="FH57" s="3">
        <v>0.69002258796003324</v>
      </c>
      <c r="FI57" s="3">
        <v>0.62907979299140315</v>
      </c>
      <c r="FJ57" s="3">
        <v>0.5658509829978372</v>
      </c>
      <c r="FK57" s="3">
        <v>0.50118553266084431</v>
      </c>
      <c r="FL57" s="3">
        <v>0.43616172165342637</v>
      </c>
      <c r="FM57" s="3">
        <v>0.37215935061800259</v>
      </c>
      <c r="FN57" s="3">
        <v>0.31078655210758777</v>
      </c>
      <c r="FO57" s="3">
        <v>0.25362358157843912</v>
      </c>
      <c r="FP57" s="3">
        <v>0.20195031306764794</v>
      </c>
      <c r="FQ57" s="3">
        <v>0.15662458480274505</v>
      </c>
      <c r="FR57" s="3">
        <v>0.11808397322033357</v>
      </c>
      <c r="FS57" s="3">
        <v>8.6364256333887557E-2</v>
      </c>
      <c r="FT57" s="3">
        <v>6.1637306102932207E-2</v>
      </c>
      <c r="FU57" s="3">
        <v>4.2522344734290875E-2</v>
      </c>
      <c r="FV57" s="3">
        <v>2.8687274651541996E-2</v>
      </c>
      <c r="FW57" s="3">
        <v>1.83472333761402E-2</v>
      </c>
      <c r="FX57" s="3">
        <v>1.1060446168472359E-2</v>
      </c>
      <c r="FY57" s="3">
        <v>6.0250674458136328E-3</v>
      </c>
      <c r="FZ57" s="3">
        <v>2.8877545761040162E-3</v>
      </c>
      <c r="GA57" s="3">
        <v>1.1976384553476188E-3</v>
      </c>
      <c r="GB57" s="3">
        <v>4.2538920295492069E-4</v>
      </c>
      <c r="GC57" s="3">
        <v>1.2319271317574502E-4</v>
      </c>
      <c r="GD57" s="3">
        <v>2.6773472354484668E-5</v>
      </c>
      <c r="GE57" s="3">
        <v>3.6872426126596274E-6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49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79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0.17985467807272526</v>
      </c>
      <c r="HO57">
        <f>HO56*(1+Assumptions!$C$10)</f>
        <v>4.354544921644206</v>
      </c>
      <c r="HQ57">
        <f>HQ56/(1.01+Assumptions!$C$9)</f>
        <v>0.11571269222658837</v>
      </c>
      <c r="HR57">
        <f>HR56/(0.99+Assumptions!$C$9)</f>
        <v>0.28074803527536618</v>
      </c>
    </row>
    <row r="58" spans="2:226" x14ac:dyDescent="0.25">
      <c r="B58">
        <f t="shared" ref="B58:C73" si="29">B57+1</f>
        <v>2086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151653.96333276975</v>
      </c>
      <c r="F58" s="3">
        <f t="shared" si="19"/>
        <v>4306.07</v>
      </c>
      <c r="H58">
        <f t="shared" si="23"/>
        <v>81</v>
      </c>
      <c r="I58" s="5">
        <v>93614.737464770486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58001.120000000003</v>
      </c>
      <c r="BI58" s="5">
        <v>57773.04</v>
      </c>
      <c r="BJ58" s="5">
        <v>57143.59</v>
      </c>
      <c r="BK58" s="5">
        <v>56085.120000000003</v>
      </c>
      <c r="BL58" s="5">
        <v>54573.49</v>
      </c>
      <c r="BM58" s="5">
        <v>52490.01</v>
      </c>
      <c r="BN58" s="5">
        <v>49811.02</v>
      </c>
      <c r="BO58" s="5">
        <v>46545.14</v>
      </c>
      <c r="BP58" s="5">
        <v>42734.22</v>
      </c>
      <c r="BQ58" s="5">
        <v>38468.89</v>
      </c>
      <c r="BR58" s="5">
        <v>33891.86</v>
      </c>
      <c r="BS58" s="5">
        <v>29179.33</v>
      </c>
      <c r="BT58" s="5">
        <v>24512.22</v>
      </c>
      <c r="BU58" s="5">
        <v>20056.29</v>
      </c>
      <c r="BV58" s="5">
        <v>15952.69</v>
      </c>
      <c r="BW58" s="5">
        <v>12309.19</v>
      </c>
      <c r="BX58" s="5">
        <v>9268.1200000000008</v>
      </c>
      <c r="BY58" s="5">
        <v>6745.55</v>
      </c>
      <c r="BZ58" s="5">
        <v>4801.12</v>
      </c>
      <c r="CA58" s="5">
        <v>3239.48</v>
      </c>
      <c r="CB58" s="5">
        <v>2060.3000000000002</v>
      </c>
      <c r="CC58" s="5">
        <v>1184.06</v>
      </c>
      <c r="CD58" s="5">
        <v>598.72</v>
      </c>
      <c r="CE58" s="5">
        <v>261.95999999999998</v>
      </c>
      <c r="CF58" s="5">
        <v>98.16</v>
      </c>
      <c r="CG58" s="5">
        <v>29.99</v>
      </c>
      <c r="CH58" s="5">
        <v>6.88</v>
      </c>
      <c r="CI58" s="5">
        <v>1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0.95033000000000001</v>
      </c>
      <c r="FE58" s="3">
        <v>0.89724456620000004</v>
      </c>
      <c r="FF58" s="3">
        <v>0.84120267059514808</v>
      </c>
      <c r="FG58" s="3">
        <v>0.78257925648137217</v>
      </c>
      <c r="FH58" s="3">
        <v>0.72178849983789917</v>
      </c>
      <c r="FI58" s="3">
        <v>0.65804013953221596</v>
      </c>
      <c r="FJ58" s="3">
        <v>0.59190052510783298</v>
      </c>
      <c r="FK58" s="3">
        <v>0.52425813309850977</v>
      </c>
      <c r="FL58" s="3">
        <v>0.45624088291030912</v>
      </c>
      <c r="FM58" s="3">
        <v>0.38929209575205037</v>
      </c>
      <c r="FN58" s="3">
        <v>0.32509393624157973</v>
      </c>
      <c r="FO58" s="3">
        <v>0.26529940854866596</v>
      </c>
      <c r="FP58" s="3">
        <v>0.21124730705096076</v>
      </c>
      <c r="FQ58" s="3">
        <v>0.16383496145644313</v>
      </c>
      <c r="FR58" s="3">
        <v>0.12352009249085617</v>
      </c>
      <c r="FS58" s="3">
        <v>9.0340125245962383E-2</v>
      </c>
      <c r="FT58" s="3">
        <v>6.4474843986790889E-2</v>
      </c>
      <c r="FU58" s="3">
        <v>4.4479905369607303E-2</v>
      </c>
      <c r="FV58" s="3">
        <v>3.0007923358551871E-2</v>
      </c>
      <c r="FW58" s="3">
        <v>1.9191867463195435E-2</v>
      </c>
      <c r="FX58" s="3">
        <v>1.1569625381512736E-2</v>
      </c>
      <c r="FY58" s="3">
        <v>6.3024377303252483E-3</v>
      </c>
      <c r="FZ58" s="3">
        <v>3.0206953797675884E-3</v>
      </c>
      <c r="GA58" s="3">
        <v>1.252772994851012E-3</v>
      </c>
      <c r="GB58" s="3">
        <v>4.4497244004113094E-4</v>
      </c>
      <c r="GC58" s="3">
        <v>1.2886401863591152E-4</v>
      </c>
      <c r="GD58" s="3">
        <v>2.8006017170142653E-5</v>
      </c>
      <c r="GE58" s="3">
        <v>3.856988684672045E-6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50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80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0.17327040276755803</v>
      </c>
      <c r="HO58">
        <f>HO57*(1+Assumptions!$C$10)</f>
        <v>4.4960676315976427</v>
      </c>
      <c r="HQ58">
        <f>HQ57/(1.01+Assumptions!$C$9)</f>
        <v>0.1104128742620118</v>
      </c>
      <c r="HR58">
        <f>HR57/(0.99+Assumptions!$C$9)</f>
        <v>0.27310120162973361</v>
      </c>
    </row>
    <row r="59" spans="2:226" x14ac:dyDescent="0.25">
      <c r="B59">
        <f t="shared" si="29"/>
        <v>2087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159994.93131607212</v>
      </c>
      <c r="F59" s="3">
        <f t="shared" si="19"/>
        <v>3064.82</v>
      </c>
      <c r="H59">
        <f t="shared" si="23"/>
        <v>82</v>
      </c>
      <c r="I59" s="5">
        <v>88718.016241950376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60792.61</v>
      </c>
      <c r="BJ59" s="5">
        <v>60130.26</v>
      </c>
      <c r="BK59" s="5">
        <v>59016.47</v>
      </c>
      <c r="BL59" s="5">
        <v>57425.83</v>
      </c>
      <c r="BM59" s="5">
        <v>55233.45</v>
      </c>
      <c r="BN59" s="5">
        <v>52414.45</v>
      </c>
      <c r="BO59" s="5">
        <v>48977.87</v>
      </c>
      <c r="BP59" s="5">
        <v>44967.77</v>
      </c>
      <c r="BQ59" s="5">
        <v>40479.51</v>
      </c>
      <c r="BR59" s="5">
        <v>35663.25</v>
      </c>
      <c r="BS59" s="5">
        <v>30704.42</v>
      </c>
      <c r="BT59" s="5">
        <v>25793.38</v>
      </c>
      <c r="BU59" s="5">
        <v>21104.55</v>
      </c>
      <c r="BV59" s="5">
        <v>16786.48</v>
      </c>
      <c r="BW59" s="5">
        <v>12952.54</v>
      </c>
      <c r="BX59" s="5">
        <v>9752.5300000000007</v>
      </c>
      <c r="BY59" s="5">
        <v>7098.12</v>
      </c>
      <c r="BZ59" s="5">
        <v>5052.05</v>
      </c>
      <c r="CA59" s="5">
        <v>3408.8</v>
      </c>
      <c r="CB59" s="5">
        <v>2167.98</v>
      </c>
      <c r="CC59" s="5">
        <v>1245.94</v>
      </c>
      <c r="CD59" s="5">
        <v>630.01</v>
      </c>
      <c r="CE59" s="5">
        <v>275.66000000000003</v>
      </c>
      <c r="CF59" s="5">
        <v>103.3</v>
      </c>
      <c r="CG59" s="5">
        <v>31.56</v>
      </c>
      <c r="CH59" s="5">
        <v>7.24</v>
      </c>
      <c r="CI59" s="5">
        <v>1.05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0.94413999999999998</v>
      </c>
      <c r="FF59" s="3">
        <v>0.88516901560000005</v>
      </c>
      <c r="FG59" s="3">
        <v>0.82348158690283602</v>
      </c>
      <c r="FH59" s="3">
        <v>0.7595135372322237</v>
      </c>
      <c r="FI59" s="3">
        <v>0.69243330162387373</v>
      </c>
      <c r="FJ59" s="3">
        <v>0.62283683047765814</v>
      </c>
      <c r="FK59" s="3">
        <v>0.55165903749067136</v>
      </c>
      <c r="FL59" s="3">
        <v>0.48008679396663168</v>
      </c>
      <c r="FM59" s="3">
        <v>0.40963885781996817</v>
      </c>
      <c r="FN59" s="3">
        <v>0.34208531377687723</v>
      </c>
      <c r="FO59" s="3">
        <v>0.2791655620138962</v>
      </c>
      <c r="FP59" s="3">
        <v>0.22228837040918498</v>
      </c>
      <c r="FQ59" s="3">
        <v>0.1723979685545475</v>
      </c>
      <c r="FR59" s="3">
        <v>0.12997600043232999</v>
      </c>
      <c r="FS59" s="3">
        <v>9.5061847196197494E-2</v>
      </c>
      <c r="FT59" s="3">
        <v>6.7844689725454183E-2</v>
      </c>
      <c r="FU59" s="3">
        <v>4.6804694547796337E-2</v>
      </c>
      <c r="FV59" s="3">
        <v>3.1576319129725319E-2</v>
      </c>
      <c r="FW59" s="3">
        <v>2.0194950662607125E-2</v>
      </c>
      <c r="FX59" s="3">
        <v>1.2174324057446079E-2</v>
      </c>
      <c r="FY59" s="3">
        <v>6.6318412870531775E-3</v>
      </c>
      <c r="FZ59" s="3">
        <v>3.1785752104717176E-3</v>
      </c>
      <c r="GA59" s="3">
        <v>1.3182504970389356E-3</v>
      </c>
      <c r="GB59" s="3">
        <v>4.6822939404325952E-4</v>
      </c>
      <c r="GC59" s="3">
        <v>1.3559923251492794E-4</v>
      </c>
      <c r="GD59" s="3">
        <v>2.9469781202469292E-5</v>
      </c>
      <c r="GE59" s="3">
        <v>4.0585782672040693E-6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51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81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0.16692717029629867</v>
      </c>
      <c r="HO59">
        <f>HO58*(1+Assumptions!$C$10)</f>
        <v>4.6421898296245656</v>
      </c>
      <c r="HQ59">
        <f>HQ58/(1.01+Assumptions!$C$9)</f>
        <v>0.10535579605153797</v>
      </c>
      <c r="HR59">
        <f>HR58/(0.99+Assumptions!$C$9)</f>
        <v>0.26566264749974089</v>
      </c>
    </row>
    <row r="60" spans="2:226" x14ac:dyDescent="0.25">
      <c r="B60">
        <f t="shared" si="29"/>
        <v>2088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168794.65253845608</v>
      </c>
      <c r="F60" s="3">
        <f t="shared" si="19"/>
        <v>2067.94</v>
      </c>
      <c r="H60">
        <f t="shared" si="23"/>
        <v>83</v>
      </c>
      <c r="I60" s="5">
        <v>83951.853099740052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63687.86</v>
      </c>
      <c r="BK60" s="5">
        <v>62508.18</v>
      </c>
      <c r="BL60" s="5">
        <v>60823.43</v>
      </c>
      <c r="BM60" s="5">
        <v>58501.34</v>
      </c>
      <c r="BN60" s="5">
        <v>55515.54</v>
      </c>
      <c r="BO60" s="5">
        <v>51875.64</v>
      </c>
      <c r="BP60" s="5">
        <v>47628.29</v>
      </c>
      <c r="BQ60" s="5">
        <v>42874.48</v>
      </c>
      <c r="BR60" s="5">
        <v>37773.269999999997</v>
      </c>
      <c r="BS60" s="5">
        <v>32521.040000000001</v>
      </c>
      <c r="BT60" s="5">
        <v>27319.439999999999</v>
      </c>
      <c r="BU60" s="5">
        <v>22353.200000000001</v>
      </c>
      <c r="BV60" s="5">
        <v>17779.650000000001</v>
      </c>
      <c r="BW60" s="5">
        <v>13718.88</v>
      </c>
      <c r="BX60" s="5">
        <v>10329.530000000001</v>
      </c>
      <c r="BY60" s="5">
        <v>7518.08</v>
      </c>
      <c r="BZ60" s="5">
        <v>5350.96</v>
      </c>
      <c r="CA60" s="5">
        <v>3610.48</v>
      </c>
      <c r="CB60" s="5">
        <v>2296.25</v>
      </c>
      <c r="CC60" s="5">
        <v>1319.66</v>
      </c>
      <c r="CD60" s="5">
        <v>667.29</v>
      </c>
      <c r="CE60" s="5">
        <v>291.95999999999998</v>
      </c>
      <c r="CF60" s="5">
        <v>109.41</v>
      </c>
      <c r="CG60" s="5">
        <v>33.43</v>
      </c>
      <c r="CH60" s="5">
        <v>7.66</v>
      </c>
      <c r="CI60" s="5">
        <v>1.1100000000000001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0.93754000000000004</v>
      </c>
      <c r="FG60" s="3">
        <v>0.87220283740000004</v>
      </c>
      <c r="FH60" s="3">
        <v>0.80445012099076807</v>
      </c>
      <c r="FI60" s="3">
        <v>0.73340108630486345</v>
      </c>
      <c r="FJ60" s="3">
        <v>0.65968694312036158</v>
      </c>
      <c r="FK60" s="3">
        <v>0.58429791926056662</v>
      </c>
      <c r="FL60" s="3">
        <v>0.50849110721570068</v>
      </c>
      <c r="FM60" s="3">
        <v>0.43387512214286877</v>
      </c>
      <c r="FN60" s="3">
        <v>0.36232477575028826</v>
      </c>
      <c r="FO60" s="3">
        <v>0.29568237974653772</v>
      </c>
      <c r="FP60" s="3">
        <v>0.23544005169697813</v>
      </c>
      <c r="FQ60" s="3">
        <v>0.18259788649410835</v>
      </c>
      <c r="FR60" s="3">
        <v>0.13766602456450311</v>
      </c>
      <c r="FS60" s="3">
        <v>0.10068617704598627</v>
      </c>
      <c r="FT60" s="3">
        <v>7.1858717695949939E-2</v>
      </c>
      <c r="FU60" s="3">
        <v>4.9573892164081951E-2</v>
      </c>
      <c r="FV60" s="3">
        <v>3.3444530609576251E-2</v>
      </c>
      <c r="FW60" s="3">
        <v>2.1389783996660586E-2</v>
      </c>
      <c r="FX60" s="3">
        <v>1.2894617384546869E-2</v>
      </c>
      <c r="FY60" s="3">
        <v>7.0242138740580617E-3</v>
      </c>
      <c r="FZ60" s="3">
        <v>3.3666354676972882E-3</v>
      </c>
      <c r="GA60" s="3">
        <v>1.3962447275180966E-3</v>
      </c>
      <c r="GB60" s="3">
        <v>4.9593216476715276E-4</v>
      </c>
      <c r="GC60" s="3">
        <v>1.4362195491656742E-4</v>
      </c>
      <c r="GD60" s="3">
        <v>3.12133594620176E-5</v>
      </c>
      <c r="GE60" s="3">
        <v>4.2987038651090622E-6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52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82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0.16081615635481566</v>
      </c>
      <c r="HO60">
        <f>HO59*(1+Assumptions!$C$10)</f>
        <v>4.7930609990873636</v>
      </c>
      <c r="HQ60">
        <f>HQ59/(1.01+Assumptions!$C$9)</f>
        <v>0.10053033974383394</v>
      </c>
      <c r="HR60">
        <f>HR59/(0.99+Assumptions!$C$9)</f>
        <v>0.25842669990247169</v>
      </c>
    </row>
    <row r="61" spans="2:226" x14ac:dyDescent="0.25">
      <c r="B61">
        <f t="shared" si="29"/>
        <v>2089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178078.35842807117</v>
      </c>
      <c r="F61" s="3">
        <f t="shared" si="19"/>
        <v>1315.21</v>
      </c>
    </row>
    <row r="62" spans="2:226" x14ac:dyDescent="0.25">
      <c r="B62">
        <f t="shared" si="29"/>
        <v>2090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187872.66814161502</v>
      </c>
      <c r="F62" s="3">
        <f t="shared" si="19"/>
        <v>755.85</v>
      </c>
    </row>
    <row r="63" spans="2:226" x14ac:dyDescent="0.25">
      <c r="B63">
        <f t="shared" si="29"/>
        <v>2091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198205.66488940388</v>
      </c>
      <c r="F63" s="3">
        <f t="shared" si="19"/>
        <v>382.2</v>
      </c>
    </row>
    <row r="64" spans="2:226" x14ac:dyDescent="0.25">
      <c r="B64">
        <f t="shared" si="29"/>
        <v>2092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209106.97645832106</v>
      </c>
      <c r="F64" s="3">
        <f t="shared" si="19"/>
        <v>167.23</v>
      </c>
    </row>
    <row r="65" spans="2:6" x14ac:dyDescent="0.25">
      <c r="B65">
        <f t="shared" si="29"/>
        <v>2093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220607.86016352873</v>
      </c>
      <c r="F65" s="3">
        <f t="shared" si="19"/>
        <v>62.66</v>
      </c>
    </row>
    <row r="66" spans="2:6" x14ac:dyDescent="0.25">
      <c r="B66">
        <f t="shared" si="29"/>
        <v>2094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232741.29247252279</v>
      </c>
      <c r="F66" s="3">
        <f t="shared" si="19"/>
        <v>19.149999999999999</v>
      </c>
    </row>
    <row r="67" spans="2:6" x14ac:dyDescent="0.25">
      <c r="B67">
        <f t="shared" si="29"/>
        <v>2095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245542.06355851155</v>
      </c>
      <c r="F67" s="3">
        <f t="shared" si="19"/>
        <v>4.3899999999999997</v>
      </c>
    </row>
    <row r="68" spans="2:6" x14ac:dyDescent="0.25">
      <c r="B68">
        <f t="shared" si="29"/>
        <v>2096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259046.87705422964</v>
      </c>
      <c r="F68" s="3">
        <f t="shared" si="19"/>
        <v>0.64</v>
      </c>
    </row>
    <row r="69" spans="2:6" x14ac:dyDescent="0.25">
      <c r="B69">
        <f t="shared" si="29"/>
        <v>2097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273294.45529221225</v>
      </c>
      <c r="F69" s="3">
        <f t="shared" si="19"/>
        <v>0</v>
      </c>
    </row>
    <row r="70" spans="2:6" x14ac:dyDescent="0.25">
      <c r="B70">
        <f t="shared" si="29"/>
        <v>2098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288325.65033328393</v>
      </c>
      <c r="F70" s="3">
        <f t="shared" si="19"/>
        <v>0</v>
      </c>
    </row>
    <row r="71" spans="2:6" x14ac:dyDescent="0.25">
      <c r="B71">
        <f t="shared" si="29"/>
        <v>2099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304183.56110161456</v>
      </c>
      <c r="F71" s="3">
        <f t="shared" si="19"/>
        <v>0</v>
      </c>
    </row>
    <row r="72" spans="2:6" x14ac:dyDescent="0.25">
      <c r="B72">
        <f t="shared" si="29"/>
        <v>2100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320913.65696220333</v>
      </c>
      <c r="F72" s="3">
        <f t="shared" si="19"/>
        <v>0</v>
      </c>
    </row>
    <row r="73" spans="2:6" x14ac:dyDescent="0.25">
      <c r="B73">
        <f t="shared" si="29"/>
        <v>2101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338563.90809512453</v>
      </c>
      <c r="F73" s="3">
        <f t="shared" si="19"/>
        <v>0</v>
      </c>
    </row>
    <row r="74" spans="2:6" x14ac:dyDescent="0.25">
      <c r="B74">
        <f t="shared" ref="B74:C89" si="31">B73+1</f>
        <v>2102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357184.92304035631</v>
      </c>
      <c r="F74" s="3">
        <f t="shared" ref="F74:F108" si="32">ROUND(D74*E74, 2)</f>
        <v>0</v>
      </c>
    </row>
    <row r="75" spans="2:6" x14ac:dyDescent="0.25">
      <c r="B75">
        <f t="shared" si="31"/>
        <v>2103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376830.09380757593</v>
      </c>
      <c r="F75" s="3">
        <f t="shared" si="32"/>
        <v>0</v>
      </c>
    </row>
    <row r="76" spans="2:6" x14ac:dyDescent="0.25">
      <c r="B76">
        <f t="shared" si="31"/>
        <v>2104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397555.7489669926</v>
      </c>
      <c r="F76" s="3">
        <f t="shared" si="32"/>
        <v>0</v>
      </c>
    </row>
    <row r="77" spans="2:6" x14ac:dyDescent="0.25">
      <c r="B77">
        <f t="shared" si="31"/>
        <v>2105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419421.31516017712</v>
      </c>
      <c r="F77" s="3">
        <f t="shared" si="32"/>
        <v>0</v>
      </c>
    </row>
    <row r="78" spans="2:6" x14ac:dyDescent="0.25">
      <c r="B78">
        <f t="shared" si="31"/>
        <v>2106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442489.4874939869</v>
      </c>
      <c r="F78" s="3">
        <f t="shared" si="32"/>
        <v>0</v>
      </c>
    </row>
    <row r="79" spans="2:6" x14ac:dyDescent="0.25">
      <c r="B79">
        <f t="shared" si="31"/>
        <v>2107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466826.40930615616</v>
      </c>
      <c r="F79" s="3">
        <f t="shared" si="32"/>
        <v>0</v>
      </c>
    </row>
    <row r="80" spans="2:6" x14ac:dyDescent="0.25">
      <c r="B80">
        <f t="shared" si="31"/>
        <v>2108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492501.86181799474</v>
      </c>
      <c r="F80" s="3">
        <f t="shared" si="32"/>
        <v>0</v>
      </c>
    </row>
    <row r="81" spans="2:6" x14ac:dyDescent="0.25">
      <c r="B81">
        <f t="shared" si="31"/>
        <v>2109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519589.46421798447</v>
      </c>
      <c r="F81" s="3">
        <f t="shared" si="32"/>
        <v>0</v>
      </c>
    </row>
    <row r="82" spans="2:6" x14ac:dyDescent="0.25">
      <c r="B82">
        <f t="shared" si="31"/>
        <v>2110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548166.88474997354</v>
      </c>
      <c r="F82" s="3">
        <f t="shared" si="32"/>
        <v>0</v>
      </c>
    </row>
    <row r="83" spans="2:6" x14ac:dyDescent="0.25">
      <c r="B83">
        <f t="shared" si="31"/>
        <v>2111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578316.06341122207</v>
      </c>
      <c r="F83" s="3">
        <f t="shared" si="32"/>
        <v>0</v>
      </c>
    </row>
    <row r="84" spans="2:6" x14ac:dyDescent="0.25">
      <c r="B84">
        <f t="shared" si="31"/>
        <v>2112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610123.4468988392</v>
      </c>
      <c r="F84" s="3">
        <f t="shared" si="32"/>
        <v>0</v>
      </c>
    </row>
    <row r="85" spans="2:6" x14ac:dyDescent="0.25">
      <c r="B85">
        <f t="shared" si="31"/>
        <v>2113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643680.23647827539</v>
      </c>
      <c r="F85" s="3">
        <f t="shared" si="32"/>
        <v>0</v>
      </c>
    </row>
    <row r="86" spans="2:6" x14ac:dyDescent="0.25">
      <c r="B86">
        <f t="shared" si="31"/>
        <v>2114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679082.6494845805</v>
      </c>
      <c r="F86" s="3">
        <f t="shared" si="32"/>
        <v>0</v>
      </c>
    </row>
    <row r="87" spans="2:6" x14ac:dyDescent="0.25">
      <c r="B87">
        <f t="shared" si="31"/>
        <v>2115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716432.19520623237</v>
      </c>
      <c r="F87" s="3">
        <f t="shared" si="32"/>
        <v>0</v>
      </c>
    </row>
    <row r="88" spans="2:6" x14ac:dyDescent="0.25">
      <c r="B88">
        <f t="shared" si="31"/>
        <v>2116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755835.96594257513</v>
      </c>
      <c r="F88" s="3">
        <f t="shared" si="32"/>
        <v>0</v>
      </c>
    </row>
    <row r="89" spans="2:6" x14ac:dyDescent="0.25">
      <c r="B89">
        <f t="shared" si="31"/>
        <v>2117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797406.94406941684</v>
      </c>
      <c r="F89" s="3">
        <f t="shared" si="32"/>
        <v>0</v>
      </c>
    </row>
    <row r="90" spans="2:6" x14ac:dyDescent="0.25">
      <c r="B90">
        <f t="shared" ref="B90:C105" si="33">B89+1</f>
        <v>2118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841264.32599323452</v>
      </c>
      <c r="F90" s="3">
        <f t="shared" si="32"/>
        <v>0</v>
      </c>
    </row>
    <row r="91" spans="2:6" x14ac:dyDescent="0.25">
      <c r="B91">
        <f t="shared" si="33"/>
        <v>2119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887533.86392286257</v>
      </c>
      <c r="F91" s="3">
        <f t="shared" si="32"/>
        <v>0</v>
      </c>
    </row>
    <row r="92" spans="2:6" x14ac:dyDescent="0.25">
      <c r="B92">
        <f t="shared" si="33"/>
        <v>2120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936348.22643861989</v>
      </c>
      <c r="F92" s="3">
        <f t="shared" si="32"/>
        <v>0</v>
      </c>
    </row>
    <row r="93" spans="2:6" x14ac:dyDescent="0.25">
      <c r="B93">
        <f t="shared" si="33"/>
        <v>2121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987847.37889274396</v>
      </c>
      <c r="F93" s="3">
        <f t="shared" si="32"/>
        <v>0</v>
      </c>
    </row>
    <row r="94" spans="2:6" x14ac:dyDescent="0.25">
      <c r="B94">
        <f t="shared" si="33"/>
        <v>2122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1042178.9847318449</v>
      </c>
      <c r="F94" s="3">
        <f t="shared" si="32"/>
        <v>0</v>
      </c>
    </row>
    <row r="95" spans="2:6" x14ac:dyDescent="0.25">
      <c r="B95">
        <f t="shared" si="33"/>
        <v>2123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1099498.8288920962</v>
      </c>
      <c r="F95" s="3">
        <f t="shared" si="32"/>
        <v>0</v>
      </c>
    </row>
    <row r="96" spans="2:6" x14ac:dyDescent="0.25">
      <c r="B96">
        <f t="shared" si="33"/>
        <v>2124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1159971.2644811615</v>
      </c>
      <c r="F96" s="3">
        <f t="shared" si="32"/>
        <v>0</v>
      </c>
    </row>
    <row r="97" spans="2:6" x14ac:dyDescent="0.25">
      <c r="B97">
        <f t="shared" si="33"/>
        <v>2125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1223769.6840276255</v>
      </c>
      <c r="F97" s="3">
        <f t="shared" si="32"/>
        <v>0</v>
      </c>
    </row>
    <row r="98" spans="2:6" x14ac:dyDescent="0.25">
      <c r="B98">
        <f t="shared" si="33"/>
        <v>2126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1291077.0166491447</v>
      </c>
      <c r="F98" s="3">
        <f t="shared" si="32"/>
        <v>0</v>
      </c>
    </row>
    <row r="99" spans="2:6" x14ac:dyDescent="0.25">
      <c r="B99">
        <f t="shared" si="33"/>
        <v>2127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1362086.2525648475</v>
      </c>
      <c r="F99" s="3">
        <f t="shared" si="32"/>
        <v>0</v>
      </c>
    </row>
    <row r="100" spans="2:6" x14ac:dyDescent="0.25">
      <c r="B100">
        <f t="shared" si="33"/>
        <v>2128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1437000.9964559141</v>
      </c>
      <c r="F100" s="3">
        <f t="shared" si="32"/>
        <v>0</v>
      </c>
    </row>
    <row r="101" spans="2:6" x14ac:dyDescent="0.25">
      <c r="B101">
        <f t="shared" si="33"/>
        <v>2129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1516036.0512609896</v>
      </c>
      <c r="F101" s="3">
        <f t="shared" si="32"/>
        <v>0</v>
      </c>
    </row>
    <row r="102" spans="2:6" x14ac:dyDescent="0.25">
      <c r="B102">
        <f t="shared" si="33"/>
        <v>2130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1599418.0340803438</v>
      </c>
      <c r="F102" s="3">
        <f t="shared" si="32"/>
        <v>0</v>
      </c>
    </row>
    <row r="103" spans="2:6" x14ac:dyDescent="0.25">
      <c r="B103">
        <f t="shared" si="33"/>
        <v>2131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1687386.0259547625</v>
      </c>
      <c r="F103" s="3">
        <f t="shared" si="32"/>
        <v>0</v>
      </c>
    </row>
    <row r="104" spans="2:6" x14ac:dyDescent="0.25">
      <c r="B104">
        <f t="shared" si="33"/>
        <v>2132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1780192.2573822744</v>
      </c>
      <c r="F104" s="3">
        <f t="shared" si="32"/>
        <v>0</v>
      </c>
    </row>
    <row r="105" spans="2:6" x14ac:dyDescent="0.25">
      <c r="B105">
        <f t="shared" si="33"/>
        <v>2133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1878102.8315382996</v>
      </c>
      <c r="F105" s="3">
        <f t="shared" si="32"/>
        <v>0</v>
      </c>
    </row>
    <row r="106" spans="2:6" x14ac:dyDescent="0.25">
      <c r="B106">
        <f t="shared" ref="B106:C108" si="34">B105+1</f>
        <v>2134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1981398.4872729057</v>
      </c>
      <c r="F106" s="3">
        <f t="shared" si="32"/>
        <v>0</v>
      </c>
    </row>
    <row r="107" spans="2:6" x14ac:dyDescent="0.25">
      <c r="B107">
        <f t="shared" si="34"/>
        <v>2135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2090375.4040729157</v>
      </c>
      <c r="F107" s="3">
        <f t="shared" si="32"/>
        <v>0</v>
      </c>
    </row>
    <row r="108" spans="2:6" x14ac:dyDescent="0.25">
      <c r="B108">
        <f t="shared" si="34"/>
        <v>2136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2205346.0512969261</v>
      </c>
      <c r="F108" s="3">
        <f t="shared" si="3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BFA63-EE37-4A92-BEF1-B4543B8A0ECD}">
  <sheetPr codeName="Sheet19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9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36</v>
      </c>
      <c r="E4" t="s">
        <v>34</v>
      </c>
      <c r="F4">
        <f>C4-C6</f>
        <v>23</v>
      </c>
      <c r="I4" s="6">
        <f t="shared" ref="I4:BT4" si="4">SUMPRODUCT(I10:I60,$HD10:$HD60)</f>
        <v>153397.93797245467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280.59922080563905</v>
      </c>
      <c r="Z4" s="6">
        <f t="shared" si="4"/>
        <v>555.45698506260601</v>
      </c>
      <c r="AA4" s="6">
        <f t="shared" si="4"/>
        <v>943.12336687380753</v>
      </c>
      <c r="AB4" s="6">
        <f t="shared" si="4"/>
        <v>1314.2307648258147</v>
      </c>
      <c r="AC4" s="6">
        <f t="shared" si="4"/>
        <v>1889.4722082819785</v>
      </c>
      <c r="AD4" s="6">
        <f t="shared" si="4"/>
        <v>2828.7634475166246</v>
      </c>
      <c r="AE4" s="6">
        <f t="shared" si="4"/>
        <v>3669.1044335880197</v>
      </c>
      <c r="AF4" s="6">
        <f t="shared" si="4"/>
        <v>4802.8174202619011</v>
      </c>
      <c r="AG4" s="6">
        <f t="shared" si="4"/>
        <v>6132.1241164375315</v>
      </c>
      <c r="AH4" s="6">
        <f t="shared" si="4"/>
        <v>7779.6892416738629</v>
      </c>
      <c r="AI4" s="6">
        <f t="shared" si="4"/>
        <v>10414.122367778438</v>
      </c>
      <c r="AJ4" s="6">
        <f t="shared" si="4"/>
        <v>13519.338224622128</v>
      </c>
      <c r="AK4" s="6">
        <f t="shared" si="4"/>
        <v>17929.912997864223</v>
      </c>
      <c r="AL4" s="6">
        <f t="shared" si="4"/>
        <v>21618.690099439176</v>
      </c>
      <c r="AM4" s="6">
        <f t="shared" si="4"/>
        <v>10101.752733343304</v>
      </c>
      <c r="AN4" s="6">
        <f t="shared" si="4"/>
        <v>11323.50520613258</v>
      </c>
      <c r="AO4" s="6">
        <f t="shared" si="4"/>
        <v>12211.934837464063</v>
      </c>
      <c r="AP4" s="6">
        <f t="shared" si="4"/>
        <v>13102.825842457711</v>
      </c>
      <c r="AQ4" s="6">
        <f t="shared" si="4"/>
        <v>13859.768364079773</v>
      </c>
      <c r="AR4" s="6">
        <f t="shared" si="4"/>
        <v>14610.424529077438</v>
      </c>
      <c r="AS4" s="6">
        <f t="shared" si="4"/>
        <v>15355.25562876894</v>
      </c>
      <c r="AT4" s="6">
        <f t="shared" si="4"/>
        <v>16078.407106407165</v>
      </c>
      <c r="AU4" s="6">
        <f t="shared" si="4"/>
        <v>16802.464996365099</v>
      </c>
      <c r="AV4" s="6">
        <f t="shared" si="4"/>
        <v>17607.79026488755</v>
      </c>
      <c r="AW4" s="6">
        <f t="shared" si="4"/>
        <v>18289.587941422506</v>
      </c>
      <c r="AX4" s="6">
        <f t="shared" si="4"/>
        <v>18963.246467353314</v>
      </c>
      <c r="AY4" s="6">
        <f t="shared" si="4"/>
        <v>19622.705193082988</v>
      </c>
      <c r="AZ4" s="6">
        <f t="shared" si="4"/>
        <v>20261.208475902484</v>
      </c>
      <c r="BA4" s="6">
        <f t="shared" si="4"/>
        <v>20871.539535008731</v>
      </c>
      <c r="BB4" s="6">
        <f t="shared" si="4"/>
        <v>21444.545858440164</v>
      </c>
      <c r="BC4" s="6">
        <f t="shared" si="4"/>
        <v>21967.447616878566</v>
      </c>
      <c r="BD4" s="6">
        <f t="shared" si="4"/>
        <v>22423.838154774221</v>
      </c>
      <c r="BE4" s="6">
        <f t="shared" si="4"/>
        <v>22794.84632013235</v>
      </c>
      <c r="BF4" s="6">
        <f t="shared" si="4"/>
        <v>23061.370058390705</v>
      </c>
      <c r="BG4" s="6">
        <f t="shared" si="4"/>
        <v>23202.061685983295</v>
      </c>
      <c r="BH4" s="6">
        <f t="shared" si="4"/>
        <v>23194.784751588806</v>
      </c>
      <c r="BI4" s="6">
        <f t="shared" si="4"/>
        <v>23017.92903031567</v>
      </c>
      <c r="BJ4" s="6">
        <f t="shared" si="4"/>
        <v>22651.307749900046</v>
      </c>
      <c r="BK4" s="6">
        <f t="shared" si="4"/>
        <v>22078.796877524117</v>
      </c>
      <c r="BL4" s="6">
        <f t="shared" si="4"/>
        <v>21290.154658210784</v>
      </c>
      <c r="BM4" s="6">
        <f t="shared" si="4"/>
        <v>20240.382925560421</v>
      </c>
      <c r="BN4" s="6">
        <f t="shared" si="4"/>
        <v>18938.5105390971</v>
      </c>
      <c r="BO4" s="6">
        <f t="shared" si="4"/>
        <v>17409.485725045251</v>
      </c>
      <c r="BP4" s="6">
        <f t="shared" si="4"/>
        <v>15691.484769325289</v>
      </c>
      <c r="BQ4" s="6">
        <f t="shared" si="4"/>
        <v>13833.119714746188</v>
      </c>
      <c r="BR4" s="6">
        <f t="shared" si="4"/>
        <v>11895.667933014694</v>
      </c>
      <c r="BS4" s="6">
        <f t="shared" si="4"/>
        <v>9954.3537187987949</v>
      </c>
      <c r="BT4" s="6">
        <f t="shared" si="4"/>
        <v>8090.8294928740015</v>
      </c>
      <c r="BU4" s="6">
        <f t="shared" ref="BU4:EF4" si="5">SUMPRODUCT(BU10:BU60,$HD10:$HD60)</f>
        <v>6423.2937472453341</v>
      </c>
      <c r="BV4" s="6">
        <f t="shared" si="5"/>
        <v>4948.0514028850821</v>
      </c>
      <c r="BW4" s="6">
        <f t="shared" si="5"/>
        <v>3653.2489314884087</v>
      </c>
      <c r="BX4" s="6">
        <f t="shared" si="5"/>
        <v>2559.9072256900922</v>
      </c>
      <c r="BY4" s="6">
        <f t="shared" si="5"/>
        <v>1693.8253208805577</v>
      </c>
      <c r="BZ4" s="6">
        <f t="shared" si="5"/>
        <v>1018.4748468446053</v>
      </c>
      <c r="CA4" s="6">
        <f t="shared" si="5"/>
        <v>542.80027176171689</v>
      </c>
      <c r="CB4" s="6">
        <f t="shared" si="5"/>
        <v>251.43560058748145</v>
      </c>
      <c r="CC4" s="6">
        <f t="shared" si="5"/>
        <v>99.935538284198728</v>
      </c>
      <c r="CD4" s="6">
        <f t="shared" si="5"/>
        <v>32.418929055885705</v>
      </c>
      <c r="CE4" s="6">
        <f t="shared" si="5"/>
        <v>7.8842676442992783</v>
      </c>
      <c r="CF4" s="6">
        <f t="shared" si="5"/>
        <v>1.2057048596861335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1.2334606395095291E-2</v>
      </c>
      <c r="DV4" s="7">
        <f t="shared" si="5"/>
        <v>2.3143915363373097E-2</v>
      </c>
      <c r="DW4" s="7">
        <f t="shared" si="5"/>
        <v>3.724796344728775E-2</v>
      </c>
      <c r="DX4" s="7">
        <f t="shared" si="5"/>
        <v>4.9198649767947758E-2</v>
      </c>
      <c r="DY4" s="7">
        <f t="shared" si="5"/>
        <v>6.7045494407395045E-2</v>
      </c>
      <c r="DZ4" s="7">
        <f t="shared" si="5"/>
        <v>9.5142212484126493E-2</v>
      </c>
      <c r="EA4" s="7">
        <f t="shared" si="5"/>
        <v>0.11697262034466994</v>
      </c>
      <c r="EB4" s="7">
        <f t="shared" si="5"/>
        <v>0.14513354170617979</v>
      </c>
      <c r="EC4" s="7">
        <f t="shared" si="5"/>
        <v>0.17564273893071508</v>
      </c>
      <c r="ED4" s="7">
        <f t="shared" si="5"/>
        <v>0.21121707506331117</v>
      </c>
      <c r="EE4" s="7">
        <f t="shared" si="5"/>
        <v>0.26800136075493602</v>
      </c>
      <c r="EF4" s="7">
        <f t="shared" si="5"/>
        <v>0.32977468220093764</v>
      </c>
      <c r="EG4" s="7">
        <f t="shared" ref="EG4:GR4" si="6">SUMPRODUCT(EG10:EG60,$HD10:$HD60)</f>
        <v>0.41456017776990839</v>
      </c>
      <c r="EH4" s="7">
        <f t="shared" si="6"/>
        <v>0.4737904808674307</v>
      </c>
      <c r="EI4" s="7">
        <f t="shared" si="6"/>
        <v>0.50949092483314262</v>
      </c>
      <c r="EJ4" s="7">
        <f t="shared" si="6"/>
        <v>0.54133752752364162</v>
      </c>
      <c r="EK4" s="7">
        <f t="shared" si="6"/>
        <v>0.55337463567946266</v>
      </c>
      <c r="EL4" s="7">
        <f t="shared" si="6"/>
        <v>0.56279118882803714</v>
      </c>
      <c r="EM4" s="7">
        <f t="shared" si="6"/>
        <v>0.56426851709691028</v>
      </c>
      <c r="EN4" s="7">
        <f t="shared" si="6"/>
        <v>0.56381967554879797</v>
      </c>
      <c r="EO4" s="7">
        <f t="shared" si="6"/>
        <v>0.56167098886771494</v>
      </c>
      <c r="EP4" s="7">
        <f t="shared" si="6"/>
        <v>0.55746229197884634</v>
      </c>
      <c r="EQ4" s="7">
        <f t="shared" si="6"/>
        <v>0.55219571578344329</v>
      </c>
      <c r="ER4" s="7">
        <f t="shared" si="6"/>
        <v>0.54849467596308576</v>
      </c>
      <c r="ES4" s="7">
        <f t="shared" si="6"/>
        <v>0.54003140311297537</v>
      </c>
      <c r="ET4" s="7">
        <f t="shared" si="6"/>
        <v>0.53073206235136994</v>
      </c>
      <c r="EU4" s="7">
        <f t="shared" si="6"/>
        <v>0.52055792871609419</v>
      </c>
      <c r="EV4" s="7">
        <f t="shared" si="6"/>
        <v>0.50947525041372843</v>
      </c>
      <c r="EW4" s="7">
        <f t="shared" si="6"/>
        <v>0.49746182400897282</v>
      </c>
      <c r="EX4" s="7">
        <f t="shared" si="6"/>
        <v>0.48447309578409842</v>
      </c>
      <c r="EY4" s="7">
        <f t="shared" si="6"/>
        <v>0.47041368654444388</v>
      </c>
      <c r="EZ4" s="7">
        <f t="shared" si="6"/>
        <v>0.4551534665529422</v>
      </c>
      <c r="FA4" s="7">
        <f t="shared" si="6"/>
        <v>0.43856312269708747</v>
      </c>
      <c r="FB4" s="7">
        <f t="shared" si="6"/>
        <v>0.42056010651037196</v>
      </c>
      <c r="FC4" s="7">
        <f t="shared" si="6"/>
        <v>0.40106714557361628</v>
      </c>
      <c r="FD4" s="7">
        <f t="shared" si="6"/>
        <v>0.3800391951311915</v>
      </c>
      <c r="FE4" s="7">
        <f t="shared" si="6"/>
        <v>0.35748006850820419</v>
      </c>
      <c r="FF4" s="7">
        <f t="shared" si="6"/>
        <v>0.33344668350239748</v>
      </c>
      <c r="FG4" s="7">
        <f t="shared" si="6"/>
        <v>0.3080747253547001</v>
      </c>
      <c r="FH4" s="7">
        <f t="shared" si="6"/>
        <v>0.28158337972144931</v>
      </c>
      <c r="FI4" s="7">
        <f t="shared" si="6"/>
        <v>0.25374323096838974</v>
      </c>
      <c r="FJ4" s="7">
        <f t="shared" si="6"/>
        <v>0.22504487154586486</v>
      </c>
      <c r="FK4" s="7">
        <f t="shared" si="6"/>
        <v>0.19609059837277382</v>
      </c>
      <c r="FL4" s="7">
        <f t="shared" si="6"/>
        <v>0.16752608090781188</v>
      </c>
      <c r="FM4" s="7">
        <f t="shared" si="6"/>
        <v>0.1399864684673767</v>
      </c>
      <c r="FN4" s="7">
        <f t="shared" si="6"/>
        <v>0.1141043703124434</v>
      </c>
      <c r="FO4" s="7">
        <f t="shared" si="6"/>
        <v>9.0505304444423867E-2</v>
      </c>
      <c r="FP4" s="7">
        <f t="shared" si="6"/>
        <v>6.9727096650073039E-2</v>
      </c>
      <c r="FQ4" s="7">
        <f t="shared" si="6"/>
        <v>5.2470337500146479E-2</v>
      </c>
      <c r="FR4" s="7">
        <f t="shared" si="6"/>
        <v>3.8312266332481935E-2</v>
      </c>
      <c r="FS4" s="7">
        <f t="shared" si="6"/>
        <v>2.6812073347460833E-2</v>
      </c>
      <c r="FT4" s="7">
        <f t="shared" si="6"/>
        <v>1.7808310996650017E-2</v>
      </c>
      <c r="FU4" s="7">
        <f t="shared" si="6"/>
        <v>1.1169016490878959E-2</v>
      </c>
      <c r="FV4" s="7">
        <f t="shared" si="6"/>
        <v>6.3656692588115521E-3</v>
      </c>
      <c r="FW4" s="7">
        <f t="shared" si="6"/>
        <v>3.2157451394738321E-3</v>
      </c>
      <c r="FX4" s="7">
        <f t="shared" si="6"/>
        <v>1.4119372183887754E-3</v>
      </c>
      <c r="FY4" s="7">
        <f t="shared" si="6"/>
        <v>5.3193322765578697E-4</v>
      </c>
      <c r="FZ4" s="7">
        <f t="shared" si="6"/>
        <v>1.635588288396014E-4</v>
      </c>
      <c r="GA4" s="7">
        <f t="shared" si="6"/>
        <v>3.7703581224104898E-5</v>
      </c>
      <c r="GB4" s="7">
        <f t="shared" si="6"/>
        <v>5.4673963133074535E-6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5681.4051100909137</v>
      </c>
      <c r="HC4" s="6">
        <f>IF(C4&gt;=F3,I4,HB4*C6)</f>
        <v>73858.266431181881</v>
      </c>
      <c r="HD4" s="6">
        <f>I4*HH4/HJ4</f>
        <v>5927.717937168718</v>
      </c>
      <c r="HE4" s="6">
        <f>I4-HD4*HI4</f>
        <v>54188.855315608191</v>
      </c>
      <c r="HF4" s="7">
        <f>SUMPRODUCT(HB10:HB60,HD10:HD60)/SUM(HD10:HD60)-HB10</f>
        <v>24.340366476426134</v>
      </c>
      <c r="HH4">
        <f>VLOOKUP(C4,HH9:HO59,3)*HN9</f>
        <v>0.45326215713997897</v>
      </c>
      <c r="HI4">
        <f>SUMPRODUCT(HC10:HC60,HN10:HN60,HO10:HO60)/HN10/HO10</f>
        <v>16.736471557591042</v>
      </c>
      <c r="HJ4">
        <f>SUMPRODUCT(HJ9:HJ59,HN9:HN59,HO9:HO59)</f>
        <v>11.729552755917595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382807.03343083744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135.10332853604842</v>
      </c>
      <c r="Z5" s="6">
        <f t="shared" si="8"/>
        <v>267.44225206718068</v>
      </c>
      <c r="AA5" s="6">
        <f t="shared" si="8"/>
        <v>454.09643590220361</v>
      </c>
      <c r="AB5" s="6">
        <f t="shared" si="8"/>
        <v>632.7777756568737</v>
      </c>
      <c r="AC5" s="6">
        <f t="shared" si="8"/>
        <v>909.74587806169336</v>
      </c>
      <c r="AD5" s="6">
        <f t="shared" si="8"/>
        <v>1361.9972154709674</v>
      </c>
      <c r="AE5" s="6">
        <f t="shared" si="8"/>
        <v>1766.6058383942318</v>
      </c>
      <c r="AF5" s="6">
        <f t="shared" si="8"/>
        <v>2312.467646792767</v>
      </c>
      <c r="AG5" s="6">
        <f t="shared" si="8"/>
        <v>2952.5042042106634</v>
      </c>
      <c r="AH5" s="6">
        <f t="shared" si="8"/>
        <v>3745.7763015466744</v>
      </c>
      <c r="AI5" s="6">
        <f t="shared" si="8"/>
        <v>5014.2070659673964</v>
      </c>
      <c r="AJ5" s="6">
        <f t="shared" si="8"/>
        <v>6509.3109970402838</v>
      </c>
      <c r="AK5" s="6">
        <f t="shared" si="8"/>
        <v>8632.9210730457362</v>
      </c>
      <c r="AL5" s="6">
        <f t="shared" si="8"/>
        <v>10408.998936767011</v>
      </c>
      <c r="AM5" s="6">
        <f t="shared" si="8"/>
        <v>4863.8068716097396</v>
      </c>
      <c r="AN5" s="6">
        <f t="shared" si="8"/>
        <v>5452.0580622119833</v>
      </c>
      <c r="AO5" s="6">
        <f t="shared" si="8"/>
        <v>5879.8204772975123</v>
      </c>
      <c r="AP5" s="6">
        <f t="shared" si="8"/>
        <v>6308.7679982203799</v>
      </c>
      <c r="AQ5" s="6">
        <f t="shared" si="8"/>
        <v>6673.2218049272988</v>
      </c>
      <c r="AR5" s="6">
        <f t="shared" si="8"/>
        <v>7034.6488473335812</v>
      </c>
      <c r="AS5" s="6">
        <f t="shared" si="8"/>
        <v>7393.2712286665273</v>
      </c>
      <c r="AT5" s="6">
        <f t="shared" si="8"/>
        <v>7741.4552734553017</v>
      </c>
      <c r="AU5" s="6">
        <f t="shared" si="8"/>
        <v>8090.075738990603</v>
      </c>
      <c r="AV5" s="6">
        <f t="shared" si="8"/>
        <v>8477.8249423532652</v>
      </c>
      <c r="AW5" s="6">
        <f t="shared" si="8"/>
        <v>8806.0978977219474</v>
      </c>
      <c r="AX5" s="6">
        <f t="shared" si="8"/>
        <v>9130.4520027997442</v>
      </c>
      <c r="AY5" s="6">
        <f t="shared" si="8"/>
        <v>9447.969167039957</v>
      </c>
      <c r="AZ5" s="6">
        <f t="shared" si="8"/>
        <v>9755.396673582678</v>
      </c>
      <c r="BA5" s="6">
        <f t="shared" si="8"/>
        <v>10049.259776115314</v>
      </c>
      <c r="BB5" s="6">
        <f t="shared" si="8"/>
        <v>10325.151709619338</v>
      </c>
      <c r="BC5" s="6">
        <f t="shared" si="8"/>
        <v>10576.919222941531</v>
      </c>
      <c r="BD5" s="6">
        <f t="shared" si="8"/>
        <v>10796.662815261663</v>
      </c>
      <c r="BE5" s="6">
        <f t="shared" si="8"/>
        <v>10975.29637636002</v>
      </c>
      <c r="BF5" s="6">
        <f t="shared" si="8"/>
        <v>11103.622620706636</v>
      </c>
      <c r="BG5" s="6">
        <f t="shared" si="8"/>
        <v>11171.363033991958</v>
      </c>
      <c r="BH5" s="6">
        <f t="shared" si="8"/>
        <v>11167.859324839055</v>
      </c>
      <c r="BI5" s="6">
        <f t="shared" si="8"/>
        <v>11082.706570151988</v>
      </c>
      <c r="BJ5" s="6">
        <f t="shared" si="8"/>
        <v>10906.185212914836</v>
      </c>
      <c r="BK5" s="6">
        <f t="shared" si="8"/>
        <v>10630.531829919018</v>
      </c>
      <c r="BL5" s="6">
        <f t="shared" si="8"/>
        <v>10250.815205805193</v>
      </c>
      <c r="BM5" s="6">
        <f t="shared" si="8"/>
        <v>9745.3695567513132</v>
      </c>
      <c r="BN5" s="6">
        <f t="shared" si="8"/>
        <v>9118.5421114171222</v>
      </c>
      <c r="BO5" s="6">
        <f t="shared" si="8"/>
        <v>8382.3449787254922</v>
      </c>
      <c r="BP5" s="6">
        <f t="shared" si="8"/>
        <v>7555.1593333788433</v>
      </c>
      <c r="BQ5" s="6">
        <f t="shared" si="8"/>
        <v>6660.3909737666836</v>
      </c>
      <c r="BR5" s="6">
        <f t="shared" si="8"/>
        <v>5727.5438195996676</v>
      </c>
      <c r="BS5" s="6">
        <f t="shared" si="8"/>
        <v>4792.836975717938</v>
      </c>
      <c r="BT5" s="6">
        <f t="shared" si="8"/>
        <v>3895.5845706430378</v>
      </c>
      <c r="BU5" s="6">
        <f t="shared" si="8"/>
        <v>3092.6969894144199</v>
      </c>
      <c r="BV5" s="6">
        <f t="shared" si="8"/>
        <v>2382.3951199076323</v>
      </c>
      <c r="BW5" s="6">
        <f t="shared" ref="BW5:DE5" si="9">IF($C$6&gt;0,IF($C$4&gt;=$F$3,BW4,BW4*$C$6/($F$3-$F$4)))</f>
        <v>1758.9717077536784</v>
      </c>
      <c r="BX5" s="6">
        <f t="shared" si="9"/>
        <v>1232.5479234804147</v>
      </c>
      <c r="BY5" s="6">
        <f t="shared" si="9"/>
        <v>815.54552486841658</v>
      </c>
      <c r="BZ5" s="6">
        <f t="shared" si="9"/>
        <v>490.37677811036554</v>
      </c>
      <c r="CA5" s="6">
        <f t="shared" si="9"/>
        <v>261.34827899638219</v>
      </c>
      <c r="CB5" s="6">
        <f t="shared" si="9"/>
        <v>121.06158546804663</v>
      </c>
      <c r="CC5" s="6">
        <f t="shared" si="9"/>
        <v>48.117111025725315</v>
      </c>
      <c r="CD5" s="6">
        <f t="shared" si="9"/>
        <v>15.609113989870893</v>
      </c>
      <c r="CE5" s="6">
        <f t="shared" si="9"/>
        <v>3.7961288657737269</v>
      </c>
      <c r="CF5" s="6">
        <f t="shared" si="9"/>
        <v>0.58052456207110137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4592.5902100838739</v>
      </c>
      <c r="HE5" s="6">
        <f>NPV(Assumptions!$C$9+0.01, J4:DE4)*(1.01+Assumptions!$C$9)-HD5*HI5</f>
        <v>36884.851601557617</v>
      </c>
      <c r="HG5" t="s">
        <v>75</v>
      </c>
      <c r="HH5">
        <f>HH4*HQ9/HN9</f>
        <v>0.5134291711931479</v>
      </c>
      <c r="HI5">
        <f>SUMPRODUCT(HC10:HC60,HQ10:HQ60,HO10:HO60)/HQ10/HO10</f>
        <v>15.092193611976843</v>
      </c>
      <c r="HJ5">
        <f>SUMPRODUCT(HJ9:HJ59,HQ9:HQ59,HO9:HO59)</f>
        <v>11.872318848953071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13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7670.9450377315716</v>
      </c>
      <c r="HE6" s="6">
        <f>NPV(Assumptions!$C$9-0.01, J4:DE4)*(0.99+Assumptions!$C$9)-HD6*HI6</f>
        <v>81646.370157237921</v>
      </c>
      <c r="HG6" t="s">
        <v>76</v>
      </c>
      <c r="HH6">
        <f>HH4*HR9/HN9</f>
        <v>0.39966337935292084</v>
      </c>
      <c r="HI6">
        <f>SUMPRODUCT(HC10:HC60,HR10:HR60,HO10:HO60)/HR10/HO10</f>
        <v>18.688866737022209</v>
      </c>
      <c r="HJ6">
        <f>SUMPRODUCT(HJ9:HJ59,HR9:HR59,HO9:HO59)</f>
        <v>11.723107547526457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2034</v>
      </c>
      <c r="C9">
        <f>I6+1</f>
        <v>51</v>
      </c>
      <c r="D9">
        <v>1</v>
      </c>
      <c r="E9" s="3">
        <f>IF(C9&lt;65,Assumptions!$C$6,Assumptions!$C$7)*(1+Assumptions!$C$8)^(B9-$J$3)</f>
        <v>22748.935455904706</v>
      </c>
      <c r="F9" s="3">
        <f>ROUND(D9*E9, 2)</f>
        <v>22748.94</v>
      </c>
      <c r="I9" s="5">
        <f>F5</f>
        <v>382807.03343083744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22748.94</v>
      </c>
      <c r="Z9" s="5">
        <f t="shared" si="14"/>
        <v>23885.89</v>
      </c>
      <c r="AA9" s="5">
        <f t="shared" si="14"/>
        <v>25079.66</v>
      </c>
      <c r="AB9" s="5">
        <f t="shared" si="14"/>
        <v>26335.74</v>
      </c>
      <c r="AC9" s="5">
        <f t="shared" si="14"/>
        <v>27661.68</v>
      </c>
      <c r="AD9" s="5">
        <f t="shared" si="14"/>
        <v>29061.67</v>
      </c>
      <c r="AE9" s="5">
        <f t="shared" si="14"/>
        <v>30537.119999999999</v>
      </c>
      <c r="AF9" s="5">
        <f t="shared" si="14"/>
        <v>32088.11</v>
      </c>
      <c r="AG9" s="5">
        <f t="shared" si="14"/>
        <v>33715.18</v>
      </c>
      <c r="AH9" s="5">
        <f t="shared" si="14"/>
        <v>35419.760000000002</v>
      </c>
      <c r="AI9" s="5">
        <f t="shared" si="14"/>
        <v>37204.93</v>
      </c>
      <c r="AJ9" s="5">
        <f t="shared" si="14"/>
        <v>39073.78</v>
      </c>
      <c r="AK9" s="5">
        <f t="shared" si="14"/>
        <v>41030.74</v>
      </c>
      <c r="AL9" s="5">
        <f t="shared" si="14"/>
        <v>43072.73</v>
      </c>
      <c r="AM9" s="5">
        <f t="shared" si="14"/>
        <v>18615.78</v>
      </c>
      <c r="AN9" s="5">
        <f t="shared" si="14"/>
        <v>19524.16</v>
      </c>
      <c r="AO9" s="5">
        <f t="shared" si="14"/>
        <v>20464.52</v>
      </c>
      <c r="AP9" s="5">
        <f t="shared" si="14"/>
        <v>21434.400000000001</v>
      </c>
      <c r="AQ9" s="5">
        <f t="shared" si="14"/>
        <v>22431.26</v>
      </c>
      <c r="AR9" s="5">
        <f t="shared" si="14"/>
        <v>23452.7</v>
      </c>
      <c r="AS9" s="5">
        <f t="shared" si="14"/>
        <v>24496.91</v>
      </c>
      <c r="AT9" s="5">
        <f t="shared" si="14"/>
        <v>25559.43</v>
      </c>
      <c r="AU9" s="5">
        <f t="shared" si="14"/>
        <v>26633.53</v>
      </c>
      <c r="AV9" s="5">
        <f t="shared" si="14"/>
        <v>27711.18</v>
      </c>
      <c r="AW9" s="5">
        <f t="shared" si="14"/>
        <v>28784.19</v>
      </c>
      <c r="AX9" s="5">
        <f t="shared" si="14"/>
        <v>29844.400000000001</v>
      </c>
      <c r="AY9" s="5">
        <f t="shared" si="14"/>
        <v>30882.26</v>
      </c>
      <c r="AZ9" s="5">
        <f t="shared" si="14"/>
        <v>31887.13</v>
      </c>
      <c r="BA9" s="5">
        <f t="shared" si="14"/>
        <v>32847.67</v>
      </c>
      <c r="BB9" s="5">
        <f t="shared" si="14"/>
        <v>33749.47</v>
      </c>
      <c r="BC9" s="5">
        <f t="shared" si="14"/>
        <v>34572.42</v>
      </c>
      <c r="BD9" s="5">
        <f t="shared" si="14"/>
        <v>35290.69</v>
      </c>
      <c r="BE9" s="5">
        <f t="shared" si="14"/>
        <v>35874.58</v>
      </c>
      <c r="BF9" s="5">
        <f t="shared" si="14"/>
        <v>36294.03</v>
      </c>
      <c r="BG9" s="5">
        <f t="shared" si="14"/>
        <v>36515.449999999997</v>
      </c>
      <c r="BH9" s="5">
        <f t="shared" si="14"/>
        <v>36504</v>
      </c>
      <c r="BI9" s="5">
        <f t="shared" si="14"/>
        <v>36225.67</v>
      </c>
      <c r="BJ9" s="5">
        <f t="shared" si="14"/>
        <v>35648.68</v>
      </c>
      <c r="BK9" s="5">
        <f t="shared" si="14"/>
        <v>34747.660000000003</v>
      </c>
      <c r="BL9" s="5">
        <f t="shared" si="14"/>
        <v>33506.49</v>
      </c>
      <c r="BM9" s="5">
        <f t="shared" si="14"/>
        <v>31854.36</v>
      </c>
      <c r="BN9" s="5">
        <f t="shared" si="14"/>
        <v>29805.47</v>
      </c>
      <c r="BO9" s="5">
        <f t="shared" si="14"/>
        <v>27399.09</v>
      </c>
      <c r="BP9" s="5">
        <f t="shared" si="14"/>
        <v>24695.29</v>
      </c>
      <c r="BQ9" s="5">
        <f t="shared" si="14"/>
        <v>21770.59</v>
      </c>
      <c r="BR9" s="5">
        <f t="shared" si="14"/>
        <v>18721.43</v>
      </c>
      <c r="BS9" s="5">
        <f t="shared" si="14"/>
        <v>15666.18</v>
      </c>
      <c r="BT9" s="5">
        <f t="shared" si="14"/>
        <v>12733.36</v>
      </c>
      <c r="BU9" s="5">
        <f t="shared" si="14"/>
        <v>10108.99</v>
      </c>
      <c r="BV9" s="5">
        <f t="shared" si="14"/>
        <v>7787.25</v>
      </c>
      <c r="BW9" s="5">
        <f t="shared" ref="BW9:DE9" si="15">IF(BW8&lt;$B9,0,VLOOKUP(BW8,$B9:$F108,5))</f>
        <v>5749.49</v>
      </c>
      <c r="BX9" s="5">
        <f t="shared" si="15"/>
        <v>4028.79</v>
      </c>
      <c r="BY9" s="5">
        <f t="shared" si="15"/>
        <v>2665.75</v>
      </c>
      <c r="BZ9" s="5">
        <f t="shared" si="15"/>
        <v>1602.88</v>
      </c>
      <c r="CA9" s="5">
        <f t="shared" si="15"/>
        <v>854.26</v>
      </c>
      <c r="CB9" s="5">
        <f t="shared" si="15"/>
        <v>395.71</v>
      </c>
      <c r="CC9" s="5">
        <f t="shared" si="15"/>
        <v>157.28</v>
      </c>
      <c r="CD9" s="5">
        <f t="shared" si="15"/>
        <v>51.02</v>
      </c>
      <c r="CE9" s="5">
        <f t="shared" si="15"/>
        <v>12.41</v>
      </c>
      <c r="CF9" s="5">
        <f t="shared" si="15"/>
        <v>1.9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1</v>
      </c>
      <c r="DV9" s="3">
        <f t="shared" si="16"/>
        <v>0.99524000000000001</v>
      </c>
      <c r="DW9" s="3">
        <f t="shared" si="16"/>
        <v>0.9905026576</v>
      </c>
      <c r="DX9" s="3">
        <f t="shared" si="16"/>
        <v>0.98588691521558403</v>
      </c>
      <c r="DY9" s="3">
        <f t="shared" si="16"/>
        <v>0.98153915391948332</v>
      </c>
      <c r="DZ9" s="3">
        <f t="shared" si="16"/>
        <v>0.97745595103917826</v>
      </c>
      <c r="EA9" s="3">
        <f t="shared" si="16"/>
        <v>0.9735363526755112</v>
      </c>
      <c r="EB9" s="3">
        <f t="shared" si="16"/>
        <v>0.96965194262833587</v>
      </c>
      <c r="EC9" s="3">
        <f t="shared" si="16"/>
        <v>0.96570545922183848</v>
      </c>
      <c r="ED9" s="3">
        <f t="shared" si="16"/>
        <v>0.96163983923851448</v>
      </c>
      <c r="EE9" s="3">
        <f t="shared" si="16"/>
        <v>0.95744708953943458</v>
      </c>
      <c r="EF9" s="3">
        <f t="shared" si="16"/>
        <v>0.95311942869471633</v>
      </c>
      <c r="EG9" s="3">
        <f t="shared" si="16"/>
        <v>0.94867789215699894</v>
      </c>
      <c r="EH9" s="3">
        <f t="shared" si="16"/>
        <v>0.9439724498119002</v>
      </c>
      <c r="EI9" s="3">
        <f t="shared" si="16"/>
        <v>0.93890331775641034</v>
      </c>
      <c r="EJ9" s="3">
        <f t="shared" si="16"/>
        <v>0.93338256624800264</v>
      </c>
      <c r="EK9" s="3">
        <f t="shared" si="16"/>
        <v>0.9273342472187156</v>
      </c>
      <c r="EL9" s="3">
        <f t="shared" si="16"/>
        <v>0.92064816729626864</v>
      </c>
      <c r="EM9" s="3">
        <f t="shared" si="16"/>
        <v>0.91323694954953372</v>
      </c>
      <c r="EN9" s="3">
        <f t="shared" si="16"/>
        <v>0.90504521411207439</v>
      </c>
      <c r="EO9" s="3">
        <f t="shared" si="16"/>
        <v>0.89605811513594147</v>
      </c>
      <c r="EP9" s="3">
        <f t="shared" si="16"/>
        <v>0.88618355470714338</v>
      </c>
      <c r="EQ9" s="3">
        <f t="shared" si="16"/>
        <v>0.87528349698424557</v>
      </c>
      <c r="ER9" s="3">
        <f t="shared" si="16"/>
        <v>0.86322209039580267</v>
      </c>
      <c r="ES9" s="3">
        <f t="shared" si="16"/>
        <v>0.84990257354099541</v>
      </c>
      <c r="ET9" s="3">
        <f t="shared" si="16"/>
        <v>0.83526725122461942</v>
      </c>
      <c r="EU9" s="3">
        <f t="shared" si="16"/>
        <v>0.81925517801864345</v>
      </c>
      <c r="EV9" s="3">
        <f t="shared" si="16"/>
        <v>0.80181323527862647</v>
      </c>
      <c r="EW9" s="3">
        <f t="shared" si="16"/>
        <v>0.7829064791907564</v>
      </c>
      <c r="EX9" s="3">
        <f t="shared" si="16"/>
        <v>0.76246479101908582</v>
      </c>
      <c r="EY9" s="3">
        <f t="shared" si="16"/>
        <v>0.74033806278371195</v>
      </c>
      <c r="EZ9" s="3">
        <f t="shared" si="16"/>
        <v>0.71632149602700834</v>
      </c>
      <c r="FA9" s="3">
        <f t="shared" si="16"/>
        <v>0.69021157749682394</v>
      </c>
      <c r="FB9" s="3">
        <f t="shared" si="16"/>
        <v>0.66187839224057932</v>
      </c>
      <c r="FC9" s="3">
        <f t="shared" si="16"/>
        <v>0.63120032876022847</v>
      </c>
      <c r="FD9" s="3">
        <f t="shared" si="16"/>
        <v>0.59810649552332973</v>
      </c>
      <c r="FE9" s="3">
        <f t="shared" si="16"/>
        <v>0.56260289394906493</v>
      </c>
      <c r="FF9" s="3">
        <f t="shared" si="16"/>
        <v>0.5247791013888693</v>
      </c>
      <c r="FG9" s="3">
        <f t="shared" si="16"/>
        <v>0.48484865956419021</v>
      </c>
      <c r="FH9" s="3">
        <f t="shared" si="16"/>
        <v>0.44315652332826549</v>
      </c>
      <c r="FI9" s="3">
        <f t="shared" si="16"/>
        <v>0.39934163786679988</v>
      </c>
      <c r="FJ9" s="3">
        <f t="shared" si="16"/>
        <v>0.35417609862406485</v>
      </c>
      <c r="FK9" s="3">
        <f t="shared" si="16"/>
        <v>0.30860780177509267</v>
      </c>
      <c r="FL9" s="3">
        <f t="shared" si="16"/>
        <v>0.26365290329051494</v>
      </c>
      <c r="FM9" s="3">
        <f t="shared" si="16"/>
        <v>0.22031100251858718</v>
      </c>
      <c r="FN9" s="3">
        <f t="shared" si="16"/>
        <v>0.1795777012629256</v>
      </c>
      <c r="FO9" s="3">
        <f t="shared" si="16"/>
        <v>0.14243744108772732</v>
      </c>
      <c r="FP9" s="3">
        <f t="shared" si="16"/>
        <v>0.10973665336280689</v>
      </c>
      <c r="FQ9" s="3">
        <f t="shared" si="16"/>
        <v>8.2577929022045804E-2</v>
      </c>
      <c r="FR9" s="3">
        <f t="shared" si="16"/>
        <v>6.0295926434027182E-2</v>
      </c>
      <c r="FS9" s="3">
        <f t="shared" ref="FS9:HA9" si="17">IF(FS8&lt;$B9,0,VLOOKUP(FS8,$B9:$F108,3))</f>
        <v>4.2196898196325237E-2</v>
      </c>
      <c r="FT9" s="3">
        <f t="shared" si="17"/>
        <v>2.8026757813017261E-2</v>
      </c>
      <c r="FU9" s="3">
        <f t="shared" si="17"/>
        <v>1.7577821965168168E-2</v>
      </c>
      <c r="FV9" s="3">
        <f t="shared" si="17"/>
        <v>1.0018303850827946E-2</v>
      </c>
      <c r="FW9" s="3">
        <f t="shared" si="17"/>
        <v>5.0609465563227537E-3</v>
      </c>
      <c r="FX9" s="3">
        <f t="shared" si="17"/>
        <v>2.2221098044846311E-3</v>
      </c>
      <c r="FY9" s="3">
        <f t="shared" si="17"/>
        <v>8.3715764774153982E-4</v>
      </c>
      <c r="FZ9" s="3">
        <f t="shared" si="17"/>
        <v>2.5740923352756865E-4</v>
      </c>
      <c r="GA9" s="3">
        <f t="shared" si="17"/>
        <v>5.9337976512775113E-5</v>
      </c>
      <c r="GB9" s="3">
        <f t="shared" si="17"/>
        <v>8.6045999741175181E-6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23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0.17019999999999999</v>
      </c>
      <c r="HM9">
        <f>IF(HJ9=HK9,0,HJ9*VLOOKUP(HH9,Mort!$A$2:$E$115,IF(C5="M",2,3)))</f>
        <v>2.2000000000000001E-4</v>
      </c>
      <c r="HN9" s="16">
        <f>(1+Assumptions!$C$9)^HB10</f>
        <v>1.6239236087207436</v>
      </c>
      <c r="HO9" s="16">
        <f>(1+Assumptions!$C$10)^-HB10</f>
        <v>0.6598256826196911</v>
      </c>
      <c r="HP9" s="3"/>
      <c r="HQ9" s="16">
        <f>(1.01+Assumptions!$C$9)^HB10</f>
        <v>1.8394867945019899</v>
      </c>
      <c r="HR9" s="16">
        <f>(0.99+Assumptions!$C$9)^HB10</f>
        <v>1.4318927513551232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2035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24000.126905979465</v>
      </c>
      <c r="F10" s="3">
        <f t="shared" ref="F10:F73" si="19">ROUND(D10*E10, 2)</f>
        <v>23885.89</v>
      </c>
      <c r="H10">
        <f>C4</f>
        <v>36</v>
      </c>
      <c r="I10" s="5">
        <f t="dataTable" ref="I10:HA60" dt2D="0" dtr="0" r1="I6"/>
        <v>532568.97405994427</v>
      </c>
      <c r="J10" s="5">
        <v>0</v>
      </c>
      <c r="K10" s="5">
        <v>10750.45</v>
      </c>
      <c r="L10" s="5">
        <v>11335.03</v>
      </c>
      <c r="M10" s="5">
        <v>11950.33</v>
      </c>
      <c r="N10" s="5">
        <v>12597.76</v>
      </c>
      <c r="O10" s="5">
        <v>13278.54</v>
      </c>
      <c r="P10" s="5">
        <v>13994.16</v>
      </c>
      <c r="Q10" s="5">
        <v>14745.67</v>
      </c>
      <c r="R10" s="5">
        <v>15534.13</v>
      </c>
      <c r="S10" s="5">
        <v>16360.65</v>
      </c>
      <c r="T10" s="5">
        <v>17225.96</v>
      </c>
      <c r="U10" s="5">
        <v>18130.5</v>
      </c>
      <c r="V10" s="5">
        <v>19074.12</v>
      </c>
      <c r="W10" s="5">
        <v>20056.59</v>
      </c>
      <c r="X10" s="5">
        <v>21076.54</v>
      </c>
      <c r="Y10" s="5">
        <v>22132.13</v>
      </c>
      <c r="Z10" s="5">
        <v>23238.26</v>
      </c>
      <c r="AA10" s="5">
        <v>24399.66</v>
      </c>
      <c r="AB10" s="5">
        <v>25621.69</v>
      </c>
      <c r="AC10" s="5">
        <v>26911.68</v>
      </c>
      <c r="AD10" s="5">
        <v>28273.71</v>
      </c>
      <c r="AE10" s="5">
        <v>29709.15</v>
      </c>
      <c r="AF10" s="5">
        <v>31218.09</v>
      </c>
      <c r="AG10" s="5">
        <v>32801.040000000001</v>
      </c>
      <c r="AH10" s="5">
        <v>34459.410000000003</v>
      </c>
      <c r="AI10" s="5">
        <v>36196.17</v>
      </c>
      <c r="AJ10" s="5">
        <v>38014.36</v>
      </c>
      <c r="AK10" s="5">
        <v>39918.26</v>
      </c>
      <c r="AL10" s="5">
        <v>41904.879999999997</v>
      </c>
      <c r="AM10" s="5">
        <v>18111.04</v>
      </c>
      <c r="AN10" s="5">
        <v>18994.8</v>
      </c>
      <c r="AO10" s="5">
        <v>19909.650000000001</v>
      </c>
      <c r="AP10" s="5">
        <v>20853.240000000002</v>
      </c>
      <c r="AQ10" s="5">
        <v>21823.07</v>
      </c>
      <c r="AR10" s="5">
        <v>22816.82</v>
      </c>
      <c r="AS10" s="5">
        <v>23832.71</v>
      </c>
      <c r="AT10" s="5">
        <v>24866.43</v>
      </c>
      <c r="AU10" s="5">
        <v>25911.4</v>
      </c>
      <c r="AV10" s="5">
        <v>26959.83</v>
      </c>
      <c r="AW10" s="5">
        <v>28003.75</v>
      </c>
      <c r="AX10" s="5">
        <v>29035.21</v>
      </c>
      <c r="AY10" s="5">
        <v>30044.93</v>
      </c>
      <c r="AZ10" s="5">
        <v>31022.57</v>
      </c>
      <c r="BA10" s="5">
        <v>31957.06</v>
      </c>
      <c r="BB10" s="5">
        <v>32834.410000000003</v>
      </c>
      <c r="BC10" s="5">
        <v>33635.040000000001</v>
      </c>
      <c r="BD10" s="5">
        <v>34333.83</v>
      </c>
      <c r="BE10" s="5">
        <v>34901.9</v>
      </c>
      <c r="BF10" s="5">
        <v>35309.980000000003</v>
      </c>
      <c r="BG10" s="5">
        <v>35525.4</v>
      </c>
      <c r="BH10" s="5">
        <v>35514.25</v>
      </c>
      <c r="BI10" s="5">
        <v>35243.46</v>
      </c>
      <c r="BJ10" s="5">
        <v>34682.120000000003</v>
      </c>
      <c r="BK10" s="5">
        <v>33805.53</v>
      </c>
      <c r="BL10" s="5">
        <v>32598.01</v>
      </c>
      <c r="BM10" s="5">
        <v>30990.68</v>
      </c>
      <c r="BN10" s="5">
        <v>28997.34</v>
      </c>
      <c r="BO10" s="5">
        <v>26656.2</v>
      </c>
      <c r="BP10" s="5">
        <v>24025.72</v>
      </c>
      <c r="BQ10" s="5">
        <v>21180.32</v>
      </c>
      <c r="BR10" s="5">
        <v>18213.830000000002</v>
      </c>
      <c r="BS10" s="5">
        <v>15241.42</v>
      </c>
      <c r="BT10" s="5">
        <v>12388.12</v>
      </c>
      <c r="BU10" s="5">
        <v>9834.9</v>
      </c>
      <c r="BV10" s="5">
        <v>7576.12</v>
      </c>
      <c r="BW10" s="5">
        <v>5593.6</v>
      </c>
      <c r="BX10" s="5">
        <v>3919.55</v>
      </c>
      <c r="BY10" s="5">
        <v>2593.4699999999998</v>
      </c>
      <c r="BZ10" s="5">
        <v>1559.42</v>
      </c>
      <c r="CA10" s="5">
        <v>831.1</v>
      </c>
      <c r="CB10" s="5">
        <v>384.98</v>
      </c>
      <c r="CC10" s="5">
        <v>153.01</v>
      </c>
      <c r="CD10" s="5">
        <v>49.64</v>
      </c>
      <c r="CE10" s="5">
        <v>12.07</v>
      </c>
      <c r="CF10" s="5">
        <v>1.85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0.99941000000000002</v>
      </c>
      <c r="DI10" s="3">
        <v>0.99873040120000001</v>
      </c>
      <c r="DJ10" s="3">
        <v>0.99795139148706402</v>
      </c>
      <c r="DK10" s="3">
        <v>0.99704325572081087</v>
      </c>
      <c r="DL10" s="3">
        <v>0.99599636030230398</v>
      </c>
      <c r="DM10" s="3">
        <v>0.99477128477913224</v>
      </c>
      <c r="DN10" s="3">
        <v>0.99332886641620255</v>
      </c>
      <c r="DO10" s="3">
        <v>0.99164020734329494</v>
      </c>
      <c r="DP10" s="3">
        <v>0.9896569269286084</v>
      </c>
      <c r="DQ10" s="3">
        <v>0.98732133658105681</v>
      </c>
      <c r="DR10" s="3">
        <v>0.98455683683862982</v>
      </c>
      <c r="DS10" s="3">
        <v>0.98129795370869388</v>
      </c>
      <c r="DT10" s="3">
        <v>0.97744145275061878</v>
      </c>
      <c r="DU10" s="3">
        <v>0.97288657558080094</v>
      </c>
      <c r="DV10" s="3">
        <v>0.96825563548103633</v>
      </c>
      <c r="DW10" s="3">
        <v>0.96364673865614658</v>
      </c>
      <c r="DX10" s="3">
        <v>0.95915614485400891</v>
      </c>
      <c r="DY10" s="3">
        <v>0.95492626625520272</v>
      </c>
      <c r="DZ10" s="3">
        <v>0.95095377298758099</v>
      </c>
      <c r="EA10" s="3">
        <v>0.94714044835790079</v>
      </c>
      <c r="EB10" s="3">
        <v>0.94336135796895271</v>
      </c>
      <c r="EC10" s="3">
        <v>0.93952187724201908</v>
      </c>
      <c r="ED10" s="3">
        <v>0.93556649013883009</v>
      </c>
      <c r="EE10" s="3">
        <v>0.93148742024182474</v>
      </c>
      <c r="EF10" s="3">
        <v>0.92727709710233175</v>
      </c>
      <c r="EG10" s="3">
        <v>0.92295598582983485</v>
      </c>
      <c r="EH10" s="3">
        <v>0.91837812414011888</v>
      </c>
      <c r="EI10" s="3">
        <v>0.91344643361348643</v>
      </c>
      <c r="EJ10" s="3">
        <v>0.90807536858383908</v>
      </c>
      <c r="EK10" s="3">
        <v>0.90219104019541574</v>
      </c>
      <c r="EL10" s="3">
        <v>0.89568624279560671</v>
      </c>
      <c r="EM10" s="3">
        <v>0.88847596854110211</v>
      </c>
      <c r="EN10" s="3">
        <v>0.88050633910328835</v>
      </c>
      <c r="EO10" s="3">
        <v>0.87176291115599269</v>
      </c>
      <c r="EP10" s="3">
        <v>0.8621560838750536</v>
      </c>
      <c r="EQ10" s="3">
        <v>0.8515515640433905</v>
      </c>
      <c r="ER10" s="3">
        <v>0.83981718349087253</v>
      </c>
      <c r="ES10" s="3">
        <v>0.82685880434960835</v>
      </c>
      <c r="ET10" s="3">
        <v>0.81262029573870809</v>
      </c>
      <c r="EU10" s="3">
        <v>0.79704236466939704</v>
      </c>
      <c r="EV10" s="3">
        <v>0.78007333272558554</v>
      </c>
      <c r="EW10" s="3">
        <v>0.76167920353991625</v>
      </c>
      <c r="EX10" s="3">
        <v>0.74179175953548904</v>
      </c>
      <c r="EY10" s="3">
        <v>0.72026496267376916</v>
      </c>
      <c r="EZ10" s="3">
        <v>0.69689956728463209</v>
      </c>
      <c r="FA10" s="3">
        <v>0.6714975780571073</v>
      </c>
      <c r="FB10" s="3">
        <v>0.64393260247786299</v>
      </c>
      <c r="FC10" s="3">
        <v>0.61408632635301408</v>
      </c>
      <c r="FD10" s="3">
        <v>0.58188978026232552</v>
      </c>
      <c r="FE10" s="3">
        <v>0.54734880290595389</v>
      </c>
      <c r="FF10" s="3">
        <v>0.51055054288658663</v>
      </c>
      <c r="FG10" s="3">
        <v>0.47170275207834628</v>
      </c>
      <c r="FH10" s="3">
        <v>0.43114103242712926</v>
      </c>
      <c r="FI10" s="3">
        <v>0.388514118551059</v>
      </c>
      <c r="FJ10" s="3">
        <v>0.34457317174293423</v>
      </c>
      <c r="FK10" s="3">
        <v>0.30024038746648829</v>
      </c>
      <c r="FL10" s="3">
        <v>0.25650437022424494</v>
      </c>
      <c r="FM10" s="3">
        <v>0.2143376168030813</v>
      </c>
      <c r="FN10" s="3">
        <v>0.1747087348323596</v>
      </c>
      <c r="FO10" s="3">
        <v>0.13857547429433098</v>
      </c>
      <c r="FP10" s="3">
        <v>0.10676131690583847</v>
      </c>
      <c r="FQ10" s="3">
        <v>8.0338958584812506E-2</v>
      </c>
      <c r="FR10" s="3">
        <v>5.8661097389872546E-2</v>
      </c>
      <c r="FS10" s="3">
        <v>4.1052795786354498E-2</v>
      </c>
      <c r="FT10" s="3">
        <v>2.7266856433338798E-2</v>
      </c>
      <c r="FU10" s="3">
        <v>1.7101227017861428E-2</v>
      </c>
      <c r="FV10" s="3">
        <v>9.7466733265599414E-3</v>
      </c>
      <c r="FW10" s="3">
        <v>4.9237269643782854E-3</v>
      </c>
      <c r="FX10" s="3">
        <v>2.1618607982495735E-3</v>
      </c>
      <c r="FY10" s="3">
        <v>8.1445943713254426E-4</v>
      </c>
      <c r="FZ10" s="3">
        <v>2.504299877295147E-4</v>
      </c>
      <c r="GA10" s="3">
        <v>5.7729120771407715E-5</v>
      </c>
      <c r="GB10" s="3">
        <v>8.3712998030618317E-6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13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5.0500000000000003E-2</v>
      </c>
      <c r="HF10">
        <f>IF(HC10=HD10,0,HC10*VLOOKUP(H10,Mort!$A$2:$E$115,IF(C5="M",2,3)))</f>
        <v>3.8000000000000002E-4</v>
      </c>
      <c r="HH10">
        <f t="shared" ref="HH10:HI25" si="20">HH9+1</f>
        <v>24</v>
      </c>
      <c r="HI10">
        <f t="shared" si="20"/>
        <v>1</v>
      </c>
      <c r="HJ10">
        <f t="shared" ref="HJ10:HJ60" si="21">HJ9-HK9-HL9-HM9</f>
        <v>0.82957999999999998</v>
      </c>
      <c r="HK10">
        <f>IF(HH10&gt;=$F$3,IF(HI10&lt;50,HJ10*VLOOKUP(HH10,Ret!$A$2:$AZ$27,HI10+2),HJ10),0)</f>
        <v>0</v>
      </c>
      <c r="HL10">
        <f>IF(HH10&lt;$F$3,HJ10*VLOOKUP(HH10,Withd!$A$2:$AZ$57,HI10+2),0)</f>
        <v>0.12485178999999999</v>
      </c>
      <c r="HM10">
        <f>IF(HJ10=HK10,0,HJ10*VLOOKUP(HH10,Mort!$A$2:$E$115,IF(HM9/HJ9=VLOOKUP(HH9,Mort!$A$2:$E$115,2),2,3)))</f>
        <v>1.8250760000000001E-4</v>
      </c>
      <c r="HN10">
        <f>HN9/(1+Assumptions!$C$9)</f>
        <v>1.5644736114843387</v>
      </c>
      <c r="HO10">
        <f>HO9*(1+Assumptions!$C$10)</f>
        <v>0.68127001730483105</v>
      </c>
      <c r="HQ10">
        <f>HQ9/(1.01+Assumptions!$C$9)</f>
        <v>1.7552354909370131</v>
      </c>
      <c r="HR10">
        <f>HR9/(0.99+Assumptions!$C$9)</f>
        <v>1.3928917814738553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2036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25320.133885808333</v>
      </c>
      <c r="F11" s="3">
        <f t="shared" si="19"/>
        <v>25079.66</v>
      </c>
      <c r="H11">
        <f>H10+1</f>
        <v>37</v>
      </c>
      <c r="I11" s="5">
        <v>522520.38040186674</v>
      </c>
      <c r="J11" s="5">
        <v>0</v>
      </c>
      <c r="K11" s="5">
        <v>0</v>
      </c>
      <c r="L11" s="5">
        <v>11341.72</v>
      </c>
      <c r="M11" s="5">
        <v>11957.38</v>
      </c>
      <c r="N11" s="5">
        <v>12605.2</v>
      </c>
      <c r="O11" s="5">
        <v>13286.38</v>
      </c>
      <c r="P11" s="5">
        <v>14002.42</v>
      </c>
      <c r="Q11" s="5">
        <v>14754.38</v>
      </c>
      <c r="R11" s="5">
        <v>15543.3</v>
      </c>
      <c r="S11" s="5">
        <v>16370.3</v>
      </c>
      <c r="T11" s="5">
        <v>17236.13</v>
      </c>
      <c r="U11" s="5">
        <v>18141.2</v>
      </c>
      <c r="V11" s="5">
        <v>19085.38</v>
      </c>
      <c r="W11" s="5">
        <v>20068.43</v>
      </c>
      <c r="X11" s="5">
        <v>21088.99</v>
      </c>
      <c r="Y11" s="5">
        <v>22145.200000000001</v>
      </c>
      <c r="Z11" s="5">
        <v>23251.98</v>
      </c>
      <c r="AA11" s="5">
        <v>24414.07</v>
      </c>
      <c r="AB11" s="5">
        <v>25636.82</v>
      </c>
      <c r="AC11" s="5">
        <v>26927.56</v>
      </c>
      <c r="AD11" s="5">
        <v>28290.400000000001</v>
      </c>
      <c r="AE11" s="5">
        <v>29726.69</v>
      </c>
      <c r="AF11" s="5">
        <v>31236.52</v>
      </c>
      <c r="AG11" s="5">
        <v>32820.410000000003</v>
      </c>
      <c r="AH11" s="5">
        <v>34479.760000000002</v>
      </c>
      <c r="AI11" s="5">
        <v>36217.54</v>
      </c>
      <c r="AJ11" s="5">
        <v>38036.800000000003</v>
      </c>
      <c r="AK11" s="5">
        <v>39941.82</v>
      </c>
      <c r="AL11" s="5">
        <v>41929.620000000003</v>
      </c>
      <c r="AM11" s="5">
        <v>18121.73</v>
      </c>
      <c r="AN11" s="5">
        <v>19006.009999999998</v>
      </c>
      <c r="AO11" s="5">
        <v>19921.41</v>
      </c>
      <c r="AP11" s="5">
        <v>20865.55</v>
      </c>
      <c r="AQ11" s="5">
        <v>21835.95</v>
      </c>
      <c r="AR11" s="5">
        <v>22830.29</v>
      </c>
      <c r="AS11" s="5">
        <v>23846.78</v>
      </c>
      <c r="AT11" s="5">
        <v>24881.11</v>
      </c>
      <c r="AU11" s="5">
        <v>25926.7</v>
      </c>
      <c r="AV11" s="5">
        <v>26975.75</v>
      </c>
      <c r="AW11" s="5">
        <v>28020.29</v>
      </c>
      <c r="AX11" s="5">
        <v>29052.35</v>
      </c>
      <c r="AY11" s="5">
        <v>30062.67</v>
      </c>
      <c r="AZ11" s="5">
        <v>31040.880000000001</v>
      </c>
      <c r="BA11" s="5">
        <v>31975.93</v>
      </c>
      <c r="BB11" s="5">
        <v>32853.79</v>
      </c>
      <c r="BC11" s="5">
        <v>33654.9</v>
      </c>
      <c r="BD11" s="5">
        <v>34354.1</v>
      </c>
      <c r="BE11" s="5">
        <v>34922.5</v>
      </c>
      <c r="BF11" s="5">
        <v>35330.82</v>
      </c>
      <c r="BG11" s="5">
        <v>35546.370000000003</v>
      </c>
      <c r="BH11" s="5">
        <v>35535.22</v>
      </c>
      <c r="BI11" s="5">
        <v>35264.269999999997</v>
      </c>
      <c r="BJ11" s="5">
        <v>34702.589999999997</v>
      </c>
      <c r="BK11" s="5">
        <v>33825.49</v>
      </c>
      <c r="BL11" s="5">
        <v>32617.26</v>
      </c>
      <c r="BM11" s="5">
        <v>31008.97</v>
      </c>
      <c r="BN11" s="5">
        <v>29014.46</v>
      </c>
      <c r="BO11" s="5">
        <v>26671.94</v>
      </c>
      <c r="BP11" s="5">
        <v>24039.9</v>
      </c>
      <c r="BQ11" s="5">
        <v>21192.82</v>
      </c>
      <c r="BR11" s="5">
        <v>18224.580000000002</v>
      </c>
      <c r="BS11" s="5">
        <v>15250.42</v>
      </c>
      <c r="BT11" s="5">
        <v>12395.43</v>
      </c>
      <c r="BU11" s="5">
        <v>9840.7099999999991</v>
      </c>
      <c r="BV11" s="5">
        <v>7580.59</v>
      </c>
      <c r="BW11" s="5">
        <v>5596.9</v>
      </c>
      <c r="BX11" s="5">
        <v>3921.87</v>
      </c>
      <c r="BY11" s="5">
        <v>2595</v>
      </c>
      <c r="BZ11" s="5">
        <v>1560.34</v>
      </c>
      <c r="CA11" s="5">
        <v>831.59</v>
      </c>
      <c r="CB11" s="5">
        <v>385.21</v>
      </c>
      <c r="CC11" s="5">
        <v>153.1</v>
      </c>
      <c r="CD11" s="5">
        <v>49.67</v>
      </c>
      <c r="CE11" s="5">
        <v>12.08</v>
      </c>
      <c r="CF11" s="5">
        <v>1.85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0.99931999999999999</v>
      </c>
      <c r="DJ11" s="3">
        <v>0.99854053040000001</v>
      </c>
      <c r="DK11" s="3">
        <v>0.99763185851733605</v>
      </c>
      <c r="DL11" s="3">
        <v>0.99658434506589288</v>
      </c>
      <c r="DM11" s="3">
        <v>0.99535854632146192</v>
      </c>
      <c r="DN11" s="3">
        <v>0.99391527642929589</v>
      </c>
      <c r="DO11" s="3">
        <v>0.99222562045936602</v>
      </c>
      <c r="DP11" s="3">
        <v>0.99024116921844729</v>
      </c>
      <c r="DQ11" s="3">
        <v>0.98790420005909174</v>
      </c>
      <c r="DR11" s="3">
        <v>0.98513806829892625</v>
      </c>
      <c r="DS11" s="3">
        <v>0.9818772612928568</v>
      </c>
      <c r="DT11" s="3">
        <v>0.97801848365597588</v>
      </c>
      <c r="DU11" s="3">
        <v>0.97346091752213904</v>
      </c>
      <c r="DV11" s="3">
        <v>0.96882724355473371</v>
      </c>
      <c r="DW11" s="3">
        <v>0.96421562587541321</v>
      </c>
      <c r="DX11" s="3">
        <v>0.95972238105883378</v>
      </c>
      <c r="DY11" s="3">
        <v>0.95549000535836426</v>
      </c>
      <c r="DZ11" s="3">
        <v>0.95151516693607341</v>
      </c>
      <c r="EA11" s="3">
        <v>0.9476995911166598</v>
      </c>
      <c r="EB11" s="3">
        <v>0.94391826974810433</v>
      </c>
      <c r="EC11" s="3">
        <v>0.94007652239022954</v>
      </c>
      <c r="ED11" s="3">
        <v>0.93611880023096661</v>
      </c>
      <c r="EE11" s="3">
        <v>0.93203732226195957</v>
      </c>
      <c r="EF11" s="3">
        <v>0.92782451356533557</v>
      </c>
      <c r="EG11" s="3">
        <v>0.92350085133212112</v>
      </c>
      <c r="EH11" s="3">
        <v>0.91892028710951379</v>
      </c>
      <c r="EI11" s="3">
        <v>0.91398568516773571</v>
      </c>
      <c r="EJ11" s="3">
        <v>0.90861144933894944</v>
      </c>
      <c r="EK11" s="3">
        <v>0.90272364714723297</v>
      </c>
      <c r="EL11" s="3">
        <v>0.89621500965130141</v>
      </c>
      <c r="EM11" s="3">
        <v>0.88900047882360844</v>
      </c>
      <c r="EN11" s="3">
        <v>0.88102614452856065</v>
      </c>
      <c r="EO11" s="3">
        <v>0.87227755491339209</v>
      </c>
      <c r="EP11" s="3">
        <v>0.86266505625824652</v>
      </c>
      <c r="EQ11" s="3">
        <v>0.85205427606627016</v>
      </c>
      <c r="ER11" s="3">
        <v>0.8403129681420769</v>
      </c>
      <c r="ES11" s="3">
        <v>0.82734693904364465</v>
      </c>
      <c r="ET11" s="3">
        <v>0.81310002475331311</v>
      </c>
      <c r="EU11" s="3">
        <v>0.79751289727879204</v>
      </c>
      <c r="EV11" s="3">
        <v>0.78053384769572653</v>
      </c>
      <c r="EW11" s="3">
        <v>0.76212885956706122</v>
      </c>
      <c r="EX11" s="3">
        <v>0.74222967504376525</v>
      </c>
      <c r="EY11" s="3">
        <v>0.72069016987399515</v>
      </c>
      <c r="EZ11" s="3">
        <v>0.69731098076328268</v>
      </c>
      <c r="FA11" s="3">
        <v>0.67189399551446105</v>
      </c>
      <c r="FB11" s="3">
        <v>0.64431274699859242</v>
      </c>
      <c r="FC11" s="3">
        <v>0.61444885117520764</v>
      </c>
      <c r="FD11" s="3">
        <v>0.58223329790809153</v>
      </c>
      <c r="FE11" s="3">
        <v>0.54767192934426723</v>
      </c>
      <c r="FF11" s="3">
        <v>0.51085194553445212</v>
      </c>
      <c r="FG11" s="3">
        <v>0.47198122099873568</v>
      </c>
      <c r="FH11" s="3">
        <v>0.4313955558050544</v>
      </c>
      <c r="FI11" s="3">
        <v>0.38874347720260866</v>
      </c>
      <c r="FJ11" s="3">
        <v>0.34477658993099364</v>
      </c>
      <c r="FK11" s="3">
        <v>0.30041763387047199</v>
      </c>
      <c r="FL11" s="3">
        <v>0.25665579714456033</v>
      </c>
      <c r="FM11" s="3">
        <v>0.21446415065196606</v>
      </c>
      <c r="FN11" s="3">
        <v>0.17481187383792404</v>
      </c>
      <c r="FO11" s="3">
        <v>0.13865728209076458</v>
      </c>
      <c r="FP11" s="3">
        <v>0.10682434326836684</v>
      </c>
      <c r="FQ11" s="3">
        <v>8.0386386552878733E-2</v>
      </c>
      <c r="FR11" s="3">
        <v>5.8695727869315463E-2</v>
      </c>
      <c r="FS11" s="3">
        <v>4.107703123478304E-2</v>
      </c>
      <c r="FT11" s="3">
        <v>2.7282953375830549E-2</v>
      </c>
      <c r="FU11" s="3">
        <v>1.7111322698253405E-2</v>
      </c>
      <c r="FV11" s="3">
        <v>9.7524272586425459E-3</v>
      </c>
      <c r="FW11" s="3">
        <v>4.9266336782484554E-3</v>
      </c>
      <c r="FX11" s="3">
        <v>2.1631370491085491E-3</v>
      </c>
      <c r="FY11" s="3">
        <v>8.1494025188115471E-4</v>
      </c>
      <c r="FZ11" s="3">
        <v>2.5057782864841744E-4</v>
      </c>
      <c r="GA11" s="3">
        <v>5.7763201060033174E-5</v>
      </c>
      <c r="GB11" s="3">
        <v>8.3762417857154089E-6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14</v>
      </c>
      <c r="HC11">
        <f>HC10-HD10-HE10-HF10</f>
        <v>0.94911999999999996</v>
      </c>
      <c r="HD11">
        <f>IF(H11&gt;=$F$3,IF(HB11&lt;50,HC11*VLOOKUP(H11,Ret!$A$2:$AZ$27,HB11+2),HC11),0)</f>
        <v>0</v>
      </c>
      <c r="HE11">
        <f>IF(H11&lt;$F$3,HC11*VLOOKUP(H11,Withd!$A$2:$AZ$57,HB11+2),0)</f>
        <v>4.5747584000000001E-2</v>
      </c>
      <c r="HF11">
        <f>IF(HC11=HD11,0,HC11*VLOOKUP(H11,Mort!$A$2:$E$115,IF(HF10/HC10=VLOOKUP(H10,Mort!$A$2:$E$115,2),2,3)))</f>
        <v>3.7964800000000001E-4</v>
      </c>
      <c r="HH11">
        <f t="shared" si="20"/>
        <v>25</v>
      </c>
      <c r="HI11">
        <f t="shared" si="20"/>
        <v>2</v>
      </c>
      <c r="HJ11">
        <f t="shared" si="21"/>
        <v>0.70454570239999992</v>
      </c>
      <c r="HK11">
        <f>IF(HH11&gt;=$F$3,IF(HI11&lt;50,HJ11*VLOOKUP(HH11,Ret!$A$2:$AZ$27,HI11+2),HJ11),0)</f>
        <v>0</v>
      </c>
      <c r="HL11">
        <f>IF(HH11&lt;$F$3,HJ11*VLOOKUP(HH11,Withd!$A$2:$AZ$57,HI11+2),0)</f>
        <v>9.2154577873919993E-2</v>
      </c>
      <c r="HM11">
        <f>IF(HJ11=HK11,0,HJ11*VLOOKUP(HH11,Mort!$A$2:$E$115,IF(HM10/HJ10=VLOOKUP(HH10,Mort!$A$2:$E$115,2),2,3)))</f>
        <v>1.6204551155199999E-4</v>
      </c>
      <c r="HN11">
        <f>HN10/(1+Assumptions!$C$9)</f>
        <v>1.5072000110639101</v>
      </c>
      <c r="HO11">
        <f>HO10*(1+Assumptions!$C$10)</f>
        <v>0.70341129286723802</v>
      </c>
      <c r="HQ11">
        <f>HQ10/(1.01+Assumptions!$C$9)</f>
        <v>1.6748430257032567</v>
      </c>
      <c r="HR11">
        <f>HR10/(0.99+Assumptions!$C$9)</f>
        <v>1.3549530948189252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2037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26712.741249527793</v>
      </c>
      <c r="F12" s="3">
        <f t="shared" si="19"/>
        <v>26335.74</v>
      </c>
      <c r="H12">
        <f t="shared" ref="H12:H60" si="23">H11+1</f>
        <v>38</v>
      </c>
      <c r="I12" s="5">
        <v>512342.26695616636</v>
      </c>
      <c r="J12" s="5">
        <v>0</v>
      </c>
      <c r="K12" s="5">
        <v>0</v>
      </c>
      <c r="L12" s="5">
        <v>0</v>
      </c>
      <c r="M12" s="5">
        <v>11965.52</v>
      </c>
      <c r="N12" s="5">
        <v>12613.78</v>
      </c>
      <c r="O12" s="5">
        <v>13295.42</v>
      </c>
      <c r="P12" s="5">
        <v>14011.94</v>
      </c>
      <c r="Q12" s="5">
        <v>14764.42</v>
      </c>
      <c r="R12" s="5">
        <v>15553.88</v>
      </c>
      <c r="S12" s="5">
        <v>16381.44</v>
      </c>
      <c r="T12" s="5">
        <v>17247.86</v>
      </c>
      <c r="U12" s="5">
        <v>18153.55</v>
      </c>
      <c r="V12" s="5">
        <v>19098.37</v>
      </c>
      <c r="W12" s="5">
        <v>20082.080000000002</v>
      </c>
      <c r="X12" s="5">
        <v>21103.34</v>
      </c>
      <c r="Y12" s="5">
        <v>22160.27</v>
      </c>
      <c r="Z12" s="5">
        <v>23267.8</v>
      </c>
      <c r="AA12" s="5">
        <v>24430.68</v>
      </c>
      <c r="AB12" s="5">
        <v>25654.26</v>
      </c>
      <c r="AC12" s="5">
        <v>26945.89</v>
      </c>
      <c r="AD12" s="5">
        <v>28309.65</v>
      </c>
      <c r="AE12" s="5">
        <v>29746.92</v>
      </c>
      <c r="AF12" s="5">
        <v>31257.78</v>
      </c>
      <c r="AG12" s="5">
        <v>32842.74</v>
      </c>
      <c r="AH12" s="5">
        <v>34503.22</v>
      </c>
      <c r="AI12" s="5">
        <v>36242.19</v>
      </c>
      <c r="AJ12" s="5">
        <v>38062.68</v>
      </c>
      <c r="AK12" s="5">
        <v>39969</v>
      </c>
      <c r="AL12" s="5">
        <v>41958.15</v>
      </c>
      <c r="AM12" s="5">
        <v>18134.060000000001</v>
      </c>
      <c r="AN12" s="5">
        <v>19018.939999999999</v>
      </c>
      <c r="AO12" s="5">
        <v>19934.96</v>
      </c>
      <c r="AP12" s="5">
        <v>20879.75</v>
      </c>
      <c r="AQ12" s="5">
        <v>21850.81</v>
      </c>
      <c r="AR12" s="5">
        <v>22845.82</v>
      </c>
      <c r="AS12" s="5">
        <v>23863.01</v>
      </c>
      <c r="AT12" s="5">
        <v>24898.04</v>
      </c>
      <c r="AU12" s="5">
        <v>25944.34</v>
      </c>
      <c r="AV12" s="5">
        <v>26994.1</v>
      </c>
      <c r="AW12" s="5">
        <v>28039.35</v>
      </c>
      <c r="AX12" s="5">
        <v>29072.12</v>
      </c>
      <c r="AY12" s="5">
        <v>30083.13</v>
      </c>
      <c r="AZ12" s="5">
        <v>31062</v>
      </c>
      <c r="BA12" s="5">
        <v>31997.69</v>
      </c>
      <c r="BB12" s="5">
        <v>32876.15</v>
      </c>
      <c r="BC12" s="5">
        <v>33677.800000000003</v>
      </c>
      <c r="BD12" s="5">
        <v>34377.480000000003</v>
      </c>
      <c r="BE12" s="5">
        <v>34946.26</v>
      </c>
      <c r="BF12" s="5">
        <v>35354.86</v>
      </c>
      <c r="BG12" s="5">
        <v>35570.559999999998</v>
      </c>
      <c r="BH12" s="5">
        <v>35559.4</v>
      </c>
      <c r="BI12" s="5">
        <v>35288.269999999997</v>
      </c>
      <c r="BJ12" s="5">
        <v>34726.21</v>
      </c>
      <c r="BK12" s="5">
        <v>33848.5</v>
      </c>
      <c r="BL12" s="5">
        <v>32639.45</v>
      </c>
      <c r="BM12" s="5">
        <v>31030.07</v>
      </c>
      <c r="BN12" s="5">
        <v>29034.2</v>
      </c>
      <c r="BO12" s="5">
        <v>26690.09</v>
      </c>
      <c r="BP12" s="5">
        <v>24056.26</v>
      </c>
      <c r="BQ12" s="5">
        <v>21207.24</v>
      </c>
      <c r="BR12" s="5">
        <v>18236.98</v>
      </c>
      <c r="BS12" s="5">
        <v>15260.79</v>
      </c>
      <c r="BT12" s="5">
        <v>12403.87</v>
      </c>
      <c r="BU12" s="5">
        <v>9847.41</v>
      </c>
      <c r="BV12" s="5">
        <v>7585.75</v>
      </c>
      <c r="BW12" s="5">
        <v>5600.71</v>
      </c>
      <c r="BX12" s="5">
        <v>3924.53</v>
      </c>
      <c r="BY12" s="5">
        <v>2596.77</v>
      </c>
      <c r="BZ12" s="5">
        <v>1561.4</v>
      </c>
      <c r="CA12" s="5">
        <v>832.16</v>
      </c>
      <c r="CB12" s="5">
        <v>385.47</v>
      </c>
      <c r="CC12" s="5">
        <v>153.21</v>
      </c>
      <c r="CD12" s="5">
        <v>49.7</v>
      </c>
      <c r="CE12" s="5">
        <v>12.09</v>
      </c>
      <c r="CF12" s="5">
        <v>1.85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0.99922</v>
      </c>
      <c r="DK12" s="3">
        <v>0.99831070980000003</v>
      </c>
      <c r="DL12" s="3">
        <v>0.99726248355471003</v>
      </c>
      <c r="DM12" s="3">
        <v>0.99603585069993783</v>
      </c>
      <c r="DN12" s="3">
        <v>0.994591598716423</v>
      </c>
      <c r="DO12" s="3">
        <v>0.99290079299860501</v>
      </c>
      <c r="DP12" s="3">
        <v>0.99091499141260775</v>
      </c>
      <c r="DQ12" s="3">
        <v>0.98857643203287393</v>
      </c>
      <c r="DR12" s="3">
        <v>0.98580841802318186</v>
      </c>
      <c r="DS12" s="3">
        <v>0.98254539215952508</v>
      </c>
      <c r="DT12" s="3">
        <v>0.97868398876833818</v>
      </c>
      <c r="DU12" s="3">
        <v>0.9741233213806777</v>
      </c>
      <c r="DV12" s="3">
        <v>0.96948649437090573</v>
      </c>
      <c r="DW12" s="3">
        <v>0.96487173865770026</v>
      </c>
      <c r="DX12" s="3">
        <v>0.96037543635555533</v>
      </c>
      <c r="DY12" s="3">
        <v>0.9561401806812273</v>
      </c>
      <c r="DZ12" s="3">
        <v>0.95216263752959329</v>
      </c>
      <c r="EA12" s="3">
        <v>0.94834446535309969</v>
      </c>
      <c r="EB12" s="3">
        <v>0.94456057093634083</v>
      </c>
      <c r="EC12" s="3">
        <v>0.9407162094126299</v>
      </c>
      <c r="ED12" s="3">
        <v>0.93675579417100263</v>
      </c>
      <c r="EE12" s="3">
        <v>0.93267153890841703</v>
      </c>
      <c r="EF12" s="3">
        <v>0.92845586355255105</v>
      </c>
      <c r="EG12" s="3">
        <v>0.92412925922839617</v>
      </c>
      <c r="EH12" s="3">
        <v>0.91954557810262338</v>
      </c>
      <c r="EI12" s="3">
        <v>0.91460761834821236</v>
      </c>
      <c r="EJ12" s="3">
        <v>0.90922972555232484</v>
      </c>
      <c r="EK12" s="3">
        <v>0.90333791693074572</v>
      </c>
      <c r="EL12" s="3">
        <v>0.89682485054967498</v>
      </c>
      <c r="EM12" s="3">
        <v>0.8896054105027501</v>
      </c>
      <c r="EN12" s="3">
        <v>0.88162564997054038</v>
      </c>
      <c r="EO12" s="3">
        <v>0.87287110726633288</v>
      </c>
      <c r="EP12" s="3">
        <v>0.86325206766425788</v>
      </c>
      <c r="EQ12" s="3">
        <v>0.85263406723198754</v>
      </c>
      <c r="ER12" s="3">
        <v>0.84088476978553073</v>
      </c>
      <c r="ES12" s="3">
        <v>0.82790991778773992</v>
      </c>
      <c r="ET12" s="3">
        <v>0.81365330900343502</v>
      </c>
      <c r="EU12" s="3">
        <v>0.79805557506983915</v>
      </c>
      <c r="EV12" s="3">
        <v>0.78106497187660229</v>
      </c>
      <c r="EW12" s="3">
        <v>0.76264745983975202</v>
      </c>
      <c r="EX12" s="3">
        <v>0.74273473466333617</v>
      </c>
      <c r="EY12" s="3">
        <v>0.72118057266340607</v>
      </c>
      <c r="EZ12" s="3">
        <v>0.69778547488620513</v>
      </c>
      <c r="FA12" s="3">
        <v>0.67235119432660295</v>
      </c>
      <c r="FB12" s="3">
        <v>0.64475117779949587</v>
      </c>
      <c r="FC12" s="3">
        <v>0.61486696070848923</v>
      </c>
      <c r="FD12" s="3">
        <v>0.58262948595854314</v>
      </c>
      <c r="FE12" s="3">
        <v>0.548044599672044</v>
      </c>
      <c r="FF12" s="3">
        <v>0.51119956123609245</v>
      </c>
      <c r="FG12" s="3">
        <v>0.4723023866216382</v>
      </c>
      <c r="FH12" s="3">
        <v>0.43168910439604352</v>
      </c>
      <c r="FI12" s="3">
        <v>0.38900800264440671</v>
      </c>
      <c r="FJ12" s="3">
        <v>0.34501119754532433</v>
      </c>
      <c r="FK12" s="3">
        <v>0.3006220568691429</v>
      </c>
      <c r="FL12" s="3">
        <v>0.25683044184501486</v>
      </c>
      <c r="FM12" s="3">
        <v>0.21461008551011285</v>
      </c>
      <c r="FN12" s="3">
        <v>0.17493082680014807</v>
      </c>
      <c r="FO12" s="3">
        <v>0.13875163320134146</v>
      </c>
      <c r="FP12" s="3">
        <v>0.10689703325097748</v>
      </c>
      <c r="FQ12" s="3">
        <v>8.0441086491693056E-2</v>
      </c>
      <c r="FR12" s="3">
        <v>5.873566812363952E-2</v>
      </c>
      <c r="FS12" s="3">
        <v>4.1104982622966642E-2</v>
      </c>
      <c r="FT12" s="3">
        <v>2.7301518408348217E-2</v>
      </c>
      <c r="FU12" s="3">
        <v>1.7122966315347838E-2</v>
      </c>
      <c r="FV12" s="3">
        <v>9.759063421769347E-3</v>
      </c>
      <c r="FW12" s="3">
        <v>4.9299860687752207E-3</v>
      </c>
      <c r="FX12" s="3">
        <v>2.1646089832171359E-3</v>
      </c>
      <c r="FY12" s="3">
        <v>8.1549478833722368E-4</v>
      </c>
      <c r="FZ12" s="3">
        <v>2.5074833751792953E-4</v>
      </c>
      <c r="GA12" s="3">
        <v>5.7802506764633105E-5</v>
      </c>
      <c r="GB12" s="3">
        <v>8.3819415059394445E-6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15</v>
      </c>
      <c r="HC12">
        <f t="shared" ref="HC12:HC60" si="24">HC11-HD11-HE11-HF11</f>
        <v>0.90299276799999995</v>
      </c>
      <c r="HD12">
        <f>IF(H12&gt;=$F$3,IF(HB12&lt;50,HC12*VLOOKUP(H12,Ret!$A$2:$AZ$27,HB12+2),HC12),0)</f>
        <v>0</v>
      </c>
      <c r="HE12">
        <f>IF(H12&lt;$F$3,HC12*VLOOKUP(H12,Withd!$A$2:$AZ$57,HB12+2),0)</f>
        <v>4.1176470220799996E-2</v>
      </c>
      <c r="HF12">
        <f>IF(HC12=HD12,0,HC12*VLOOKUP(H12,Mort!$A$2:$E$115,IF(HF11/HC11=VLOOKUP(H11,Mort!$A$2:$E$115,2),2,3)))</f>
        <v>3.8828689023999999E-4</v>
      </c>
      <c r="HH12">
        <f t="shared" si="20"/>
        <v>26</v>
      </c>
      <c r="HI12">
        <f t="shared" si="20"/>
        <v>3</v>
      </c>
      <c r="HJ12">
        <f t="shared" si="21"/>
        <v>0.61222907901452794</v>
      </c>
      <c r="HK12">
        <f>IF(HH12&gt;=$F$3,IF(HI12&lt;50,HJ12*VLOOKUP(HH12,Ret!$A$2:$AZ$27,HI12+2),HJ12),0)</f>
        <v>0</v>
      </c>
      <c r="HL12">
        <f>IF(HH12&lt;$F$3,HJ12*VLOOKUP(HH12,Withd!$A$2:$AZ$57,HI12+2),0)</f>
        <v>6.801865067851405E-2</v>
      </c>
      <c r="HM12">
        <f>IF(HJ12=HK12,0,HJ12*VLOOKUP(HH12,Mort!$A$2:$E$115,IF(HM11/HJ11=VLOOKUP(HH11,Mort!$A$2:$E$115,2),2,3)))</f>
        <v>1.469349789634867E-4</v>
      </c>
      <c r="HN12">
        <f>HN11/(1+Assumptions!$C$9)</f>
        <v>1.4520231320461561</v>
      </c>
      <c r="HO12">
        <f>HO11*(1+Assumptions!$C$10)</f>
        <v>0.72627215988542326</v>
      </c>
      <c r="HQ12">
        <f>HQ11/(1.01+Assumptions!$C$9)</f>
        <v>1.5981326581137945</v>
      </c>
      <c r="HR12">
        <f>HR11/(0.99+Assumptions!$C$9)</f>
        <v>1.3180477576059584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2038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28181.942018251819</v>
      </c>
      <c r="F13" s="3">
        <f t="shared" si="19"/>
        <v>27661.68</v>
      </c>
      <c r="H13">
        <f t="shared" si="23"/>
        <v>39</v>
      </c>
      <c r="I13" s="5">
        <v>502034.93777853821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13305.8</v>
      </c>
      <c r="P13" s="5">
        <v>14022.88</v>
      </c>
      <c r="Q13" s="5">
        <v>14775.94</v>
      </c>
      <c r="R13" s="5">
        <v>15566.02</v>
      </c>
      <c r="S13" s="5">
        <v>16394.23</v>
      </c>
      <c r="T13" s="5">
        <v>17261.32</v>
      </c>
      <c r="U13" s="5">
        <v>18167.72</v>
      </c>
      <c r="V13" s="5">
        <v>19113.27</v>
      </c>
      <c r="W13" s="5">
        <v>20097.759999999998</v>
      </c>
      <c r="X13" s="5">
        <v>21119.81</v>
      </c>
      <c r="Y13" s="5">
        <v>22177.57</v>
      </c>
      <c r="Z13" s="5">
        <v>23285.96</v>
      </c>
      <c r="AA13" s="5">
        <v>24449.75</v>
      </c>
      <c r="AB13" s="5">
        <v>25674.29</v>
      </c>
      <c r="AC13" s="5">
        <v>26966.92</v>
      </c>
      <c r="AD13" s="5">
        <v>28331.75</v>
      </c>
      <c r="AE13" s="5">
        <v>29770.14</v>
      </c>
      <c r="AF13" s="5">
        <v>31282.18</v>
      </c>
      <c r="AG13" s="5">
        <v>32868.379999999997</v>
      </c>
      <c r="AH13" s="5">
        <v>34530.15</v>
      </c>
      <c r="AI13" s="5">
        <v>36270.480000000003</v>
      </c>
      <c r="AJ13" s="5">
        <v>38092.400000000001</v>
      </c>
      <c r="AK13" s="5">
        <v>40000.199999999997</v>
      </c>
      <c r="AL13" s="5">
        <v>41990.9</v>
      </c>
      <c r="AM13" s="5">
        <v>18148.22</v>
      </c>
      <c r="AN13" s="5">
        <v>19033.79</v>
      </c>
      <c r="AO13" s="5">
        <v>19950.53</v>
      </c>
      <c r="AP13" s="5">
        <v>20896.05</v>
      </c>
      <c r="AQ13" s="5">
        <v>21867.87</v>
      </c>
      <c r="AR13" s="5">
        <v>22863.66</v>
      </c>
      <c r="AS13" s="5">
        <v>23881.64</v>
      </c>
      <c r="AT13" s="5">
        <v>24917.47</v>
      </c>
      <c r="AU13" s="5">
        <v>25964.59</v>
      </c>
      <c r="AV13" s="5">
        <v>27015.18</v>
      </c>
      <c r="AW13" s="5">
        <v>28061.24</v>
      </c>
      <c r="AX13" s="5">
        <v>29094.82</v>
      </c>
      <c r="AY13" s="5">
        <v>30106.61</v>
      </c>
      <c r="AZ13" s="5">
        <v>31086.25</v>
      </c>
      <c r="BA13" s="5">
        <v>32022.66</v>
      </c>
      <c r="BB13" s="5">
        <v>32901.81</v>
      </c>
      <c r="BC13" s="5">
        <v>33704.089999999997</v>
      </c>
      <c r="BD13" s="5">
        <v>34404.32</v>
      </c>
      <c r="BE13" s="5">
        <v>34973.54</v>
      </c>
      <c r="BF13" s="5">
        <v>35382.46</v>
      </c>
      <c r="BG13" s="5">
        <v>35598.32</v>
      </c>
      <c r="BH13" s="5">
        <v>35587.160000000003</v>
      </c>
      <c r="BI13" s="5">
        <v>35315.81</v>
      </c>
      <c r="BJ13" s="5">
        <v>34753.31</v>
      </c>
      <c r="BK13" s="5">
        <v>33874.93</v>
      </c>
      <c r="BL13" s="5">
        <v>32664.93</v>
      </c>
      <c r="BM13" s="5">
        <v>31054.29</v>
      </c>
      <c r="BN13" s="5">
        <v>29056.87</v>
      </c>
      <c r="BO13" s="5">
        <v>26710.92</v>
      </c>
      <c r="BP13" s="5">
        <v>24075.040000000001</v>
      </c>
      <c r="BQ13" s="5">
        <v>21223.8</v>
      </c>
      <c r="BR13" s="5">
        <v>18251.21</v>
      </c>
      <c r="BS13" s="5">
        <v>15272.71</v>
      </c>
      <c r="BT13" s="5">
        <v>12413.55</v>
      </c>
      <c r="BU13" s="5">
        <v>9855.09</v>
      </c>
      <c r="BV13" s="5">
        <v>7591.67</v>
      </c>
      <c r="BW13" s="5">
        <v>5605.08</v>
      </c>
      <c r="BX13" s="5">
        <v>3927.6</v>
      </c>
      <c r="BY13" s="5">
        <v>2598.79</v>
      </c>
      <c r="BZ13" s="5">
        <v>1562.62</v>
      </c>
      <c r="CA13" s="5">
        <v>832.8</v>
      </c>
      <c r="CB13" s="5">
        <v>385.77</v>
      </c>
      <c r="CC13" s="5">
        <v>153.33000000000001</v>
      </c>
      <c r="CD13" s="5">
        <v>49.74</v>
      </c>
      <c r="CE13" s="5">
        <v>12.1</v>
      </c>
      <c r="CF13" s="5">
        <v>1.85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0.99909000000000003</v>
      </c>
      <c r="DL13" s="3">
        <v>0.99804095550000005</v>
      </c>
      <c r="DM13" s="3">
        <v>0.99681336512473506</v>
      </c>
      <c r="DN13" s="3">
        <v>0.99536798574530427</v>
      </c>
      <c r="DO13" s="3">
        <v>0.99367586016953724</v>
      </c>
      <c r="DP13" s="3">
        <v>0.9916885084491982</v>
      </c>
      <c r="DQ13" s="3">
        <v>0.98934812356925805</v>
      </c>
      <c r="DR13" s="3">
        <v>0.98657794882326411</v>
      </c>
      <c r="DS13" s="3">
        <v>0.98331237581265907</v>
      </c>
      <c r="DT13" s="3">
        <v>0.97944795817571528</v>
      </c>
      <c r="DU13" s="3">
        <v>0.9748837306906164</v>
      </c>
      <c r="DV13" s="3">
        <v>0.97024328413252903</v>
      </c>
      <c r="DW13" s="3">
        <v>0.96562492610005823</v>
      </c>
      <c r="DX13" s="3">
        <v>0.96112511394443201</v>
      </c>
      <c r="DY13" s="3">
        <v>0.95688655219193708</v>
      </c>
      <c r="DZ13" s="3">
        <v>0.95290590413481857</v>
      </c>
      <c r="EA13" s="3">
        <v>0.94908475145923799</v>
      </c>
      <c r="EB13" s="3">
        <v>0.94529790330091557</v>
      </c>
      <c r="EC13" s="3">
        <v>0.94145054083448088</v>
      </c>
      <c r="ED13" s="3">
        <v>0.93748703405756761</v>
      </c>
      <c r="EE13" s="3">
        <v>0.93339959058907662</v>
      </c>
      <c r="EF13" s="3">
        <v>0.92918062443961402</v>
      </c>
      <c r="EG13" s="3">
        <v>0.92485064272972539</v>
      </c>
      <c r="EH13" s="3">
        <v>0.92026338354178594</v>
      </c>
      <c r="EI13" s="3">
        <v>0.91532156917216656</v>
      </c>
      <c r="EJ13" s="3">
        <v>0.90993947834543421</v>
      </c>
      <c r="EK13" s="3">
        <v>0.90404307052575572</v>
      </c>
      <c r="EL13" s="3">
        <v>0.89752491998726502</v>
      </c>
      <c r="EM13" s="3">
        <v>0.89029984438136756</v>
      </c>
      <c r="EN13" s="3">
        <v>0.88231385477726665</v>
      </c>
      <c r="EO13" s="3">
        <v>0.87355247819932835</v>
      </c>
      <c r="EP13" s="3">
        <v>0.86392592988957173</v>
      </c>
      <c r="EQ13" s="3">
        <v>0.85329964095193001</v>
      </c>
      <c r="ER13" s="3">
        <v>0.84154117189961242</v>
      </c>
      <c r="ES13" s="3">
        <v>0.8285561916172014</v>
      </c>
      <c r="ET13" s="3">
        <v>0.81428845399755323</v>
      </c>
      <c r="EU13" s="3">
        <v>0.79867854433442009</v>
      </c>
      <c r="EV13" s="3">
        <v>0.78167467812554026</v>
      </c>
      <c r="EW13" s="3">
        <v>0.76324278921533995</v>
      </c>
      <c r="EX13" s="3">
        <v>0.74331451998892739</v>
      </c>
      <c r="EY13" s="3">
        <v>0.72174353261884872</v>
      </c>
      <c r="EZ13" s="3">
        <v>0.69833017242069328</v>
      </c>
      <c r="FA13" s="3">
        <v>0.67287603763595905</v>
      </c>
      <c r="FB13" s="3">
        <v>0.64525447629100285</v>
      </c>
      <c r="FC13" s="3">
        <v>0.61534693131491491</v>
      </c>
      <c r="FD13" s="3">
        <v>0.5830842917060739</v>
      </c>
      <c r="FE13" s="3">
        <v>0.54847240815040132</v>
      </c>
      <c r="FF13" s="3">
        <v>0.51159860815044989</v>
      </c>
      <c r="FG13" s="3">
        <v>0.47267107005628217</v>
      </c>
      <c r="FH13" s="3">
        <v>0.43202608474214244</v>
      </c>
      <c r="FI13" s="3">
        <v>0.38931166574368681</v>
      </c>
      <c r="FJ13" s="3">
        <v>0.34528051634807583</v>
      </c>
      <c r="FK13" s="3">
        <v>0.30085672511473238</v>
      </c>
      <c r="FL13" s="3">
        <v>0.25703092596726934</v>
      </c>
      <c r="FM13" s="3">
        <v>0.21477761204750992</v>
      </c>
      <c r="FN13" s="3">
        <v>0.1750673793560458</v>
      </c>
      <c r="FO13" s="3">
        <v>0.13885994395762841</v>
      </c>
      <c r="FP13" s="3">
        <v>0.10698047802383608</v>
      </c>
      <c r="FQ13" s="3">
        <v>8.0503879517716884E-2</v>
      </c>
      <c r="FR13" s="3">
        <v>5.8781517707451339E-2</v>
      </c>
      <c r="FS13" s="3">
        <v>4.1137069537205667E-2</v>
      </c>
      <c r="FT13" s="3">
        <v>2.7322830215916635E-2</v>
      </c>
      <c r="FU13" s="3">
        <v>1.7136332654818596E-2</v>
      </c>
      <c r="FV13" s="3">
        <v>9.7666814332873098E-3</v>
      </c>
      <c r="FW13" s="3">
        <v>4.9338344596537506E-3</v>
      </c>
      <c r="FX13" s="3">
        <v>2.1662986962001723E-3</v>
      </c>
      <c r="FY13" s="3">
        <v>8.1613137080645281E-4</v>
      </c>
      <c r="FZ13" s="3">
        <v>2.5094407389556807E-4</v>
      </c>
      <c r="GA13" s="3">
        <v>5.784762791440634E-5</v>
      </c>
      <c r="GB13" s="3">
        <v>8.3884845238680623E-6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16</v>
      </c>
      <c r="HC13">
        <f t="shared" si="24"/>
        <v>0.86142801088896004</v>
      </c>
      <c r="HD13">
        <f>IF(H13&gt;=$F$3,IF(HB13&lt;50,HC13*VLOOKUP(H13,Ret!$A$2:$AZ$27,HB13+2),HC13),0)</f>
        <v>0</v>
      </c>
      <c r="HE13">
        <f>IF(H13&lt;$F$3,HC13*VLOOKUP(H13,Withd!$A$2:$AZ$57,HB13+2),0)</f>
        <v>3.7127547269314179E-2</v>
      </c>
      <c r="HF13">
        <f>IF(HC13=HD13,0,HC13*VLOOKUP(H13,Mort!$A$2:$E$115,IF(HF12/HC12=VLOOKUP(H12,Mort!$A$2:$E$115,2),2,3)))</f>
        <v>4.048711651178112E-4</v>
      </c>
      <c r="HH13">
        <f t="shared" si="20"/>
        <v>27</v>
      </c>
      <c r="HI13">
        <f t="shared" si="20"/>
        <v>4</v>
      </c>
      <c r="HJ13">
        <f t="shared" si="21"/>
        <v>0.5440634933570504</v>
      </c>
      <c r="HK13">
        <f>IF(HH13&gt;=$F$3,IF(HI13&lt;50,HJ13*VLOOKUP(HH13,Ret!$A$2:$AZ$27,HI13+2),HJ13),0)</f>
        <v>0</v>
      </c>
      <c r="HL13">
        <f>IF(HH13&lt;$F$3,HJ13*VLOOKUP(HH13,Withd!$A$2:$AZ$57,HI13+2),0)</f>
        <v>4.9727403292834406E-2</v>
      </c>
      <c r="HM13">
        <f>IF(HJ13=HK13,0,HJ13*VLOOKUP(HH13,Mort!$A$2:$E$115,IF(HM12/HJ12=VLOOKUP(HH12,Mort!$A$2:$E$115,2),2,3)))</f>
        <v>1.305752384056921E-4</v>
      </c>
      <c r="HN13">
        <f>HN12/(1+Assumptions!$C$9)</f>
        <v>1.398866215844081</v>
      </c>
      <c r="HO13">
        <f>HO12*(1+Assumptions!$C$10)</f>
        <v>0.74987600508169949</v>
      </c>
      <c r="HQ13">
        <f>HQ12/(1.01+Assumptions!$C$9)</f>
        <v>1.5249357424749947</v>
      </c>
      <c r="HR13">
        <f>HR12/(0.99+Assumptions!$C$9)</f>
        <v>1.2821476241303096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2039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29731.948829255671</v>
      </c>
      <c r="F14" s="3">
        <f t="shared" si="19"/>
        <v>29061.67</v>
      </c>
      <c r="H14">
        <f t="shared" si="23"/>
        <v>40</v>
      </c>
      <c r="I14" s="5">
        <v>491608.16886739858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14035.66</v>
      </c>
      <c r="Q14" s="5">
        <v>14789.4</v>
      </c>
      <c r="R14" s="5">
        <v>15580.2</v>
      </c>
      <c r="S14" s="5">
        <v>16409.16</v>
      </c>
      <c r="T14" s="5">
        <v>17277.04</v>
      </c>
      <c r="U14" s="5">
        <v>18184.27</v>
      </c>
      <c r="V14" s="5">
        <v>19130.68</v>
      </c>
      <c r="W14" s="5">
        <v>20116.07</v>
      </c>
      <c r="X14" s="5">
        <v>21139.05</v>
      </c>
      <c r="Y14" s="5">
        <v>22197.77</v>
      </c>
      <c r="Z14" s="5">
        <v>23307.17</v>
      </c>
      <c r="AA14" s="5">
        <v>24472.02</v>
      </c>
      <c r="AB14" s="5">
        <v>25697.67</v>
      </c>
      <c r="AC14" s="5">
        <v>26991.48</v>
      </c>
      <c r="AD14" s="5">
        <v>28357.55</v>
      </c>
      <c r="AE14" s="5">
        <v>29797.25</v>
      </c>
      <c r="AF14" s="5">
        <v>31310.67</v>
      </c>
      <c r="AG14" s="5">
        <v>32898.31</v>
      </c>
      <c r="AH14" s="5">
        <v>34561.599999999999</v>
      </c>
      <c r="AI14" s="5">
        <v>36303.51</v>
      </c>
      <c r="AJ14" s="5">
        <v>38127.089999999997</v>
      </c>
      <c r="AK14" s="5">
        <v>40036.639999999999</v>
      </c>
      <c r="AL14" s="5">
        <v>42029.15</v>
      </c>
      <c r="AM14" s="5">
        <v>18164.75</v>
      </c>
      <c r="AN14" s="5">
        <v>19051.13</v>
      </c>
      <c r="AO14" s="5">
        <v>19968.7</v>
      </c>
      <c r="AP14" s="5">
        <v>20915.080000000002</v>
      </c>
      <c r="AQ14" s="5">
        <v>21887.79</v>
      </c>
      <c r="AR14" s="5">
        <v>22884.48</v>
      </c>
      <c r="AS14" s="5">
        <v>23903.39</v>
      </c>
      <c r="AT14" s="5">
        <v>24940.17</v>
      </c>
      <c r="AU14" s="5">
        <v>25988.240000000002</v>
      </c>
      <c r="AV14" s="5">
        <v>27039.78</v>
      </c>
      <c r="AW14" s="5">
        <v>28086.799999999999</v>
      </c>
      <c r="AX14" s="5">
        <v>29121.32</v>
      </c>
      <c r="AY14" s="5">
        <v>30134.03</v>
      </c>
      <c r="AZ14" s="5">
        <v>31114.560000000001</v>
      </c>
      <c r="BA14" s="5">
        <v>32051.83</v>
      </c>
      <c r="BB14" s="5">
        <v>32931.78</v>
      </c>
      <c r="BC14" s="5">
        <v>33734.78</v>
      </c>
      <c r="BD14" s="5">
        <v>34435.65</v>
      </c>
      <c r="BE14" s="5">
        <v>35005.4</v>
      </c>
      <c r="BF14" s="5">
        <v>35414.69</v>
      </c>
      <c r="BG14" s="5">
        <v>35630.75</v>
      </c>
      <c r="BH14" s="5">
        <v>35619.57</v>
      </c>
      <c r="BI14" s="5">
        <v>35347.980000000003</v>
      </c>
      <c r="BJ14" s="5">
        <v>34784.97</v>
      </c>
      <c r="BK14" s="5">
        <v>33905.78</v>
      </c>
      <c r="BL14" s="5">
        <v>32694.68</v>
      </c>
      <c r="BM14" s="5">
        <v>31082.58</v>
      </c>
      <c r="BN14" s="5">
        <v>29083.33</v>
      </c>
      <c r="BO14" s="5">
        <v>26735.25</v>
      </c>
      <c r="BP14" s="5">
        <v>24096.97</v>
      </c>
      <c r="BQ14" s="5">
        <v>21243.13</v>
      </c>
      <c r="BR14" s="5">
        <v>18267.84</v>
      </c>
      <c r="BS14" s="5">
        <v>15286.62</v>
      </c>
      <c r="BT14" s="5">
        <v>12424.86</v>
      </c>
      <c r="BU14" s="5">
        <v>9864.07</v>
      </c>
      <c r="BV14" s="5">
        <v>7598.58</v>
      </c>
      <c r="BW14" s="5">
        <v>5610.19</v>
      </c>
      <c r="BX14" s="5">
        <v>3931.17</v>
      </c>
      <c r="BY14" s="5">
        <v>2601.16</v>
      </c>
      <c r="BZ14" s="5">
        <v>1564.04</v>
      </c>
      <c r="CA14" s="5">
        <v>833.56</v>
      </c>
      <c r="CB14" s="5">
        <v>386.12</v>
      </c>
      <c r="CC14" s="5">
        <v>153.47</v>
      </c>
      <c r="CD14" s="5">
        <v>49.78</v>
      </c>
      <c r="CE14" s="5">
        <v>12.11</v>
      </c>
      <c r="CF14" s="5">
        <v>1.85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0.99895</v>
      </c>
      <c r="DM14" s="3">
        <v>0.9977212915</v>
      </c>
      <c r="DN14" s="3">
        <v>0.99627459562732501</v>
      </c>
      <c r="DO14" s="3">
        <v>0.99458092881475857</v>
      </c>
      <c r="DP14" s="3">
        <v>0.99259176695712903</v>
      </c>
      <c r="DQ14" s="3">
        <v>0.9902492503871102</v>
      </c>
      <c r="DR14" s="3">
        <v>0.98747655248602628</v>
      </c>
      <c r="DS14" s="3">
        <v>0.98420800509729756</v>
      </c>
      <c r="DT14" s="3">
        <v>0.98034006763726522</v>
      </c>
      <c r="DU14" s="3">
        <v>0.97577168292207561</v>
      </c>
      <c r="DV14" s="3">
        <v>0.97112700971136656</v>
      </c>
      <c r="DW14" s="3">
        <v>0.96650444514514045</v>
      </c>
      <c r="DX14" s="3">
        <v>0.96200053443076405</v>
      </c>
      <c r="DY14" s="3">
        <v>0.95775811207392436</v>
      </c>
      <c r="DZ14" s="3">
        <v>0.9537738383276968</v>
      </c>
      <c r="EA14" s="3">
        <v>0.94994920523600279</v>
      </c>
      <c r="EB14" s="3">
        <v>0.9461589079071111</v>
      </c>
      <c r="EC14" s="3">
        <v>0.94230804115192912</v>
      </c>
      <c r="ED14" s="3">
        <v>0.93834092429867944</v>
      </c>
      <c r="EE14" s="3">
        <v>0.93424975786873721</v>
      </c>
      <c r="EF14" s="3">
        <v>0.93002694896317051</v>
      </c>
      <c r="EG14" s="3">
        <v>0.92569302338100212</v>
      </c>
      <c r="EH14" s="3">
        <v>0.92110158598503233</v>
      </c>
      <c r="EI14" s="3">
        <v>0.9161552704682927</v>
      </c>
      <c r="EJ14" s="3">
        <v>0.91076827747793909</v>
      </c>
      <c r="EK14" s="3">
        <v>0.90486649903988203</v>
      </c>
      <c r="EL14" s="3">
        <v>0.89834241158180439</v>
      </c>
      <c r="EM14" s="3">
        <v>0.89111075516857086</v>
      </c>
      <c r="EN14" s="3">
        <v>0.88311749169470877</v>
      </c>
      <c r="EO14" s="3">
        <v>0.87434813500218034</v>
      </c>
      <c r="EP14" s="3">
        <v>0.86471281855445625</v>
      </c>
      <c r="EQ14" s="3">
        <v>0.85407685088623642</v>
      </c>
      <c r="ER14" s="3">
        <v>0.84230767188102407</v>
      </c>
      <c r="ES14" s="3">
        <v>0.82931086450389979</v>
      </c>
      <c r="ET14" s="3">
        <v>0.81503013141714264</v>
      </c>
      <c r="EU14" s="3">
        <v>0.79940600379787596</v>
      </c>
      <c r="EV14" s="3">
        <v>0.78238664997701912</v>
      </c>
      <c r="EW14" s="3">
        <v>0.76393797277056097</v>
      </c>
      <c r="EX14" s="3">
        <v>0.7439915523015217</v>
      </c>
      <c r="EY14" s="3">
        <v>0.72240091745373147</v>
      </c>
      <c r="EZ14" s="3">
        <v>0.69896623169153238</v>
      </c>
      <c r="FA14" s="3">
        <v>0.673488912546376</v>
      </c>
      <c r="FB14" s="3">
        <v>0.64584219268634724</v>
      </c>
      <c r="FC14" s="3">
        <v>0.61590740705533509</v>
      </c>
      <c r="FD14" s="3">
        <v>0.58361538170342386</v>
      </c>
      <c r="FE14" s="3">
        <v>0.54897197264550868</v>
      </c>
      <c r="FF14" s="3">
        <v>0.51206458692455115</v>
      </c>
      <c r="FG14" s="3">
        <v>0.47310159250546208</v>
      </c>
      <c r="FH14" s="3">
        <v>0.43241958656591739</v>
      </c>
      <c r="FI14" s="3">
        <v>0.38966626204214511</v>
      </c>
      <c r="FJ14" s="3">
        <v>0.34559500780517849</v>
      </c>
      <c r="FK14" s="3">
        <v>0.30113075410096424</v>
      </c>
      <c r="FL14" s="3">
        <v>0.25726503715107679</v>
      </c>
      <c r="FM14" s="3">
        <v>0.21497323769381127</v>
      </c>
      <c r="FN14" s="3">
        <v>0.1752268357766025</v>
      </c>
      <c r="FO14" s="3">
        <v>0.13898642160128558</v>
      </c>
      <c r="FP14" s="3">
        <v>0.10707791893006244</v>
      </c>
      <c r="FQ14" s="3">
        <v>8.0577204774061287E-2</v>
      </c>
      <c r="FR14" s="3">
        <v>5.8835057609876326E-2</v>
      </c>
      <c r="FS14" s="3">
        <v>4.1174538367119748E-2</v>
      </c>
      <c r="FT14" s="3">
        <v>2.7347716638057268E-2</v>
      </c>
      <c r="FU14" s="3">
        <v>1.715194092105676E-2</v>
      </c>
      <c r="FV14" s="3">
        <v>9.7755772085470899E-3</v>
      </c>
      <c r="FW14" s="3">
        <v>4.9383283384417335E-3</v>
      </c>
      <c r="FX14" s="3">
        <v>2.1682718235596118E-3</v>
      </c>
      <c r="FY14" s="3">
        <v>8.1687472680784805E-4</v>
      </c>
      <c r="FZ14" s="3">
        <v>2.5117264099887711E-4</v>
      </c>
      <c r="GA14" s="3">
        <v>5.7900317203061138E-5</v>
      </c>
      <c r="GB14" s="3">
        <v>8.3961249976158945E-6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17</v>
      </c>
      <c r="HC14">
        <f t="shared" si="24"/>
        <v>0.82389559245452804</v>
      </c>
      <c r="HD14">
        <f>IF(H14&gt;=$F$3,IF(HB14&lt;50,HC14*VLOOKUP(H14,Ret!$A$2:$AZ$27,HB14+2),HC14),0)</f>
        <v>0</v>
      </c>
      <c r="HE14">
        <f>IF(H14&lt;$F$3,HC14*VLOOKUP(H14,Withd!$A$2:$AZ$57,HB14+2),0)</f>
        <v>3.303821325742657E-2</v>
      </c>
      <c r="HF14">
        <f>IF(HC14=HD14,0,HC14*VLOOKUP(H14,Mort!$A$2:$E$115,IF(HF13/HC13=VLOOKUP(H13,Mort!$A$2:$E$115,2),2,3)))</f>
        <v>4.1194779622726404E-4</v>
      </c>
      <c r="HH14">
        <f t="shared" si="20"/>
        <v>28</v>
      </c>
      <c r="HI14">
        <f t="shared" si="20"/>
        <v>5</v>
      </c>
      <c r="HJ14">
        <f t="shared" si="21"/>
        <v>0.49420551482581027</v>
      </c>
      <c r="HK14">
        <f>IF(HH14&gt;=$F$3,IF(HI14&lt;50,HJ14*VLOOKUP(HH14,Ret!$A$2:$AZ$27,HI14+2),HJ14),0)</f>
        <v>0</v>
      </c>
      <c r="HL14">
        <f>IF(HH14&lt;$F$3,HJ14*VLOOKUP(HH14,Withd!$A$2:$AZ$57,HI14+2),0)</f>
        <v>4.0574272767199028E-2</v>
      </c>
      <c r="HM14">
        <f>IF(HJ14=HK14,0,HJ14*VLOOKUP(HH14,Mort!$A$2:$E$115,IF(HM13/HJ13=VLOOKUP(HH13,Mort!$A$2:$E$115,2),2,3)))</f>
        <v>1.1860932355819447E-4</v>
      </c>
      <c r="HN14">
        <f>HN13/(1+Assumptions!$C$9)</f>
        <v>1.3476553139152996</v>
      </c>
      <c r="HO14">
        <f>HO13*(1+Assumptions!$C$10)</f>
        <v>0.77424697524685471</v>
      </c>
      <c r="HQ14">
        <f>HQ13/(1.01+Assumptions!$C$9)</f>
        <v>1.4550913573234683</v>
      </c>
      <c r="HR14">
        <f>HR13/(0.99+Assumptions!$C$9)</f>
        <v>1.2472253153018575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2040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31367.206014864729</v>
      </c>
      <c r="F15" s="3">
        <f t="shared" si="19"/>
        <v>30537.119999999999</v>
      </c>
      <c r="H15">
        <f t="shared" si="23"/>
        <v>41</v>
      </c>
      <c r="I15" s="5">
        <v>481061.044385102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14804.95</v>
      </c>
      <c r="R15" s="5">
        <v>15596.57</v>
      </c>
      <c r="S15" s="5">
        <v>16426.41</v>
      </c>
      <c r="T15" s="5">
        <v>17295.2</v>
      </c>
      <c r="U15" s="5">
        <v>18203.38</v>
      </c>
      <c r="V15" s="5">
        <v>19150.79</v>
      </c>
      <c r="W15" s="5">
        <v>20137.21</v>
      </c>
      <c r="X15" s="5">
        <v>21161.26</v>
      </c>
      <c r="Y15" s="5">
        <v>22221.1</v>
      </c>
      <c r="Z15" s="5">
        <v>23331.67</v>
      </c>
      <c r="AA15" s="5">
        <v>24497.74</v>
      </c>
      <c r="AB15" s="5">
        <v>25724.68</v>
      </c>
      <c r="AC15" s="5">
        <v>27019.85</v>
      </c>
      <c r="AD15" s="5">
        <v>28387.360000000001</v>
      </c>
      <c r="AE15" s="5">
        <v>29828.57</v>
      </c>
      <c r="AF15" s="5">
        <v>31343.58</v>
      </c>
      <c r="AG15" s="5">
        <v>32932.89</v>
      </c>
      <c r="AH15" s="5">
        <v>34597.93</v>
      </c>
      <c r="AI15" s="5">
        <v>36341.67</v>
      </c>
      <c r="AJ15" s="5">
        <v>38167.17</v>
      </c>
      <c r="AK15" s="5">
        <v>40078.720000000001</v>
      </c>
      <c r="AL15" s="5">
        <v>42073.32</v>
      </c>
      <c r="AM15" s="5">
        <v>18183.84</v>
      </c>
      <c r="AN15" s="5">
        <v>19071.150000000001</v>
      </c>
      <c r="AO15" s="5">
        <v>19989.689999999999</v>
      </c>
      <c r="AP15" s="5">
        <v>20937.07</v>
      </c>
      <c r="AQ15" s="5">
        <v>21910.79</v>
      </c>
      <c r="AR15" s="5">
        <v>22908.54</v>
      </c>
      <c r="AS15" s="5">
        <v>23928.51</v>
      </c>
      <c r="AT15" s="5">
        <v>24966.38</v>
      </c>
      <c r="AU15" s="5">
        <v>26015.56</v>
      </c>
      <c r="AV15" s="5">
        <v>27068.2</v>
      </c>
      <c r="AW15" s="5">
        <v>28116.32</v>
      </c>
      <c r="AX15" s="5">
        <v>29151.93</v>
      </c>
      <c r="AY15" s="5">
        <v>30165.7</v>
      </c>
      <c r="AZ15" s="5">
        <v>31147.27</v>
      </c>
      <c r="BA15" s="5">
        <v>32085.52</v>
      </c>
      <c r="BB15" s="5">
        <v>32966.39</v>
      </c>
      <c r="BC15" s="5">
        <v>33770.239999999998</v>
      </c>
      <c r="BD15" s="5">
        <v>34471.85</v>
      </c>
      <c r="BE15" s="5">
        <v>35042.19</v>
      </c>
      <c r="BF15" s="5">
        <v>35451.910000000003</v>
      </c>
      <c r="BG15" s="5">
        <v>35668.199999999997</v>
      </c>
      <c r="BH15" s="5">
        <v>35657.01</v>
      </c>
      <c r="BI15" s="5">
        <v>35385.129999999997</v>
      </c>
      <c r="BJ15" s="5">
        <v>34821.53</v>
      </c>
      <c r="BK15" s="5">
        <v>33941.42</v>
      </c>
      <c r="BL15" s="5">
        <v>32729.05</v>
      </c>
      <c r="BM15" s="5">
        <v>31115.25</v>
      </c>
      <c r="BN15" s="5">
        <v>29113.9</v>
      </c>
      <c r="BO15" s="5">
        <v>26763.35</v>
      </c>
      <c r="BP15" s="5">
        <v>24122.3</v>
      </c>
      <c r="BQ15" s="5">
        <v>21265.46</v>
      </c>
      <c r="BR15" s="5">
        <v>18287.04</v>
      </c>
      <c r="BS15" s="5">
        <v>15302.68</v>
      </c>
      <c r="BT15" s="5">
        <v>12437.92</v>
      </c>
      <c r="BU15" s="5">
        <v>9874.44</v>
      </c>
      <c r="BV15" s="5">
        <v>7606.57</v>
      </c>
      <c r="BW15" s="5">
        <v>5616.09</v>
      </c>
      <c r="BX15" s="5">
        <v>3935.31</v>
      </c>
      <c r="BY15" s="5">
        <v>2603.89</v>
      </c>
      <c r="BZ15" s="5">
        <v>1565.69</v>
      </c>
      <c r="CA15" s="5">
        <v>834.44</v>
      </c>
      <c r="CB15" s="5">
        <v>386.53</v>
      </c>
      <c r="CC15" s="5">
        <v>153.63</v>
      </c>
      <c r="CD15" s="5">
        <v>49.84</v>
      </c>
      <c r="CE15" s="5">
        <v>12.12</v>
      </c>
      <c r="CF15" s="5">
        <v>1.85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0.99877000000000005</v>
      </c>
      <c r="DN15" s="3">
        <v>0.99732178350000011</v>
      </c>
      <c r="DO15" s="3">
        <v>0.9956263364680501</v>
      </c>
      <c r="DP15" s="3">
        <v>0.993635083795114</v>
      </c>
      <c r="DQ15" s="3">
        <v>0.99129010499735748</v>
      </c>
      <c r="DR15" s="3">
        <v>0.98851449270336489</v>
      </c>
      <c r="DS15" s="3">
        <v>0.9852425097325167</v>
      </c>
      <c r="DT15" s="3">
        <v>0.98137050666926795</v>
      </c>
      <c r="DU15" s="3">
        <v>0.9767973201081892</v>
      </c>
      <c r="DV15" s="3">
        <v>0.97214776486447418</v>
      </c>
      <c r="DW15" s="3">
        <v>0.96752034150371935</v>
      </c>
      <c r="DX15" s="3">
        <v>0.96301169671231202</v>
      </c>
      <c r="DY15" s="3">
        <v>0.95876481512981071</v>
      </c>
      <c r="DZ15" s="3">
        <v>0.95477635349887069</v>
      </c>
      <c r="EA15" s="3">
        <v>0.95094770032134024</v>
      </c>
      <c r="EB15" s="3">
        <v>0.94715341899705807</v>
      </c>
      <c r="EC15" s="3">
        <v>0.94329850458174003</v>
      </c>
      <c r="ED15" s="3">
        <v>0.93932721787745088</v>
      </c>
      <c r="EE15" s="3">
        <v>0.93523175120750512</v>
      </c>
      <c r="EF15" s="3">
        <v>0.93100450369204724</v>
      </c>
      <c r="EG15" s="3">
        <v>0.92666602270484233</v>
      </c>
      <c r="EH15" s="3">
        <v>0.92206975923222634</v>
      </c>
      <c r="EI15" s="3">
        <v>0.91711824462514935</v>
      </c>
      <c r="EJ15" s="3">
        <v>0.91172558934675352</v>
      </c>
      <c r="EK15" s="3">
        <v>0.90581760752778651</v>
      </c>
      <c r="EL15" s="3">
        <v>0.89928666257751111</v>
      </c>
      <c r="EM15" s="3">
        <v>0.89204740494376211</v>
      </c>
      <c r="EN15" s="3">
        <v>0.88404573972141653</v>
      </c>
      <c r="EO15" s="3">
        <v>0.87526716552598283</v>
      </c>
      <c r="EP15" s="3">
        <v>0.86562172136188642</v>
      </c>
      <c r="EQ15" s="3">
        <v>0.85497457418913525</v>
      </c>
      <c r="ER15" s="3">
        <v>0.843193024556809</v>
      </c>
      <c r="ES15" s="3">
        <v>0.83018255618789738</v>
      </c>
      <c r="ET15" s="3">
        <v>0.81588681257034179</v>
      </c>
      <c r="EU15" s="3">
        <v>0.80024626237336827</v>
      </c>
      <c r="EV15" s="3">
        <v>0.78320901944743926</v>
      </c>
      <c r="EW15" s="3">
        <v>0.76474095076886861</v>
      </c>
      <c r="EX15" s="3">
        <v>0.74477356454429344</v>
      </c>
      <c r="EY15" s="3">
        <v>0.72316023570121801</v>
      </c>
      <c r="EZ15" s="3">
        <v>0.69970091765507048</v>
      </c>
      <c r="FA15" s="3">
        <v>0.67419681920654317</v>
      </c>
      <c r="FB15" s="3">
        <v>0.64652103977811459</v>
      </c>
      <c r="FC15" s="3">
        <v>0.61655478958439902</v>
      </c>
      <c r="FD15" s="3">
        <v>0.58422882196648895</v>
      </c>
      <c r="FE15" s="3">
        <v>0.54954899909455823</v>
      </c>
      <c r="FF15" s="3">
        <v>0.5126028198854311</v>
      </c>
      <c r="FG15" s="3">
        <v>0.47359887132034867</v>
      </c>
      <c r="FH15" s="3">
        <v>0.43287410437551188</v>
      </c>
      <c r="FI15" s="3">
        <v>0.39007584167590503</v>
      </c>
      <c r="FJ15" s="3">
        <v>0.34595826398236018</v>
      </c>
      <c r="FK15" s="3">
        <v>0.3014472737383897</v>
      </c>
      <c r="FL15" s="3">
        <v>0.2575354493729185</v>
      </c>
      <c r="FM15" s="3">
        <v>0.21519919685050443</v>
      </c>
      <c r="FN15" s="3">
        <v>0.17541101734481465</v>
      </c>
      <c r="FO15" s="3">
        <v>0.13913251073756008</v>
      </c>
      <c r="FP15" s="3">
        <v>0.10719046892243105</v>
      </c>
      <c r="FQ15" s="3">
        <v>8.0661899768818587E-2</v>
      </c>
      <c r="FR15" s="3">
        <v>5.8896899354198264E-2</v>
      </c>
      <c r="FS15" s="3">
        <v>4.1217817075048568E-2</v>
      </c>
      <c r="FT15" s="3">
        <v>2.7376461923076512E-2</v>
      </c>
      <c r="FU15" s="3">
        <v>1.7169969388915129E-2</v>
      </c>
      <c r="FV15" s="3">
        <v>9.7858523535182887E-3</v>
      </c>
      <c r="FW15" s="3">
        <v>4.9435190334268337E-3</v>
      </c>
      <c r="FX15" s="3">
        <v>2.1705509020067196E-3</v>
      </c>
      <c r="FY15" s="3">
        <v>8.177333468220115E-4</v>
      </c>
      <c r="FZ15" s="3">
        <v>2.5143664948083208E-4</v>
      </c>
      <c r="GA15" s="3">
        <v>5.7961176438321401E-5</v>
      </c>
      <c r="GB15" s="3">
        <v>8.4049501953209847E-6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18</v>
      </c>
      <c r="HC15">
        <f t="shared" si="24"/>
        <v>0.7904454314008742</v>
      </c>
      <c r="HD15">
        <f>IF(H15&gt;=$F$3,IF(HB15&lt;50,HC15*VLOOKUP(H15,Ret!$A$2:$AZ$27,HB15+2),HC15),0)</f>
        <v>0</v>
      </c>
      <c r="HE15">
        <f>IF(H15&lt;$F$3,HC15*VLOOKUP(H15,Withd!$A$2:$AZ$57,HB15+2),0)</f>
        <v>2.9562659134392696E-2</v>
      </c>
      <c r="HF15">
        <f>IF(HC15=HD15,0,HC15*VLOOKUP(H15,Mort!$A$2:$E$115,IF(HF14/HC14=VLOOKUP(H14,Mort!$A$2:$E$115,2),2,3)))</f>
        <v>4.2684053295647209E-4</v>
      </c>
      <c r="HH15">
        <f t="shared" si="20"/>
        <v>29</v>
      </c>
      <c r="HI15">
        <f t="shared" si="20"/>
        <v>6</v>
      </c>
      <c r="HJ15">
        <f t="shared" si="21"/>
        <v>0.45351263273505305</v>
      </c>
      <c r="HK15">
        <f>IF(HH15&gt;=$F$3,IF(HI15&lt;50,HJ15*VLOOKUP(HH15,Ret!$A$2:$AZ$27,HI15+2),HJ15),0)</f>
        <v>0</v>
      </c>
      <c r="HL15">
        <f>IF(HH15&lt;$F$3,HJ15*VLOOKUP(HH15,Withd!$A$2:$AZ$57,HI15+2),0)</f>
        <v>3.5419336616607643E-2</v>
      </c>
      <c r="HM15">
        <f>IF(HJ15=HK15,0,HJ15*VLOOKUP(HH15,Mort!$A$2:$E$115,IF(HM14/HJ14=VLOOKUP(HH14,Mort!$A$2:$E$115,2),2,3)))</f>
        <v>1.1337815818376326E-4</v>
      </c>
      <c r="HN15">
        <f>HN14/(1+Assumptions!$C$9)</f>
        <v>1.2983191848894986</v>
      </c>
      <c r="HO15">
        <f>HO14*(1+Assumptions!$C$10)</f>
        <v>0.79941000194237744</v>
      </c>
      <c r="HQ15">
        <f>HQ14/(1.01+Assumptions!$C$9)</f>
        <v>1.3884459516445307</v>
      </c>
      <c r="HR15">
        <f>HR14/(0.99+Assumptions!$C$9)</f>
        <v>1.2132541977644529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2041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33092.402345682291</v>
      </c>
      <c r="F16" s="3">
        <f t="shared" si="19"/>
        <v>32088.11</v>
      </c>
      <c r="H16">
        <f t="shared" si="23"/>
        <v>42</v>
      </c>
      <c r="I16" s="5">
        <v>470406.42677710159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15615.78</v>
      </c>
      <c r="S16" s="5">
        <v>16446.64</v>
      </c>
      <c r="T16" s="5">
        <v>17316.5</v>
      </c>
      <c r="U16" s="5">
        <v>18225.8</v>
      </c>
      <c r="V16" s="5">
        <v>19174.38</v>
      </c>
      <c r="W16" s="5">
        <v>20162.009999999998</v>
      </c>
      <c r="X16" s="5">
        <v>21187.33</v>
      </c>
      <c r="Y16" s="5">
        <v>22248.46</v>
      </c>
      <c r="Z16" s="5">
        <v>23360.400000000001</v>
      </c>
      <c r="AA16" s="5">
        <v>24527.91</v>
      </c>
      <c r="AB16" s="5">
        <v>25756.36</v>
      </c>
      <c r="AC16" s="5">
        <v>27053.13</v>
      </c>
      <c r="AD16" s="5">
        <v>28422.32</v>
      </c>
      <c r="AE16" s="5">
        <v>29865.31</v>
      </c>
      <c r="AF16" s="5">
        <v>31382.18</v>
      </c>
      <c r="AG16" s="5">
        <v>32973.449999999997</v>
      </c>
      <c r="AH16" s="5">
        <v>34640.54</v>
      </c>
      <c r="AI16" s="5">
        <v>36386.43</v>
      </c>
      <c r="AJ16" s="5">
        <v>38214.17</v>
      </c>
      <c r="AK16" s="5">
        <v>40128.080000000002</v>
      </c>
      <c r="AL16" s="5">
        <v>42125.14</v>
      </c>
      <c r="AM16" s="5">
        <v>18206.23</v>
      </c>
      <c r="AN16" s="5">
        <v>19094.64</v>
      </c>
      <c r="AO16" s="5">
        <v>20014.3</v>
      </c>
      <c r="AP16" s="5">
        <v>20962.849999999999</v>
      </c>
      <c r="AQ16" s="5">
        <v>21937.78</v>
      </c>
      <c r="AR16" s="5">
        <v>22936.75</v>
      </c>
      <c r="AS16" s="5">
        <v>23957.98</v>
      </c>
      <c r="AT16" s="5">
        <v>24997.13</v>
      </c>
      <c r="AU16" s="5">
        <v>26047.599999999999</v>
      </c>
      <c r="AV16" s="5">
        <v>27101.54</v>
      </c>
      <c r="AW16" s="5">
        <v>28150.95</v>
      </c>
      <c r="AX16" s="5">
        <v>29187.83</v>
      </c>
      <c r="AY16" s="5">
        <v>30202.85</v>
      </c>
      <c r="AZ16" s="5">
        <v>31185.63</v>
      </c>
      <c r="BA16" s="5">
        <v>32125.03</v>
      </c>
      <c r="BB16" s="5">
        <v>33006.99</v>
      </c>
      <c r="BC16" s="5">
        <v>33811.83</v>
      </c>
      <c r="BD16" s="5">
        <v>34514.300000000003</v>
      </c>
      <c r="BE16" s="5">
        <v>35085.35</v>
      </c>
      <c r="BF16" s="5">
        <v>35495.57</v>
      </c>
      <c r="BG16" s="5">
        <v>35712.120000000003</v>
      </c>
      <c r="BH16" s="5">
        <v>35700.92</v>
      </c>
      <c r="BI16" s="5">
        <v>35428.71</v>
      </c>
      <c r="BJ16" s="5">
        <v>34864.410000000003</v>
      </c>
      <c r="BK16" s="5">
        <v>33983.22</v>
      </c>
      <c r="BL16" s="5">
        <v>32769.360000000001</v>
      </c>
      <c r="BM16" s="5">
        <v>31153.57</v>
      </c>
      <c r="BN16" s="5">
        <v>29149.759999999998</v>
      </c>
      <c r="BO16" s="5">
        <v>26796.31</v>
      </c>
      <c r="BP16" s="5">
        <v>24152</v>
      </c>
      <c r="BQ16" s="5">
        <v>21291.65</v>
      </c>
      <c r="BR16" s="5">
        <v>18309.560000000001</v>
      </c>
      <c r="BS16" s="5">
        <v>15321.53</v>
      </c>
      <c r="BT16" s="5">
        <v>12453.23</v>
      </c>
      <c r="BU16" s="5">
        <v>9886.6</v>
      </c>
      <c r="BV16" s="5">
        <v>7615.94</v>
      </c>
      <c r="BW16" s="5">
        <v>5623</v>
      </c>
      <c r="BX16" s="5">
        <v>3940.15</v>
      </c>
      <c r="BY16" s="5">
        <v>2607.1</v>
      </c>
      <c r="BZ16" s="5">
        <v>1567.61</v>
      </c>
      <c r="CA16" s="5">
        <v>835.47</v>
      </c>
      <c r="CB16" s="5">
        <v>387</v>
      </c>
      <c r="CC16" s="5">
        <v>153.82</v>
      </c>
      <c r="CD16" s="5">
        <v>49.9</v>
      </c>
      <c r="CE16" s="5">
        <v>12.14</v>
      </c>
      <c r="CF16" s="5">
        <v>1.86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0.99855000000000005</v>
      </c>
      <c r="DO16" s="3">
        <v>0.99685246500000002</v>
      </c>
      <c r="DP16" s="3">
        <v>0.99485876007000007</v>
      </c>
      <c r="DQ16" s="3">
        <v>0.99251089339623488</v>
      </c>
      <c r="DR16" s="3">
        <v>0.98973186289472537</v>
      </c>
      <c r="DS16" s="3">
        <v>0.98645585042854378</v>
      </c>
      <c r="DT16" s="3">
        <v>0.98257907893635965</v>
      </c>
      <c r="DU16" s="3">
        <v>0.97800026042851618</v>
      </c>
      <c r="DV16" s="3">
        <v>0.97334497918887641</v>
      </c>
      <c r="DW16" s="3">
        <v>0.96871185708793739</v>
      </c>
      <c r="DX16" s="3">
        <v>0.96419765983390759</v>
      </c>
      <c r="DY16" s="3">
        <v>0.95994554815403998</v>
      </c>
      <c r="DZ16" s="3">
        <v>0.95595217467371918</v>
      </c>
      <c r="EA16" s="3">
        <v>0.95211880645327762</v>
      </c>
      <c r="EB16" s="3">
        <v>0.94831985241552896</v>
      </c>
      <c r="EC16" s="3">
        <v>0.94446019061619779</v>
      </c>
      <c r="ED16" s="3">
        <v>0.94048401321370356</v>
      </c>
      <c r="EE16" s="3">
        <v>0.93638350291609174</v>
      </c>
      <c r="EF16" s="3">
        <v>0.93215104948291105</v>
      </c>
      <c r="EG16" s="3">
        <v>0.92780722559232065</v>
      </c>
      <c r="EH16" s="3">
        <v>0.92320530175338278</v>
      </c>
      <c r="EI16" s="3">
        <v>0.91824768928296707</v>
      </c>
      <c r="EJ16" s="3">
        <v>0.91284839286998321</v>
      </c>
      <c r="EK16" s="3">
        <v>0.90693313528418562</v>
      </c>
      <c r="EL16" s="3">
        <v>0.90039414737878665</v>
      </c>
      <c r="EM16" s="3">
        <v>0.89314597449238742</v>
      </c>
      <c r="EN16" s="3">
        <v>0.88513445510119071</v>
      </c>
      <c r="EO16" s="3">
        <v>0.87634506996203587</v>
      </c>
      <c r="EP16" s="3">
        <v>0.86668774729105424</v>
      </c>
      <c r="EQ16" s="3">
        <v>0.85602748799937434</v>
      </c>
      <c r="ER16" s="3">
        <v>0.84423142921474292</v>
      </c>
      <c r="ES16" s="3">
        <v>0.8312049382619594</v>
      </c>
      <c r="ET16" s="3">
        <v>0.81689158922508842</v>
      </c>
      <c r="EU16" s="3">
        <v>0.80123177745964347</v>
      </c>
      <c r="EV16" s="3">
        <v>0.78417355291752766</v>
      </c>
      <c r="EW16" s="3">
        <v>0.76568274053973229</v>
      </c>
      <c r="EX16" s="3">
        <v>0.74569076418423985</v>
      </c>
      <c r="EY16" s="3">
        <v>0.72405081820761319</v>
      </c>
      <c r="EZ16" s="3">
        <v>0.7005626096649582</v>
      </c>
      <c r="FA16" s="3">
        <v>0.67502710254267051</v>
      </c>
      <c r="FB16" s="3">
        <v>0.64731723998329382</v>
      </c>
      <c r="FC16" s="3">
        <v>0.6173140859100682</v>
      </c>
      <c r="FD16" s="3">
        <v>0.58494830838580336</v>
      </c>
      <c r="FE16" s="3">
        <v>0.55022577680002205</v>
      </c>
      <c r="FF16" s="3">
        <v>0.51323409782575657</v>
      </c>
      <c r="FG16" s="3">
        <v>0.47418211532219479</v>
      </c>
      <c r="FH16" s="3">
        <v>0.43340719522563925</v>
      </c>
      <c r="FI16" s="3">
        <v>0.39055622583368027</v>
      </c>
      <c r="FJ16" s="3">
        <v>0.34638431669189101</v>
      </c>
      <c r="FK16" s="3">
        <v>0.30181851050631231</v>
      </c>
      <c r="FL16" s="3">
        <v>0.2578526080808578</v>
      </c>
      <c r="FM16" s="3">
        <v>0.21546421783844558</v>
      </c>
      <c r="FN16" s="3">
        <v>0.17562703860229537</v>
      </c>
      <c r="FO16" s="3">
        <v>0.13930385447856863</v>
      </c>
      <c r="FP16" s="3">
        <v>0.10732247556737885</v>
      </c>
      <c r="FQ16" s="3">
        <v>8.0761236089208266E-2</v>
      </c>
      <c r="FR16" s="3">
        <v>5.89694317552572E-2</v>
      </c>
      <c r="FS16" s="3">
        <v>4.1268577425281644E-2</v>
      </c>
      <c r="FT16" s="3">
        <v>2.7410176440097817E-2</v>
      </c>
      <c r="FU16" s="3">
        <v>1.7191114459700552E-2</v>
      </c>
      <c r="FV16" s="3">
        <v>9.7979037751617336E-3</v>
      </c>
      <c r="FW16" s="3">
        <v>4.9496070500984531E-3</v>
      </c>
      <c r="FX16" s="3">
        <v>2.1732239674867276E-3</v>
      </c>
      <c r="FY16" s="3">
        <v>8.1874039751094971E-4</v>
      </c>
      <c r="FZ16" s="3">
        <v>2.517462974266668E-4</v>
      </c>
      <c r="GA16" s="3">
        <v>5.8032556482795218E-5</v>
      </c>
      <c r="GB16" s="3">
        <v>8.4153010155701325E-6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19</v>
      </c>
      <c r="HC16">
        <f t="shared" si="24"/>
        <v>0.76045593173352499</v>
      </c>
      <c r="HD16">
        <f>IF(H16&gt;=$F$3,IF(HB16&lt;50,HC16*VLOOKUP(H16,Ret!$A$2:$AZ$27,HB16+2),HC16),0)</f>
        <v>0</v>
      </c>
      <c r="HE16">
        <f>IF(H16&lt;$F$3,HC16*VLOOKUP(H16,Withd!$A$2:$AZ$57,HB16+2),0)</f>
        <v>2.6539912017500021E-2</v>
      </c>
      <c r="HF16">
        <f>IF(HC16=HD16,0,HC16*VLOOKUP(H16,Mort!$A$2:$E$115,IF(HF15/HC15=VLOOKUP(H15,Mort!$A$2:$E$115,2),2,3)))</f>
        <v>4.410644404054445E-4</v>
      </c>
      <c r="HH16">
        <f t="shared" si="20"/>
        <v>30</v>
      </c>
      <c r="HI16">
        <f t="shared" si="20"/>
        <v>7</v>
      </c>
      <c r="HJ16">
        <f t="shared" si="21"/>
        <v>0.41797991796026168</v>
      </c>
      <c r="HK16">
        <f>IF(HH16&gt;=$F$3,IF(HI16&lt;50,HJ16*VLOOKUP(HH16,Ret!$A$2:$AZ$27,HI16+2),HJ16),0)</f>
        <v>0</v>
      </c>
      <c r="HL16">
        <f>IF(HH16&lt;$F$3,HJ16*VLOOKUP(HH16,Withd!$A$2:$AZ$57,HI16+2),0)</f>
        <v>3.1055907904447445E-2</v>
      </c>
      <c r="HM16">
        <f>IF(HJ16=HK16,0,HJ16*VLOOKUP(HH16,Mort!$A$2:$E$115,IF(HM15/HJ15=VLOOKUP(HH15,Mort!$A$2:$E$115,2),2,3)))</f>
        <v>1.0449497949006542E-4</v>
      </c>
      <c r="HN16">
        <f>HN15/(1+Assumptions!$C$9)</f>
        <v>1.2507891954619446</v>
      </c>
      <c r="HO16">
        <f>HO15*(1+Assumptions!$C$10)</f>
        <v>0.8253908270055047</v>
      </c>
      <c r="HQ16">
        <f>HQ15/(1.01+Assumptions!$C$9)</f>
        <v>1.3248530072943994</v>
      </c>
      <c r="HR16">
        <f>HR15/(0.99+Assumptions!$C$9)</f>
        <v>1.1802083635840981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2042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34912.484474694815</v>
      </c>
      <c r="F17" s="3">
        <f t="shared" si="19"/>
        <v>33715.18</v>
      </c>
      <c r="H17">
        <f t="shared" si="23"/>
        <v>43</v>
      </c>
      <c r="I17" s="5">
        <v>459655.70790603955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16470.52</v>
      </c>
      <c r="T17" s="5">
        <v>17341.650000000001</v>
      </c>
      <c r="U17" s="5">
        <v>18252.259999999998</v>
      </c>
      <c r="V17" s="5">
        <v>19202.22</v>
      </c>
      <c r="W17" s="5">
        <v>20191.29</v>
      </c>
      <c r="X17" s="5">
        <v>21218.09</v>
      </c>
      <c r="Y17" s="5">
        <v>22280.77</v>
      </c>
      <c r="Z17" s="5">
        <v>23394.32</v>
      </c>
      <c r="AA17" s="5">
        <v>24563.53</v>
      </c>
      <c r="AB17" s="5">
        <v>25793.759999999998</v>
      </c>
      <c r="AC17" s="5">
        <v>27092.41</v>
      </c>
      <c r="AD17" s="5">
        <v>28463.59</v>
      </c>
      <c r="AE17" s="5">
        <v>29908.67</v>
      </c>
      <c r="AF17" s="5">
        <v>31427.75</v>
      </c>
      <c r="AG17" s="5">
        <v>33021.33</v>
      </c>
      <c r="AH17" s="5">
        <v>34690.839999999997</v>
      </c>
      <c r="AI17" s="5">
        <v>36439.269999999997</v>
      </c>
      <c r="AJ17" s="5">
        <v>38269.660000000003</v>
      </c>
      <c r="AK17" s="5">
        <v>40186.35</v>
      </c>
      <c r="AL17" s="5">
        <v>42186.31</v>
      </c>
      <c r="AM17" s="5">
        <v>18232.669999999998</v>
      </c>
      <c r="AN17" s="5">
        <v>19122.36</v>
      </c>
      <c r="AO17" s="5">
        <v>20043.37</v>
      </c>
      <c r="AP17" s="5">
        <v>20993.29</v>
      </c>
      <c r="AQ17" s="5">
        <v>21969.63</v>
      </c>
      <c r="AR17" s="5">
        <v>22970.05</v>
      </c>
      <c r="AS17" s="5">
        <v>23992.77</v>
      </c>
      <c r="AT17" s="5">
        <v>25033.43</v>
      </c>
      <c r="AU17" s="5">
        <v>26085.42</v>
      </c>
      <c r="AV17" s="5">
        <v>27140.89</v>
      </c>
      <c r="AW17" s="5">
        <v>28191.83</v>
      </c>
      <c r="AX17" s="5">
        <v>29230.21</v>
      </c>
      <c r="AY17" s="5">
        <v>30246.71</v>
      </c>
      <c r="AZ17" s="5">
        <v>31230.91</v>
      </c>
      <c r="BA17" s="5">
        <v>32171.68</v>
      </c>
      <c r="BB17" s="5">
        <v>33054.92</v>
      </c>
      <c r="BC17" s="5">
        <v>33860.93</v>
      </c>
      <c r="BD17" s="5">
        <v>34564.42</v>
      </c>
      <c r="BE17" s="5">
        <v>35136.300000000003</v>
      </c>
      <c r="BF17" s="5">
        <v>35547.120000000003</v>
      </c>
      <c r="BG17" s="5">
        <v>35763.980000000003</v>
      </c>
      <c r="BH17" s="5">
        <v>35752.76</v>
      </c>
      <c r="BI17" s="5">
        <v>35480.160000000003</v>
      </c>
      <c r="BJ17" s="5">
        <v>34915.040000000001</v>
      </c>
      <c r="BK17" s="5">
        <v>34032.57</v>
      </c>
      <c r="BL17" s="5">
        <v>32816.94</v>
      </c>
      <c r="BM17" s="5">
        <v>31198.81</v>
      </c>
      <c r="BN17" s="5">
        <v>29192.080000000002</v>
      </c>
      <c r="BO17" s="5">
        <v>26835.22</v>
      </c>
      <c r="BP17" s="5">
        <v>24187.07</v>
      </c>
      <c r="BQ17" s="5">
        <v>21322.560000000001</v>
      </c>
      <c r="BR17" s="5">
        <v>18336.150000000001</v>
      </c>
      <c r="BS17" s="5">
        <v>15343.78</v>
      </c>
      <c r="BT17" s="5">
        <v>12471.32</v>
      </c>
      <c r="BU17" s="5">
        <v>9900.9500000000007</v>
      </c>
      <c r="BV17" s="5">
        <v>7627</v>
      </c>
      <c r="BW17" s="5">
        <v>5631.17</v>
      </c>
      <c r="BX17" s="5">
        <v>3945.87</v>
      </c>
      <c r="BY17" s="5">
        <v>2610.89</v>
      </c>
      <c r="BZ17" s="5">
        <v>1569.89</v>
      </c>
      <c r="CA17" s="5">
        <v>836.68</v>
      </c>
      <c r="CB17" s="5">
        <v>387.57</v>
      </c>
      <c r="CC17" s="5">
        <v>154.04</v>
      </c>
      <c r="CD17" s="5">
        <v>49.97</v>
      </c>
      <c r="CE17" s="5">
        <v>12.15</v>
      </c>
      <c r="CF17" s="5">
        <v>1.86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0.99829999999999997</v>
      </c>
      <c r="DP17" s="3">
        <v>0.99630339999999995</v>
      </c>
      <c r="DQ17" s="3">
        <v>0.99395212397599997</v>
      </c>
      <c r="DR17" s="3">
        <v>0.99116905802886712</v>
      </c>
      <c r="DS17" s="3">
        <v>0.98788828844679155</v>
      </c>
      <c r="DT17" s="3">
        <v>0.98400588747319562</v>
      </c>
      <c r="DU17" s="3">
        <v>0.97942042003757057</v>
      </c>
      <c r="DV17" s="3">
        <v>0.97475837883819172</v>
      </c>
      <c r="DW17" s="3">
        <v>0.9701185289549219</v>
      </c>
      <c r="DX17" s="3">
        <v>0.96559777660999202</v>
      </c>
      <c r="DY17" s="3">
        <v>0.96133949041514188</v>
      </c>
      <c r="DZ17" s="3">
        <v>0.95734031813501486</v>
      </c>
      <c r="EA17" s="3">
        <v>0.95350138345929347</v>
      </c>
      <c r="EB17" s="3">
        <v>0.94969691293929082</v>
      </c>
      <c r="EC17" s="3">
        <v>0.94583164650362783</v>
      </c>
      <c r="ED17" s="3">
        <v>0.94184969527184748</v>
      </c>
      <c r="EE17" s="3">
        <v>0.93774323060046216</v>
      </c>
      <c r="EF17" s="3">
        <v>0.93350463119814808</v>
      </c>
      <c r="EG17" s="3">
        <v>0.92915449961676466</v>
      </c>
      <c r="EH17" s="3">
        <v>0.92454589329866554</v>
      </c>
      <c r="EI17" s="3">
        <v>0.91958108185165177</v>
      </c>
      <c r="EJ17" s="3">
        <v>0.91417394509036409</v>
      </c>
      <c r="EK17" s="3">
        <v>0.9082500979261785</v>
      </c>
      <c r="EL17" s="3">
        <v>0.90170161472013066</v>
      </c>
      <c r="EM17" s="3">
        <v>0.89444291672163356</v>
      </c>
      <c r="EN17" s="3">
        <v>0.88641976375864051</v>
      </c>
      <c r="EO17" s="3">
        <v>0.87761761550451722</v>
      </c>
      <c r="EP17" s="3">
        <v>0.86794626938165742</v>
      </c>
      <c r="EQ17" s="3">
        <v>0.85727053026826305</v>
      </c>
      <c r="ER17" s="3">
        <v>0.84545734236116643</v>
      </c>
      <c r="ES17" s="3">
        <v>0.83241193556853355</v>
      </c>
      <c r="ET17" s="3">
        <v>0.81807780203804337</v>
      </c>
      <c r="EU17" s="3">
        <v>0.80239525057297401</v>
      </c>
      <c r="EV17" s="3">
        <v>0.78531225568827534</v>
      </c>
      <c r="EW17" s="3">
        <v>0.76679459269914574</v>
      </c>
      <c r="EX17" s="3">
        <v>0.74677358588377107</v>
      </c>
      <c r="EY17" s="3">
        <v>0.72510221642142403</v>
      </c>
      <c r="EZ17" s="3">
        <v>0.70157990052071306</v>
      </c>
      <c r="FA17" s="3">
        <v>0.67600731314673312</v>
      </c>
      <c r="FB17" s="3">
        <v>0.64825721294205974</v>
      </c>
      <c r="FC17" s="3">
        <v>0.61821049112219528</v>
      </c>
      <c r="FD17" s="3">
        <v>0.58579771507265865</v>
      </c>
      <c r="FE17" s="3">
        <v>0.55102476270594569</v>
      </c>
      <c r="FF17" s="3">
        <v>0.51397936790922494</v>
      </c>
      <c r="FG17" s="3">
        <v>0.47487067780501202</v>
      </c>
      <c r="FH17" s="3">
        <v>0.43403654822055904</v>
      </c>
      <c r="FI17" s="3">
        <v>0.39112335469799236</v>
      </c>
      <c r="FJ17" s="3">
        <v>0.34688730328164946</v>
      </c>
      <c r="FK17" s="3">
        <v>0.30225678284143243</v>
      </c>
      <c r="FL17" s="3">
        <v>0.25822703728492097</v>
      </c>
      <c r="FM17" s="3">
        <v>0.21577709462565281</v>
      </c>
      <c r="FN17" s="3">
        <v>0.17588206760031586</v>
      </c>
      <c r="FO17" s="3">
        <v>0.13950613837921852</v>
      </c>
      <c r="FP17" s="3">
        <v>0.10747831913011753</v>
      </c>
      <c r="FQ17" s="3">
        <v>8.087850992860475E-2</v>
      </c>
      <c r="FR17" s="3">
        <v>5.905506159456933E-2</v>
      </c>
      <c r="FS17" s="3">
        <v>4.1328503755727448E-2</v>
      </c>
      <c r="FT17" s="3">
        <v>2.7449978909516615E-2</v>
      </c>
      <c r="FU17" s="3">
        <v>1.7216077772470632E-2</v>
      </c>
      <c r="FV17" s="3">
        <v>9.8121313656419126E-3</v>
      </c>
      <c r="FW17" s="3">
        <v>4.9567944019813254E-3</v>
      </c>
      <c r="FX17" s="3">
        <v>2.1763797180779404E-3</v>
      </c>
      <c r="FY17" s="3">
        <v>8.1992929498868317E-4</v>
      </c>
      <c r="FZ17" s="3">
        <v>2.5211185962312026E-4</v>
      </c>
      <c r="GA17" s="3">
        <v>5.8116825880321668E-5</v>
      </c>
      <c r="GB17" s="3">
        <v>8.4275209209054434E-6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20</v>
      </c>
      <c r="HC17">
        <f t="shared" si="24"/>
        <v>0.73347495527561946</v>
      </c>
      <c r="HD17">
        <f>IF(H17&gt;=$F$3,IF(HB17&lt;50,HC17*VLOOKUP(H17,Ret!$A$2:$AZ$27,HB17+2),HC17),0)</f>
        <v>0</v>
      </c>
      <c r="HE17">
        <f>IF(H17&lt;$F$3,HC17*VLOOKUP(H17,Withd!$A$2:$AZ$57,HB17+2),0)</f>
        <v>2.3471198568819823E-2</v>
      </c>
      <c r="HF17">
        <f>IF(HC17=HD17,0,HC17*VLOOKUP(H17,Mort!$A$2:$E$115,IF(HF16/HC16=VLOOKUP(H16,Mort!$A$2:$E$115,2),2,3)))</f>
        <v>4.5475447227088405E-4</v>
      </c>
      <c r="HH17">
        <f t="shared" si="20"/>
        <v>31</v>
      </c>
      <c r="HI17">
        <f t="shared" si="20"/>
        <v>8</v>
      </c>
      <c r="HJ17">
        <f t="shared" si="21"/>
        <v>0.38681951507632417</v>
      </c>
      <c r="HK17">
        <f>IF(HH17&gt;=$F$3,IF(HI17&lt;50,HJ17*VLOOKUP(HH17,Ret!$A$2:$AZ$27,HI17+2),HJ17),0)</f>
        <v>0</v>
      </c>
      <c r="HL17">
        <f>IF(HH17&lt;$F$3,HJ17*VLOOKUP(HH17,Withd!$A$2:$AZ$57,HI17+2),0)</f>
        <v>2.7154729958357958E-2</v>
      </c>
      <c r="HM17">
        <f>IF(HJ17=HK17,0,HJ17*VLOOKUP(HH17,Mort!$A$2:$E$115,IF(HM16/HJ16=VLOOKUP(HH16,Mort!$A$2:$E$115,2),2,3)))</f>
        <v>1.0444126907060752E-4</v>
      </c>
      <c r="HN17">
        <f>HN16/(1+Assumptions!$C$9)</f>
        <v>1.2049992249151682</v>
      </c>
      <c r="HO17">
        <f>HO16*(1+Assumptions!$C$10)</f>
        <v>0.8522160288831836</v>
      </c>
      <c r="HQ17">
        <f>HQ16/(1.01+Assumptions!$C$9)</f>
        <v>1.2641727168839687</v>
      </c>
      <c r="HR17">
        <f>HR16/(0.99+Assumptions!$C$9)</f>
        <v>1.1480626104903677</v>
      </c>
    </row>
    <row r="18" spans="2:226" x14ac:dyDescent="0.25">
      <c r="B18">
        <f t="shared" si="18"/>
        <v>2043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36832.671120803025</v>
      </c>
      <c r="F18" s="3">
        <f t="shared" si="19"/>
        <v>35419.760000000002</v>
      </c>
      <c r="H18">
        <f t="shared" si="23"/>
        <v>44</v>
      </c>
      <c r="I18" s="5">
        <v>448814.5000738033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17371.18</v>
      </c>
      <c r="U18" s="5">
        <v>18283.34</v>
      </c>
      <c r="V18" s="5">
        <v>19234.919999999998</v>
      </c>
      <c r="W18" s="5">
        <v>20225.669999999998</v>
      </c>
      <c r="X18" s="5">
        <v>21254.22</v>
      </c>
      <c r="Y18" s="5">
        <v>22318.71</v>
      </c>
      <c r="Z18" s="5">
        <v>23434.16</v>
      </c>
      <c r="AA18" s="5">
        <v>24605.360000000001</v>
      </c>
      <c r="AB18" s="5">
        <v>25837.69</v>
      </c>
      <c r="AC18" s="5">
        <v>27138.55</v>
      </c>
      <c r="AD18" s="5">
        <v>28512.06</v>
      </c>
      <c r="AE18" s="5">
        <v>29959.61</v>
      </c>
      <c r="AF18" s="5">
        <v>31481.27</v>
      </c>
      <c r="AG18" s="5">
        <v>33077.56</v>
      </c>
      <c r="AH18" s="5">
        <v>34749.910000000003</v>
      </c>
      <c r="AI18" s="5">
        <v>36501.32</v>
      </c>
      <c r="AJ18" s="5">
        <v>38334.83</v>
      </c>
      <c r="AK18" s="5">
        <v>40254.78</v>
      </c>
      <c r="AL18" s="5">
        <v>42258.15</v>
      </c>
      <c r="AM18" s="5">
        <v>18263.72</v>
      </c>
      <c r="AN18" s="5">
        <v>19154.93</v>
      </c>
      <c r="AO18" s="5">
        <v>20077.5</v>
      </c>
      <c r="AP18" s="5">
        <v>21029.040000000001</v>
      </c>
      <c r="AQ18" s="5">
        <v>22007.040000000001</v>
      </c>
      <c r="AR18" s="5">
        <v>23009.17</v>
      </c>
      <c r="AS18" s="5">
        <v>24033.63</v>
      </c>
      <c r="AT18" s="5">
        <v>25076.06</v>
      </c>
      <c r="AU18" s="5">
        <v>26129.84</v>
      </c>
      <c r="AV18" s="5">
        <v>27187.11</v>
      </c>
      <c r="AW18" s="5">
        <v>28239.83</v>
      </c>
      <c r="AX18" s="5">
        <v>29279.99</v>
      </c>
      <c r="AY18" s="5">
        <v>30298.22</v>
      </c>
      <c r="AZ18" s="5">
        <v>31284.09</v>
      </c>
      <c r="BA18" s="5">
        <v>32226.47</v>
      </c>
      <c r="BB18" s="5">
        <v>33111.21</v>
      </c>
      <c r="BC18" s="5">
        <v>33918.589999999997</v>
      </c>
      <c r="BD18" s="5">
        <v>34623.279999999999</v>
      </c>
      <c r="BE18" s="5">
        <v>35196.129999999997</v>
      </c>
      <c r="BF18" s="5">
        <v>35607.65</v>
      </c>
      <c r="BG18" s="5">
        <v>35824.879999999997</v>
      </c>
      <c r="BH18" s="5">
        <v>35813.65</v>
      </c>
      <c r="BI18" s="5">
        <v>35540.58</v>
      </c>
      <c r="BJ18" s="5">
        <v>34974.5</v>
      </c>
      <c r="BK18" s="5">
        <v>34090.519999999997</v>
      </c>
      <c r="BL18" s="5">
        <v>32872.82</v>
      </c>
      <c r="BM18" s="5">
        <v>31251.94</v>
      </c>
      <c r="BN18" s="5">
        <v>29241.8</v>
      </c>
      <c r="BO18" s="5">
        <v>26880.92</v>
      </c>
      <c r="BP18" s="5">
        <v>24228.26</v>
      </c>
      <c r="BQ18" s="5">
        <v>21358.87</v>
      </c>
      <c r="BR18" s="5">
        <v>18367.37</v>
      </c>
      <c r="BS18" s="5">
        <v>15369.91</v>
      </c>
      <c r="BT18" s="5">
        <v>12492.55</v>
      </c>
      <c r="BU18" s="5">
        <v>9917.81</v>
      </c>
      <c r="BV18" s="5">
        <v>7639.98</v>
      </c>
      <c r="BW18" s="5">
        <v>5640.76</v>
      </c>
      <c r="BX18" s="5">
        <v>3952.59</v>
      </c>
      <c r="BY18" s="5">
        <v>2615.33</v>
      </c>
      <c r="BZ18" s="5">
        <v>1572.56</v>
      </c>
      <c r="CA18" s="5">
        <v>838.11</v>
      </c>
      <c r="CB18" s="5">
        <v>388.23</v>
      </c>
      <c r="CC18" s="5">
        <v>154.30000000000001</v>
      </c>
      <c r="CD18" s="5">
        <v>50.06</v>
      </c>
      <c r="CE18" s="5">
        <v>12.17</v>
      </c>
      <c r="CF18" s="5">
        <v>1.86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0.998</v>
      </c>
      <c r="DQ18" s="3">
        <v>0.99564471999999993</v>
      </c>
      <c r="DR18" s="3">
        <v>0.99285691478399996</v>
      </c>
      <c r="DS18" s="3">
        <v>0.98957055839606489</v>
      </c>
      <c r="DT18" s="3">
        <v>0.98568154610156833</v>
      </c>
      <c r="DU18" s="3">
        <v>0.98108827009673505</v>
      </c>
      <c r="DV18" s="3">
        <v>0.9764182899310746</v>
      </c>
      <c r="DW18" s="3">
        <v>0.97177053887100273</v>
      </c>
      <c r="DX18" s="3">
        <v>0.9672420881598639</v>
      </c>
      <c r="DY18" s="3">
        <v>0.96297655055107889</v>
      </c>
      <c r="DZ18" s="3">
        <v>0.9589705681007864</v>
      </c>
      <c r="EA18" s="3">
        <v>0.95512509612270224</v>
      </c>
      <c r="EB18" s="3">
        <v>0.9513141469891726</v>
      </c>
      <c r="EC18" s="3">
        <v>0.94744229841092664</v>
      </c>
      <c r="ED18" s="3">
        <v>0.94345356633461663</v>
      </c>
      <c r="EE18" s="3">
        <v>0.93934010878539764</v>
      </c>
      <c r="EF18" s="3">
        <v>0.93509429149368772</v>
      </c>
      <c r="EG18" s="3">
        <v>0.93073675209532714</v>
      </c>
      <c r="EH18" s="3">
        <v>0.92612029780493432</v>
      </c>
      <c r="EI18" s="3">
        <v>0.92114703180572188</v>
      </c>
      <c r="EJ18" s="3">
        <v>0.91573068725870421</v>
      </c>
      <c r="EK18" s="3">
        <v>0.90979675240526781</v>
      </c>
      <c r="EL18" s="3">
        <v>0.90323711782042582</v>
      </c>
      <c r="EM18" s="3">
        <v>0.89596605902197135</v>
      </c>
      <c r="EN18" s="3">
        <v>0.88792924347254421</v>
      </c>
      <c r="EO18" s="3">
        <v>0.8791121060848619</v>
      </c>
      <c r="EP18" s="3">
        <v>0.86942429067580673</v>
      </c>
      <c r="EQ18" s="3">
        <v>0.85873037190049428</v>
      </c>
      <c r="ER18" s="3">
        <v>0.84689706737570547</v>
      </c>
      <c r="ES18" s="3">
        <v>0.83382944562609829</v>
      </c>
      <c r="ET18" s="3">
        <v>0.81947090257241684</v>
      </c>
      <c r="EU18" s="3">
        <v>0.80376164537010364</v>
      </c>
      <c r="EV18" s="3">
        <v>0.78664955994017416</v>
      </c>
      <c r="EW18" s="3">
        <v>0.76810036331678477</v>
      </c>
      <c r="EX18" s="3">
        <v>0.74804526283058359</v>
      </c>
      <c r="EY18" s="3">
        <v>0.72633698930323998</v>
      </c>
      <c r="EZ18" s="3">
        <v>0.70277461737024283</v>
      </c>
      <c r="FA18" s="3">
        <v>0.67715848256709754</v>
      </c>
      <c r="FB18" s="3">
        <v>0.64936112685771818</v>
      </c>
      <c r="FC18" s="3">
        <v>0.61926323862786292</v>
      </c>
      <c r="FD18" s="3">
        <v>0.58679526702660412</v>
      </c>
      <c r="FE18" s="3">
        <v>0.55196309997590487</v>
      </c>
      <c r="FF18" s="3">
        <v>0.51485462076452482</v>
      </c>
      <c r="FG18" s="3">
        <v>0.47567933267055212</v>
      </c>
      <c r="FH18" s="3">
        <v>0.43477566685421132</v>
      </c>
      <c r="FI18" s="3">
        <v>0.39178939667233542</v>
      </c>
      <c r="FJ18" s="3">
        <v>0.34747801590869432</v>
      </c>
      <c r="FK18" s="3">
        <v>0.30277149438188172</v>
      </c>
      <c r="FL18" s="3">
        <v>0.258666770795273</v>
      </c>
      <c r="FM18" s="3">
        <v>0.21614454034423808</v>
      </c>
      <c r="FN18" s="3">
        <v>0.1761815762799919</v>
      </c>
      <c r="FO18" s="3">
        <v>0.13974370267376396</v>
      </c>
      <c r="FP18" s="3">
        <v>0.10766134341392122</v>
      </c>
      <c r="FQ18" s="3">
        <v>8.1016237532409857E-2</v>
      </c>
      <c r="FR18" s="3">
        <v>5.9155626159039701E-2</v>
      </c>
      <c r="FS18" s="3">
        <v>4.1398881854880748E-2</v>
      </c>
      <c r="FT18" s="3">
        <v>2.7496723339193247E-2</v>
      </c>
      <c r="FU18" s="3">
        <v>1.7245394943875222E-2</v>
      </c>
      <c r="FV18" s="3">
        <v>9.8288403943122445E-3</v>
      </c>
      <c r="FW18" s="3">
        <v>4.9652353019947167E-3</v>
      </c>
      <c r="FX18" s="3">
        <v>2.1800858640468202E-3</v>
      </c>
      <c r="FY18" s="3">
        <v>8.2132554842099896E-4</v>
      </c>
      <c r="FZ18" s="3">
        <v>2.5254117962848874E-4</v>
      </c>
      <c r="GA18" s="3">
        <v>5.8215792727959208E-5</v>
      </c>
      <c r="GB18" s="3">
        <v>8.4418721034813626E-6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21</v>
      </c>
      <c r="HC18">
        <f t="shared" si="24"/>
        <v>0.70954900223452877</v>
      </c>
      <c r="HD18">
        <f>IF(H18&gt;=$F$3,IF(HB18&lt;50,HC18*VLOOKUP(H18,Ret!$A$2:$AZ$27,HB18+2),HC18),0)</f>
        <v>0</v>
      </c>
      <c r="HE18">
        <f>IF(H18&lt;$F$3,HC18*VLOOKUP(H18,Withd!$A$2:$AZ$57,HB18+2),0)</f>
        <v>2.0931695565918597E-2</v>
      </c>
      <c r="HF18">
        <f>IF(HC18=HD18,0,HC18*VLOOKUP(H18,Mort!$A$2:$E$115,IF(HF17/HC17=VLOOKUP(H17,Mort!$A$2:$E$115,2),2,3)))</f>
        <v>4.7539783149713429E-4</v>
      </c>
      <c r="HH18">
        <f t="shared" si="20"/>
        <v>32</v>
      </c>
      <c r="HI18">
        <f t="shared" si="20"/>
        <v>9</v>
      </c>
      <c r="HJ18">
        <f t="shared" si="21"/>
        <v>0.35956034384889562</v>
      </c>
      <c r="HK18">
        <f>IF(HH18&gt;=$F$3,IF(HI18&lt;50,HJ18*VLOOKUP(HH18,Ret!$A$2:$AZ$27,HI18+2),HJ18),0)</f>
        <v>0</v>
      </c>
      <c r="HL18">
        <f>IF(HH18&lt;$F$3,HJ18*VLOOKUP(HH18,Withd!$A$2:$AZ$57,HI18+2),0)</f>
        <v>2.3766938728412002E-2</v>
      </c>
      <c r="HM18">
        <f>IF(HJ18=HK18,0,HJ18*VLOOKUP(HH18,Mort!$A$2:$E$115,IF(HM17/HJ17=VLOOKUP(HH17,Mort!$A$2:$E$115,2),2,3)))</f>
        <v>1.0427249971617973E-4</v>
      </c>
      <c r="HN18">
        <f>HN17/(1+Assumptions!$C$9)</f>
        <v>1.1608855731360002</v>
      </c>
      <c r="HO18">
        <f>HO17*(1+Assumptions!$C$10)</f>
        <v>0.87991304982188701</v>
      </c>
      <c r="HQ18">
        <f>HQ17/(1.01+Assumptions!$C$9)</f>
        <v>1.2062716764160006</v>
      </c>
      <c r="HR18">
        <f>HR17/(0.99+Assumptions!$C$9)</f>
        <v>1.1167924226559998</v>
      </c>
    </row>
    <row r="19" spans="2:226" x14ac:dyDescent="0.25">
      <c r="B19">
        <f t="shared" si="18"/>
        <v>2044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38858.468032447192</v>
      </c>
      <c r="F19" s="3">
        <f t="shared" si="19"/>
        <v>37204.93</v>
      </c>
      <c r="H19">
        <f t="shared" si="23"/>
        <v>45</v>
      </c>
      <c r="I19" s="5">
        <v>437896.05995968415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18319.98</v>
      </c>
      <c r="V19" s="5">
        <v>19273.47</v>
      </c>
      <c r="W19" s="5">
        <v>20266.2</v>
      </c>
      <c r="X19" s="5">
        <v>21296.82</v>
      </c>
      <c r="Y19" s="5">
        <v>22363.439999999999</v>
      </c>
      <c r="Z19" s="5">
        <v>23481.13</v>
      </c>
      <c r="AA19" s="5">
        <v>24654.67</v>
      </c>
      <c r="AB19" s="5">
        <v>25889.47</v>
      </c>
      <c r="AC19" s="5">
        <v>27192.94</v>
      </c>
      <c r="AD19" s="5">
        <v>28569.200000000001</v>
      </c>
      <c r="AE19" s="5">
        <v>30019.64</v>
      </c>
      <c r="AF19" s="5">
        <v>31544.36</v>
      </c>
      <c r="AG19" s="5">
        <v>33143.85</v>
      </c>
      <c r="AH19" s="5">
        <v>34819.550000000003</v>
      </c>
      <c r="AI19" s="5">
        <v>36574.47</v>
      </c>
      <c r="AJ19" s="5">
        <v>38411.65</v>
      </c>
      <c r="AK19" s="5">
        <v>40335.449999999997</v>
      </c>
      <c r="AL19" s="5">
        <v>42342.83</v>
      </c>
      <c r="AM19" s="5">
        <v>18300.32</v>
      </c>
      <c r="AN19" s="5">
        <v>19193.310000000001</v>
      </c>
      <c r="AO19" s="5">
        <v>20117.73</v>
      </c>
      <c r="AP19" s="5">
        <v>21071.18</v>
      </c>
      <c r="AQ19" s="5">
        <v>22051.15</v>
      </c>
      <c r="AR19" s="5">
        <v>23055.279999999999</v>
      </c>
      <c r="AS19" s="5">
        <v>24081.79</v>
      </c>
      <c r="AT19" s="5">
        <v>25126.31</v>
      </c>
      <c r="AU19" s="5">
        <v>26182.21</v>
      </c>
      <c r="AV19" s="5">
        <v>27241.59</v>
      </c>
      <c r="AW19" s="5">
        <v>28296.43</v>
      </c>
      <c r="AX19" s="5">
        <v>29338.67</v>
      </c>
      <c r="AY19" s="5">
        <v>30358.94</v>
      </c>
      <c r="AZ19" s="5">
        <v>31346.79</v>
      </c>
      <c r="BA19" s="5">
        <v>32291.05</v>
      </c>
      <c r="BB19" s="5">
        <v>33177.57</v>
      </c>
      <c r="BC19" s="5">
        <v>33986.57</v>
      </c>
      <c r="BD19" s="5">
        <v>34692.660000000003</v>
      </c>
      <c r="BE19" s="5">
        <v>35266.660000000003</v>
      </c>
      <c r="BF19" s="5">
        <v>35679.01</v>
      </c>
      <c r="BG19" s="5">
        <v>35896.68</v>
      </c>
      <c r="BH19" s="5">
        <v>35885.42</v>
      </c>
      <c r="BI19" s="5">
        <v>35611.800000000003</v>
      </c>
      <c r="BJ19" s="5">
        <v>35044.589999999997</v>
      </c>
      <c r="BK19" s="5">
        <v>34158.839999999997</v>
      </c>
      <c r="BL19" s="5">
        <v>32938.699999999997</v>
      </c>
      <c r="BM19" s="5">
        <v>31314.57</v>
      </c>
      <c r="BN19" s="5">
        <v>29300.400000000001</v>
      </c>
      <c r="BO19" s="5">
        <v>26934.79</v>
      </c>
      <c r="BP19" s="5">
        <v>24276.82</v>
      </c>
      <c r="BQ19" s="5">
        <v>21401.68</v>
      </c>
      <c r="BR19" s="5">
        <v>18404.18</v>
      </c>
      <c r="BS19" s="5">
        <v>15400.71</v>
      </c>
      <c r="BT19" s="5">
        <v>12517.59</v>
      </c>
      <c r="BU19" s="5">
        <v>9937.69</v>
      </c>
      <c r="BV19" s="5">
        <v>7655.29</v>
      </c>
      <c r="BW19" s="5">
        <v>5652.06</v>
      </c>
      <c r="BX19" s="5">
        <v>3960.52</v>
      </c>
      <c r="BY19" s="5">
        <v>2620.5700000000002</v>
      </c>
      <c r="BZ19" s="5">
        <v>1575.72</v>
      </c>
      <c r="CA19" s="5">
        <v>839.78</v>
      </c>
      <c r="CB19" s="5">
        <v>389</v>
      </c>
      <c r="CC19" s="5">
        <v>154.61000000000001</v>
      </c>
      <c r="CD19" s="5">
        <v>50.16</v>
      </c>
      <c r="CE19" s="5">
        <v>12.2</v>
      </c>
      <c r="CF19" s="5">
        <v>1.87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0.99763999999999997</v>
      </c>
      <c r="DR19" s="3">
        <v>0.99484660799999991</v>
      </c>
      <c r="DS19" s="3">
        <v>0.99155366572751991</v>
      </c>
      <c r="DT19" s="3">
        <v>0.98765685982121076</v>
      </c>
      <c r="DU19" s="3">
        <v>0.98305437885444391</v>
      </c>
      <c r="DV19" s="3">
        <v>0.97837504001109676</v>
      </c>
      <c r="DW19" s="3">
        <v>0.97371797482064393</v>
      </c>
      <c r="DX19" s="3">
        <v>0.96918044905797973</v>
      </c>
      <c r="DY19" s="3">
        <v>0.96490636327763402</v>
      </c>
      <c r="DZ19" s="3">
        <v>0.96089235280639895</v>
      </c>
      <c r="EA19" s="3">
        <v>0.95703917447164533</v>
      </c>
      <c r="EB19" s="3">
        <v>0.95322058816550337</v>
      </c>
      <c r="EC19" s="3">
        <v>0.94934098037166981</v>
      </c>
      <c r="ED19" s="3">
        <v>0.94534425484430507</v>
      </c>
      <c r="EE19" s="3">
        <v>0.94122255389318388</v>
      </c>
      <c r="EF19" s="3">
        <v>0.93696822794958667</v>
      </c>
      <c r="EG19" s="3">
        <v>0.93260195600734164</v>
      </c>
      <c r="EH19" s="3">
        <v>0.9279762503055452</v>
      </c>
      <c r="EI19" s="3">
        <v>0.92299301784140442</v>
      </c>
      <c r="EJ19" s="3">
        <v>0.91756581889649691</v>
      </c>
      <c r="EK19" s="3">
        <v>0.91161999239004754</v>
      </c>
      <c r="EL19" s="3">
        <v>0.90504721224491524</v>
      </c>
      <c r="EM19" s="3">
        <v>0.89776158218634372</v>
      </c>
      <c r="EN19" s="3">
        <v>0.88970866079413213</v>
      </c>
      <c r="EO19" s="3">
        <v>0.88087385379244643</v>
      </c>
      <c r="EP19" s="3">
        <v>0.87116662392365363</v>
      </c>
      <c r="EQ19" s="3">
        <v>0.86045127444939273</v>
      </c>
      <c r="ER19" s="3">
        <v>0.84859425588748005</v>
      </c>
      <c r="ES19" s="3">
        <v>0.83550044651913624</v>
      </c>
      <c r="ET19" s="3">
        <v>0.8211131288300767</v>
      </c>
      <c r="EU19" s="3">
        <v>0.80537239015040407</v>
      </c>
      <c r="EV19" s="3">
        <v>0.78822601196410191</v>
      </c>
      <c r="EW19" s="3">
        <v>0.76963964260198836</v>
      </c>
      <c r="EX19" s="3">
        <v>0.74954435153365051</v>
      </c>
      <c r="EY19" s="3">
        <v>0.72779257445214396</v>
      </c>
      <c r="EZ19" s="3">
        <v>0.70418298333691642</v>
      </c>
      <c r="FA19" s="3">
        <v>0.67851551359428586</v>
      </c>
      <c r="FB19" s="3">
        <v>0.65066245176124038</v>
      </c>
      <c r="FC19" s="3">
        <v>0.62050424712210683</v>
      </c>
      <c r="FD19" s="3">
        <v>0.58797120944549475</v>
      </c>
      <c r="FE19" s="3">
        <v>0.5530692384528102</v>
      </c>
      <c r="FF19" s="3">
        <v>0.5158863935516278</v>
      </c>
      <c r="FG19" s="3">
        <v>0.47663259786628442</v>
      </c>
      <c r="FH19" s="3">
        <v>0.43564696077576265</v>
      </c>
      <c r="FI19" s="3">
        <v>0.39257454576386297</v>
      </c>
      <c r="FJ19" s="3">
        <v>0.34817436463797008</v>
      </c>
      <c r="FK19" s="3">
        <v>0.30337825088364884</v>
      </c>
      <c r="FL19" s="3">
        <v>0.25918514107742774</v>
      </c>
      <c r="FM19" s="3">
        <v>0.2165776957357094</v>
      </c>
      <c r="FN19" s="3">
        <v>0.17653464557113407</v>
      </c>
      <c r="FO19" s="3">
        <v>0.14002375017411212</v>
      </c>
      <c r="FP19" s="3">
        <v>0.10787709760913945</v>
      </c>
      <c r="FQ19" s="3">
        <v>8.1178594721853528E-2</v>
      </c>
      <c r="FR19" s="3">
        <v>5.9274174508055791E-2</v>
      </c>
      <c r="FS19" s="3">
        <v>4.148184554597268E-2</v>
      </c>
      <c r="FT19" s="3">
        <v>2.7551826993179596E-2</v>
      </c>
      <c r="FU19" s="3">
        <v>1.7279954853582382E-2</v>
      </c>
      <c r="FV19" s="3">
        <v>9.8485374692507434E-3</v>
      </c>
      <c r="FW19" s="3">
        <v>4.9751856733413983E-3</v>
      </c>
      <c r="FX19" s="3">
        <v>2.1844547735940076E-3</v>
      </c>
      <c r="FY19" s="3">
        <v>8.2297149140380635E-4</v>
      </c>
      <c r="FZ19" s="3">
        <v>2.5304727417684237E-4</v>
      </c>
      <c r="GA19" s="3">
        <v>5.833245764324569E-5</v>
      </c>
      <c r="GB19" s="3">
        <v>8.4587896828470565E-6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22</v>
      </c>
      <c r="HC19">
        <f t="shared" si="24"/>
        <v>0.68814190883711313</v>
      </c>
      <c r="HD19">
        <f>IF(H19&gt;=$F$3,IF(HB19&lt;50,HC19*VLOOKUP(H19,Ret!$A$2:$AZ$27,HB19+2),HC19),0)</f>
        <v>0</v>
      </c>
      <c r="HE19">
        <f>IF(H19&lt;$F$3,HC19*VLOOKUP(H19,Withd!$A$2:$AZ$57,HB19+2),0)</f>
        <v>1.8304574775067209E-2</v>
      </c>
      <c r="HF19">
        <f>IF(HC19=HD19,0,HC19*VLOOKUP(H19,Mort!$A$2:$E$115,IF(HF18/HC18=VLOOKUP(H18,Mort!$A$2:$E$115,2),2,3)))</f>
        <v>4.8858075527435029E-4</v>
      </c>
      <c r="HH19">
        <f t="shared" si="20"/>
        <v>33</v>
      </c>
      <c r="HI19">
        <f t="shared" si="20"/>
        <v>10</v>
      </c>
      <c r="HJ19">
        <f t="shared" si="21"/>
        <v>0.33568913262076744</v>
      </c>
      <c r="HK19">
        <f>IF(HH19&gt;=$F$3,IF(HI19&lt;50,HJ19*VLOOKUP(HH19,Ret!$A$2:$AZ$27,HI19+2),HJ19),0)</f>
        <v>0</v>
      </c>
      <c r="HL19">
        <f>IF(HH19&lt;$F$3,HJ19*VLOOKUP(HH19,Withd!$A$2:$AZ$57,HI19+2),0)</f>
        <v>2.0812726222487581E-2</v>
      </c>
      <c r="HM19">
        <f>IF(HJ19=HK19,0,HJ19*VLOOKUP(HH19,Mort!$A$2:$E$115,IF(HM18/HJ18=VLOOKUP(HH18,Mort!$A$2:$E$115,2),2,3)))</f>
        <v>1.040636311124379E-4</v>
      </c>
      <c r="HN19">
        <f>HN18/(1+Assumptions!$C$9)</f>
        <v>1.1183868720000001</v>
      </c>
      <c r="HO19">
        <f>HO18*(1+Assumptions!$C$10)</f>
        <v>0.90851022394109826</v>
      </c>
      <c r="HQ19">
        <f>HQ18/(1.01+Assumptions!$C$9)</f>
        <v>1.1510225920000006</v>
      </c>
      <c r="HR19">
        <f>HR18/(0.99+Assumptions!$C$9)</f>
        <v>1.0863739519999998</v>
      </c>
    </row>
    <row r="20" spans="2:226" x14ac:dyDescent="0.25">
      <c r="B20">
        <f t="shared" si="18"/>
        <v>2045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40995.683774231788</v>
      </c>
      <c r="F20" s="3">
        <f t="shared" si="19"/>
        <v>39073.78</v>
      </c>
      <c r="H20">
        <f t="shared" si="23"/>
        <v>46</v>
      </c>
      <c r="I20" s="5">
        <v>426916.16899892874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19319.060000000001</v>
      </c>
      <c r="W20" s="5">
        <v>20314.14</v>
      </c>
      <c r="X20" s="5">
        <v>21347.200000000001</v>
      </c>
      <c r="Y20" s="5">
        <v>22416.34</v>
      </c>
      <c r="Z20" s="5">
        <v>23536.67</v>
      </c>
      <c r="AA20" s="5">
        <v>24712.99</v>
      </c>
      <c r="AB20" s="5">
        <v>25950.71</v>
      </c>
      <c r="AC20" s="5">
        <v>27257.26</v>
      </c>
      <c r="AD20" s="5">
        <v>28636.79</v>
      </c>
      <c r="AE20" s="5">
        <v>30090.66</v>
      </c>
      <c r="AF20" s="5">
        <v>31618.98</v>
      </c>
      <c r="AG20" s="5">
        <v>33222.26</v>
      </c>
      <c r="AH20" s="5">
        <v>34901.919999999998</v>
      </c>
      <c r="AI20" s="5">
        <v>36660.99</v>
      </c>
      <c r="AJ20" s="5">
        <v>38502.519999999997</v>
      </c>
      <c r="AK20" s="5">
        <v>40430.870000000003</v>
      </c>
      <c r="AL20" s="5">
        <v>42443</v>
      </c>
      <c r="AM20" s="5">
        <v>18343.61</v>
      </c>
      <c r="AN20" s="5">
        <v>19238.72</v>
      </c>
      <c r="AO20" s="5">
        <v>20165.32</v>
      </c>
      <c r="AP20" s="5">
        <v>21121.03</v>
      </c>
      <c r="AQ20" s="5">
        <v>22103.31</v>
      </c>
      <c r="AR20" s="5">
        <v>23109.82</v>
      </c>
      <c r="AS20" s="5">
        <v>24138.76</v>
      </c>
      <c r="AT20" s="5">
        <v>25185.75</v>
      </c>
      <c r="AU20" s="5">
        <v>26244.14</v>
      </c>
      <c r="AV20" s="5">
        <v>27306.04</v>
      </c>
      <c r="AW20" s="5">
        <v>28363.360000000001</v>
      </c>
      <c r="AX20" s="5">
        <v>29408.07</v>
      </c>
      <c r="AY20" s="5">
        <v>30430.75</v>
      </c>
      <c r="AZ20" s="5">
        <v>31420.94</v>
      </c>
      <c r="BA20" s="5">
        <v>32367.439999999999</v>
      </c>
      <c r="BB20" s="5">
        <v>33256.050000000003</v>
      </c>
      <c r="BC20" s="5">
        <v>34066.959999999999</v>
      </c>
      <c r="BD20" s="5">
        <v>34774.730000000003</v>
      </c>
      <c r="BE20" s="5">
        <v>35350.089999999997</v>
      </c>
      <c r="BF20" s="5">
        <v>35763.410000000003</v>
      </c>
      <c r="BG20" s="5">
        <v>35981.589999999997</v>
      </c>
      <c r="BH20" s="5">
        <v>35970.31</v>
      </c>
      <c r="BI20" s="5">
        <v>35696.04</v>
      </c>
      <c r="BJ20" s="5">
        <v>35127.49</v>
      </c>
      <c r="BK20" s="5">
        <v>34239.64</v>
      </c>
      <c r="BL20" s="5">
        <v>33016.620000000003</v>
      </c>
      <c r="BM20" s="5">
        <v>31388.639999999999</v>
      </c>
      <c r="BN20" s="5">
        <v>29369.71</v>
      </c>
      <c r="BO20" s="5">
        <v>26998.51</v>
      </c>
      <c r="BP20" s="5">
        <v>24334.240000000002</v>
      </c>
      <c r="BQ20" s="5">
        <v>21452.3</v>
      </c>
      <c r="BR20" s="5">
        <v>18447.72</v>
      </c>
      <c r="BS20" s="5">
        <v>15437.14</v>
      </c>
      <c r="BT20" s="5">
        <v>12547.2</v>
      </c>
      <c r="BU20" s="5">
        <v>9961.2000000000007</v>
      </c>
      <c r="BV20" s="5">
        <v>7673.4</v>
      </c>
      <c r="BW20" s="5">
        <v>5665.43</v>
      </c>
      <c r="BX20" s="5">
        <v>3969.88</v>
      </c>
      <c r="BY20" s="5">
        <v>2626.77</v>
      </c>
      <c r="BZ20" s="5">
        <v>1579.44</v>
      </c>
      <c r="CA20" s="5">
        <v>841.77</v>
      </c>
      <c r="CB20" s="5">
        <v>389.92</v>
      </c>
      <c r="CC20" s="5">
        <v>154.97999999999999</v>
      </c>
      <c r="CD20" s="5">
        <v>50.27</v>
      </c>
      <c r="CE20" s="5">
        <v>12.23</v>
      </c>
      <c r="CF20" s="5">
        <v>1.87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0.99719999999999998</v>
      </c>
      <c r="DS20" s="3">
        <v>0.99389926799999995</v>
      </c>
      <c r="DT20" s="3">
        <v>0.98999324387675991</v>
      </c>
      <c r="DU20" s="3">
        <v>0.98537987536029426</v>
      </c>
      <c r="DV20" s="3">
        <v>0.9806894671535793</v>
      </c>
      <c r="DW20" s="3">
        <v>0.97602138528992832</v>
      </c>
      <c r="DX20" s="3">
        <v>0.9714731256344773</v>
      </c>
      <c r="DY20" s="3">
        <v>0.9671889291504292</v>
      </c>
      <c r="DZ20" s="3">
        <v>0.96316542320516341</v>
      </c>
      <c r="EA20" s="3">
        <v>0.95930312985811073</v>
      </c>
      <c r="EB20" s="3">
        <v>0.9554755103699768</v>
      </c>
      <c r="EC20" s="3">
        <v>0.95158672504277098</v>
      </c>
      <c r="ED20" s="3">
        <v>0.94758054493034083</v>
      </c>
      <c r="EE20" s="3">
        <v>0.94344909375444452</v>
      </c>
      <c r="EF20" s="3">
        <v>0.93918470385067443</v>
      </c>
      <c r="EG20" s="3">
        <v>0.93480810313073026</v>
      </c>
      <c r="EH20" s="3">
        <v>0.93017145493920184</v>
      </c>
      <c r="EI20" s="3">
        <v>0.92517643422617835</v>
      </c>
      <c r="EJ20" s="3">
        <v>0.9197363967929284</v>
      </c>
      <c r="EK20" s="3">
        <v>0.91377650494171014</v>
      </c>
      <c r="EL20" s="3">
        <v>0.9071881763410804</v>
      </c>
      <c r="EM20" s="3">
        <v>0.89988531152153473</v>
      </c>
      <c r="EN20" s="3">
        <v>0.89181334027718651</v>
      </c>
      <c r="EO20" s="3">
        <v>0.882957633808234</v>
      </c>
      <c r="EP20" s="3">
        <v>0.8732274406836672</v>
      </c>
      <c r="EQ20" s="3">
        <v>0.86248674316325813</v>
      </c>
      <c r="ER20" s="3">
        <v>0.85060167584246837</v>
      </c>
      <c r="ES20" s="3">
        <v>0.83747689198421904</v>
      </c>
      <c r="ET20" s="3">
        <v>0.82305553990425073</v>
      </c>
      <c r="EU20" s="3">
        <v>0.80727756520428617</v>
      </c>
      <c r="EV20" s="3">
        <v>0.79009062584108691</v>
      </c>
      <c r="EW20" s="3">
        <v>0.77146028888375406</v>
      </c>
      <c r="EX20" s="3">
        <v>0.75131746074099925</v>
      </c>
      <c r="EY20" s="3">
        <v>0.72951422803029542</v>
      </c>
      <c r="EZ20" s="3">
        <v>0.70584878647299265</v>
      </c>
      <c r="FA20" s="3">
        <v>0.68012059820605208</v>
      </c>
      <c r="FB20" s="3">
        <v>0.65220164764969357</v>
      </c>
      <c r="FC20" s="3">
        <v>0.62197210128113023</v>
      </c>
      <c r="FD20" s="3">
        <v>0.58936210401096056</v>
      </c>
      <c r="FE20" s="3">
        <v>0.55437756951687001</v>
      </c>
      <c r="FF20" s="3">
        <v>0.51710676551825085</v>
      </c>
      <c r="FG20" s="3">
        <v>0.47776011172996713</v>
      </c>
      <c r="FH20" s="3">
        <v>0.43667751972230723</v>
      </c>
      <c r="FI20" s="3">
        <v>0.39350321334736271</v>
      </c>
      <c r="FJ20" s="3">
        <v>0.34899799991777603</v>
      </c>
      <c r="FK20" s="3">
        <v>0.30409591724835494</v>
      </c>
      <c r="FL20" s="3">
        <v>0.25979826498278707</v>
      </c>
      <c r="FM20" s="3">
        <v>0.21709002820226669</v>
      </c>
      <c r="FN20" s="3">
        <v>0.17695225288794961</v>
      </c>
      <c r="FO20" s="3">
        <v>0.14035498794566387</v>
      </c>
      <c r="FP20" s="3">
        <v>0.10813228981309836</v>
      </c>
      <c r="FQ20" s="3">
        <v>8.1370629407254647E-2</v>
      </c>
      <c r="FR20" s="3">
        <v>5.9414392474295127E-2</v>
      </c>
      <c r="FS20" s="3">
        <v>4.1579974285285953E-2</v>
      </c>
      <c r="FT20" s="3">
        <v>2.7617003120544079E-2</v>
      </c>
      <c r="FU20" s="3">
        <v>1.7320832017142837E-2</v>
      </c>
      <c r="FV20" s="3">
        <v>9.8718349998503877E-3</v>
      </c>
      <c r="FW20" s="3">
        <v>4.9869548868744203E-3</v>
      </c>
      <c r="FX20" s="3">
        <v>2.1896222821799517E-3</v>
      </c>
      <c r="FY20" s="3">
        <v>8.2491829858847491E-4</v>
      </c>
      <c r="FZ20" s="3">
        <v>2.5364587844998424E-4</v>
      </c>
      <c r="GA20" s="3">
        <v>5.8470447900290351E-5</v>
      </c>
      <c r="GB20" s="3">
        <v>8.4787996500211015E-6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23</v>
      </c>
      <c r="HC20">
        <f t="shared" si="24"/>
        <v>0.66934875330677157</v>
      </c>
      <c r="HD20">
        <f>IF(H20&gt;=$F$3,IF(HB20&lt;50,HC20*VLOOKUP(H20,Ret!$A$2:$AZ$27,HB20+2),HC20),0)</f>
        <v>0</v>
      </c>
      <c r="HE20">
        <f>IF(H20&lt;$F$3,HC20*VLOOKUP(H20,Withd!$A$2:$AZ$57,HB20+2),0)</f>
        <v>1.5930500328701164E-2</v>
      </c>
      <c r="HF20">
        <f>IF(HC20=HD20,0,HC20*VLOOKUP(H20,Mort!$A$2:$E$115,IF(HF19/HC19=VLOOKUP(H19,Mort!$A$2:$E$115,2),2,3)))</f>
        <v>5.0870505251314642E-4</v>
      </c>
      <c r="HH20">
        <f t="shared" si="20"/>
        <v>34</v>
      </c>
      <c r="HI20">
        <f t="shared" si="20"/>
        <v>11</v>
      </c>
      <c r="HJ20">
        <f t="shared" si="21"/>
        <v>0.31477234276716742</v>
      </c>
      <c r="HK20">
        <f>IF(HH20&gt;=$F$3,IF(HI20&lt;50,HJ20*VLOOKUP(HH20,Ret!$A$2:$AZ$27,HI20+2),HJ20),0)</f>
        <v>0</v>
      </c>
      <c r="HL20">
        <f>IF(HH20&lt;$F$3,HJ20*VLOOKUP(HH20,Withd!$A$2:$AZ$57,HI20+2),0)</f>
        <v>1.8697477160369746E-2</v>
      </c>
      <c r="HM20">
        <f>IF(HJ20=HK20,0,HJ20*VLOOKUP(HH20,Mort!$A$2:$E$115,IF(HM19/HJ19=VLOOKUP(HH19,Mort!$A$2:$E$115,2),2,3)))</f>
        <v>1.0387487311316525E-4</v>
      </c>
      <c r="HN20">
        <f>HN19/(1+Assumptions!$C$9)</f>
        <v>1.0774440000000001</v>
      </c>
      <c r="HO20">
        <f>HO19*(1+Assumptions!$C$10)</f>
        <v>0.93803680621918395</v>
      </c>
      <c r="HQ20">
        <f>HQ19/(1.01+Assumptions!$C$9)</f>
        <v>1.0983040000000004</v>
      </c>
      <c r="HR20">
        <f>HR19/(0.99+Assumptions!$C$9)</f>
        <v>1.0567839999999997</v>
      </c>
    </row>
    <row r="21" spans="2:226" x14ac:dyDescent="0.25">
      <c r="B21">
        <f t="shared" si="18"/>
        <v>2046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43250.44638181453</v>
      </c>
      <c r="F21" s="3">
        <f t="shared" si="19"/>
        <v>41030.74</v>
      </c>
      <c r="H21">
        <f t="shared" si="23"/>
        <v>47</v>
      </c>
      <c r="I21" s="5">
        <v>415896.95794850594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20371.18</v>
      </c>
      <c r="X21" s="5">
        <v>21407.14</v>
      </c>
      <c r="Y21" s="5">
        <v>22479.29</v>
      </c>
      <c r="Z21" s="5">
        <v>23602.76</v>
      </c>
      <c r="AA21" s="5">
        <v>24782.38</v>
      </c>
      <c r="AB21" s="5">
        <v>26023.58</v>
      </c>
      <c r="AC21" s="5">
        <v>27333.8</v>
      </c>
      <c r="AD21" s="5">
        <v>28717.19</v>
      </c>
      <c r="AE21" s="5">
        <v>30175.15</v>
      </c>
      <c r="AF21" s="5">
        <v>31707.759999999998</v>
      </c>
      <c r="AG21" s="5">
        <v>33315.54</v>
      </c>
      <c r="AH21" s="5">
        <v>34999.919999999998</v>
      </c>
      <c r="AI21" s="5">
        <v>36763.93</v>
      </c>
      <c r="AJ21" s="5">
        <v>38610.629999999997</v>
      </c>
      <c r="AK21" s="5">
        <v>40544.39</v>
      </c>
      <c r="AL21" s="5">
        <v>42562.17</v>
      </c>
      <c r="AM21" s="5">
        <v>18395.12</v>
      </c>
      <c r="AN21" s="5">
        <v>19292.740000000002</v>
      </c>
      <c r="AO21" s="5">
        <v>20221.95</v>
      </c>
      <c r="AP21" s="5">
        <v>21180.33</v>
      </c>
      <c r="AQ21" s="5">
        <v>22165.37</v>
      </c>
      <c r="AR21" s="5">
        <v>23174.71</v>
      </c>
      <c r="AS21" s="5">
        <v>24206.54</v>
      </c>
      <c r="AT21" s="5">
        <v>25256.47</v>
      </c>
      <c r="AU21" s="5">
        <v>26317.83</v>
      </c>
      <c r="AV21" s="5">
        <v>27382.71</v>
      </c>
      <c r="AW21" s="5">
        <v>28443</v>
      </c>
      <c r="AX21" s="5">
        <v>29490.639999999999</v>
      </c>
      <c r="AY21" s="5">
        <v>30516.2</v>
      </c>
      <c r="AZ21" s="5">
        <v>31509.17</v>
      </c>
      <c r="BA21" s="5">
        <v>32458.32</v>
      </c>
      <c r="BB21" s="5">
        <v>33349.43</v>
      </c>
      <c r="BC21" s="5">
        <v>34162.620000000003</v>
      </c>
      <c r="BD21" s="5">
        <v>34872.370000000003</v>
      </c>
      <c r="BE21" s="5">
        <v>35449.35</v>
      </c>
      <c r="BF21" s="5">
        <v>35863.83</v>
      </c>
      <c r="BG21" s="5">
        <v>36082.629999999997</v>
      </c>
      <c r="BH21" s="5">
        <v>36071.31</v>
      </c>
      <c r="BI21" s="5">
        <v>35796.269999999997</v>
      </c>
      <c r="BJ21" s="5">
        <v>35226.120000000003</v>
      </c>
      <c r="BK21" s="5">
        <v>34335.78</v>
      </c>
      <c r="BL21" s="5">
        <v>33109.33</v>
      </c>
      <c r="BM21" s="5">
        <v>31476.78</v>
      </c>
      <c r="BN21" s="5">
        <v>29452.18</v>
      </c>
      <c r="BO21" s="5">
        <v>27074.32</v>
      </c>
      <c r="BP21" s="5">
        <v>24402.57</v>
      </c>
      <c r="BQ21" s="5">
        <v>21512.54</v>
      </c>
      <c r="BR21" s="5">
        <v>18499.52</v>
      </c>
      <c r="BS21" s="5">
        <v>15480.49</v>
      </c>
      <c r="BT21" s="5">
        <v>12582.43</v>
      </c>
      <c r="BU21" s="5">
        <v>9989.17</v>
      </c>
      <c r="BV21" s="5">
        <v>7694.95</v>
      </c>
      <c r="BW21" s="5">
        <v>5681.34</v>
      </c>
      <c r="BX21" s="5">
        <v>3981.03</v>
      </c>
      <c r="BY21" s="5">
        <v>2634.15</v>
      </c>
      <c r="BZ21" s="5">
        <v>1583.88</v>
      </c>
      <c r="CA21" s="5">
        <v>844.13</v>
      </c>
      <c r="CB21" s="5">
        <v>391.02</v>
      </c>
      <c r="CC21" s="5">
        <v>155.41</v>
      </c>
      <c r="CD21" s="5">
        <v>50.42</v>
      </c>
      <c r="CE21" s="5">
        <v>12.26</v>
      </c>
      <c r="CF21" s="5">
        <v>1.88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0.99668999999999996</v>
      </c>
      <c r="DT21" s="3">
        <v>0.99277300829999993</v>
      </c>
      <c r="DU21" s="3">
        <v>0.98814668608132195</v>
      </c>
      <c r="DV21" s="3">
        <v>0.98344310785557487</v>
      </c>
      <c r="DW21" s="3">
        <v>0.97876191866218232</v>
      </c>
      <c r="DX21" s="3">
        <v>0.97420088812121652</v>
      </c>
      <c r="DY21" s="3">
        <v>0.96990466220460192</v>
      </c>
      <c r="DZ21" s="3">
        <v>0.96586985880983067</v>
      </c>
      <c r="EA21" s="3">
        <v>0.96199672067600328</v>
      </c>
      <c r="EB21" s="3">
        <v>0.95815835376050595</v>
      </c>
      <c r="EC21" s="3">
        <v>0.9542586492607007</v>
      </c>
      <c r="ED21" s="3">
        <v>0.95024122034731306</v>
      </c>
      <c r="EE21" s="3">
        <v>0.94609816862659879</v>
      </c>
      <c r="EF21" s="3">
        <v>0.94182180490440659</v>
      </c>
      <c r="EG21" s="3">
        <v>0.9374329152935521</v>
      </c>
      <c r="EH21" s="3">
        <v>0.93278324803369617</v>
      </c>
      <c r="EI21" s="3">
        <v>0.9277742019917552</v>
      </c>
      <c r="EJ21" s="3">
        <v>0.92231888968404363</v>
      </c>
      <c r="EK21" s="3">
        <v>0.91634226327889101</v>
      </c>
      <c r="EL21" s="3">
        <v>0.90973543556065017</v>
      </c>
      <c r="EM21" s="3">
        <v>0.90241206530438689</v>
      </c>
      <c r="EN21" s="3">
        <v>0.89431742907860656</v>
      </c>
      <c r="EO21" s="3">
        <v>0.88543685700785602</v>
      </c>
      <c r="EP21" s="3">
        <v>0.87567934284362936</v>
      </c>
      <c r="EQ21" s="3">
        <v>0.86490848692665279</v>
      </c>
      <c r="ER21" s="3">
        <v>0.85299004797680344</v>
      </c>
      <c r="ES21" s="3">
        <v>0.83982841153652132</v>
      </c>
      <c r="ET21" s="3">
        <v>0.82536656628986238</v>
      </c>
      <c r="EU21" s="3">
        <v>0.80954428921408572</v>
      </c>
      <c r="EV21" s="3">
        <v>0.79230909129671778</v>
      </c>
      <c r="EW21" s="3">
        <v>0.77362644292394112</v>
      </c>
      <c r="EX21" s="3">
        <v>0.75342705649919706</v>
      </c>
      <c r="EY21" s="3">
        <v>0.73156260331959033</v>
      </c>
      <c r="EZ21" s="3">
        <v>0.70783071246790286</v>
      </c>
      <c r="FA21" s="3">
        <v>0.68203028299844781</v>
      </c>
      <c r="FB21" s="3">
        <v>0.65403293988136146</v>
      </c>
      <c r="FC21" s="3">
        <v>0.62371851311786031</v>
      </c>
      <c r="FD21" s="3">
        <v>0.59101695147509092</v>
      </c>
      <c r="FE21" s="3">
        <v>0.55593418523552951</v>
      </c>
      <c r="FF21" s="3">
        <v>0.5185587299621448</v>
      </c>
      <c r="FG21" s="3">
        <v>0.47910159619932519</v>
      </c>
      <c r="FH21" s="3">
        <v>0.4379036499421452</v>
      </c>
      <c r="FI21" s="3">
        <v>0.39460811607236529</v>
      </c>
      <c r="FJ21" s="3">
        <v>0.34997793814458078</v>
      </c>
      <c r="FK21" s="3">
        <v>0.30494977662289902</v>
      </c>
      <c r="FL21" s="3">
        <v>0.26052774266224132</v>
      </c>
      <c r="FM21" s="3">
        <v>0.21769958704599546</v>
      </c>
      <c r="FN21" s="3">
        <v>0.17744911039706135</v>
      </c>
      <c r="FO21" s="3">
        <v>0.14074908538474112</v>
      </c>
      <c r="FP21" s="3">
        <v>0.10843591036211225</v>
      </c>
      <c r="FQ21" s="3">
        <v>8.1599106906593097E-2</v>
      </c>
      <c r="FR21" s="3">
        <v>5.9581219889987082E-2</v>
      </c>
      <c r="FS21" s="3">
        <v>4.1696725115609658E-2</v>
      </c>
      <c r="FT21" s="3">
        <v>2.7694547854536782E-2</v>
      </c>
      <c r="FU21" s="3">
        <v>1.7369466523408379E-2</v>
      </c>
      <c r="FV21" s="3">
        <v>9.8995537503513715E-3</v>
      </c>
      <c r="FW21" s="3">
        <v>5.0009575680650025E-3</v>
      </c>
      <c r="FX21" s="3">
        <v>2.1957704394103003E-3</v>
      </c>
      <c r="FY21" s="3">
        <v>8.2723455534343643E-4</v>
      </c>
      <c r="FZ21" s="3">
        <v>2.5435808107699982E-4</v>
      </c>
      <c r="GA21" s="3">
        <v>5.8634624849869988E-5</v>
      </c>
      <c r="GB21" s="3">
        <v>8.5026069494796445E-6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24</v>
      </c>
      <c r="HC21">
        <f t="shared" si="24"/>
        <v>0.65290954792555733</v>
      </c>
      <c r="HD21">
        <f>IF(H21&gt;=$F$3,IF(HB21&lt;50,HC21*VLOOKUP(H21,Ret!$A$2:$AZ$27,HB21+2),HC21),0)</f>
        <v>0</v>
      </c>
      <c r="HE21">
        <f>IF(H21&lt;$F$3,HC21*VLOOKUP(H21,Withd!$A$2:$AZ$57,HB21+2),0)</f>
        <v>1.3645809551644147E-2</v>
      </c>
      <c r="HF21">
        <f>IF(HC21=HD21,0,HC21*VLOOKUP(H21,Mort!$A$2:$E$115,IF(HF20/HC20=VLOOKUP(H20,Mort!$A$2:$E$115,2),2,3)))</f>
        <v>5.4191492477821256E-4</v>
      </c>
      <c r="HH21">
        <f t="shared" si="20"/>
        <v>35</v>
      </c>
      <c r="HI21">
        <f t="shared" si="20"/>
        <v>12</v>
      </c>
      <c r="HJ21">
        <f t="shared" si="21"/>
        <v>0.29597099073368455</v>
      </c>
      <c r="HK21">
        <f>IF(HH21&gt;=$F$3,IF(HI21&lt;50,HJ21*VLOOKUP(HH21,Ret!$A$2:$AZ$27,HI21+2),HJ21),0)</f>
        <v>0</v>
      </c>
      <c r="HL21">
        <f>IF(HH21&lt;$F$3,HJ21*VLOOKUP(HH21,Withd!$A$2:$AZ$57,HI21+2),0)</f>
        <v>1.6751958075526544E-2</v>
      </c>
      <c r="HM21">
        <f>IF(HJ21=HK21,0,HJ21*VLOOKUP(HH21,Mort!$A$2:$E$115,IF(HM20/HJ20=VLOOKUP(HH20,Mort!$A$2:$E$115,2),2,3)))</f>
        <v>1.0358984675678959E-4</v>
      </c>
      <c r="HN21">
        <f>HN20/(1+Assumptions!$C$9)</f>
        <v>1.038</v>
      </c>
      <c r="HO21">
        <f>HO20*(1+Assumptions!$C$10)</f>
        <v>0.9685230024213074</v>
      </c>
      <c r="HQ21">
        <f>HQ20/(1.01+Assumptions!$C$9)</f>
        <v>1.0480000000000003</v>
      </c>
      <c r="HR21">
        <f>HR20/(0.99+Assumptions!$C$9)</f>
        <v>1.0279999999999998</v>
      </c>
    </row>
    <row r="22" spans="2:226" x14ac:dyDescent="0.25">
      <c r="B22">
        <f t="shared" si="18"/>
        <v>2047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45629.220932814329</v>
      </c>
      <c r="F22" s="3">
        <f t="shared" si="19"/>
        <v>43072.73</v>
      </c>
      <c r="H22">
        <f t="shared" si="23"/>
        <v>48</v>
      </c>
      <c r="I22" s="5">
        <v>404853.73244101321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21478.23</v>
      </c>
      <c r="Y22" s="5">
        <v>22553.94</v>
      </c>
      <c r="Z22" s="5">
        <v>23681.14</v>
      </c>
      <c r="AA22" s="5">
        <v>24864.68</v>
      </c>
      <c r="AB22" s="5">
        <v>26110</v>
      </c>
      <c r="AC22" s="5">
        <v>27424.57</v>
      </c>
      <c r="AD22" s="5">
        <v>28812.560000000001</v>
      </c>
      <c r="AE22" s="5">
        <v>30275.360000000001</v>
      </c>
      <c r="AF22" s="5">
        <v>31813.06</v>
      </c>
      <c r="AG22" s="5">
        <v>33426.18</v>
      </c>
      <c r="AH22" s="5">
        <v>35116.160000000003</v>
      </c>
      <c r="AI22" s="5">
        <v>36886.019999999997</v>
      </c>
      <c r="AJ22" s="5">
        <v>38738.85</v>
      </c>
      <c r="AK22" s="5">
        <v>40679.040000000001</v>
      </c>
      <c r="AL22" s="5">
        <v>42703.519999999997</v>
      </c>
      <c r="AM22" s="5">
        <v>18456.21</v>
      </c>
      <c r="AN22" s="5">
        <v>19356.810000000001</v>
      </c>
      <c r="AO22" s="5">
        <v>20289.099999999999</v>
      </c>
      <c r="AP22" s="5">
        <v>21250.67</v>
      </c>
      <c r="AQ22" s="5">
        <v>22238.98</v>
      </c>
      <c r="AR22" s="5">
        <v>23251.67</v>
      </c>
      <c r="AS22" s="5">
        <v>24286.93</v>
      </c>
      <c r="AT22" s="5">
        <v>25340.34</v>
      </c>
      <c r="AU22" s="5">
        <v>26405.23</v>
      </c>
      <c r="AV22" s="5">
        <v>27473.65</v>
      </c>
      <c r="AW22" s="5">
        <v>28537.46</v>
      </c>
      <c r="AX22" s="5">
        <v>29588.58</v>
      </c>
      <c r="AY22" s="5">
        <v>30617.54</v>
      </c>
      <c r="AZ22" s="5">
        <v>31613.81</v>
      </c>
      <c r="BA22" s="5">
        <v>32566.11</v>
      </c>
      <c r="BB22" s="5">
        <v>33460.18</v>
      </c>
      <c r="BC22" s="5">
        <v>34276.07</v>
      </c>
      <c r="BD22" s="5">
        <v>34988.18</v>
      </c>
      <c r="BE22" s="5">
        <v>35567.07</v>
      </c>
      <c r="BF22" s="5">
        <v>35982.93</v>
      </c>
      <c r="BG22" s="5">
        <v>36202.46</v>
      </c>
      <c r="BH22" s="5">
        <v>36191.1</v>
      </c>
      <c r="BI22" s="5">
        <v>35915.15</v>
      </c>
      <c r="BJ22" s="5">
        <v>35343.11</v>
      </c>
      <c r="BK22" s="5">
        <v>34449.81</v>
      </c>
      <c r="BL22" s="5">
        <v>33219.279999999999</v>
      </c>
      <c r="BM22" s="5">
        <v>31581.31</v>
      </c>
      <c r="BN22" s="5">
        <v>29549.99</v>
      </c>
      <c r="BO22" s="5">
        <v>27164.23</v>
      </c>
      <c r="BP22" s="5">
        <v>24483.61</v>
      </c>
      <c r="BQ22" s="5">
        <v>21583.98</v>
      </c>
      <c r="BR22" s="5">
        <v>18560.95</v>
      </c>
      <c r="BS22" s="5">
        <v>15531.9</v>
      </c>
      <c r="BT22" s="5">
        <v>12624.22</v>
      </c>
      <c r="BU22" s="5">
        <v>10022.34</v>
      </c>
      <c r="BV22" s="5">
        <v>7720.5</v>
      </c>
      <c r="BW22" s="5">
        <v>5700.21</v>
      </c>
      <c r="BX22" s="5">
        <v>3994.25</v>
      </c>
      <c r="BY22" s="5">
        <v>2642.9</v>
      </c>
      <c r="BZ22" s="5">
        <v>1589.14</v>
      </c>
      <c r="CA22" s="5">
        <v>846.94</v>
      </c>
      <c r="CB22" s="5">
        <v>392.32</v>
      </c>
      <c r="CC22" s="5">
        <v>155.93</v>
      </c>
      <c r="CD22" s="5">
        <v>50.58</v>
      </c>
      <c r="CE22" s="5">
        <v>12.3</v>
      </c>
      <c r="CF22" s="5">
        <v>1.88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0.99607000000000001</v>
      </c>
      <c r="DU22" s="3">
        <v>0.99142831379999996</v>
      </c>
      <c r="DV22" s="3">
        <v>0.98670911502631198</v>
      </c>
      <c r="DW22" s="3">
        <v>0.98201237963878674</v>
      </c>
      <c r="DX22" s="3">
        <v>0.97743620194966996</v>
      </c>
      <c r="DY22" s="3">
        <v>0.97312570829907186</v>
      </c>
      <c r="DZ22" s="3">
        <v>0.96907750535254766</v>
      </c>
      <c r="EA22" s="3">
        <v>0.96519150455608393</v>
      </c>
      <c r="EB22" s="3">
        <v>0.96134039045290509</v>
      </c>
      <c r="EC22" s="3">
        <v>0.95742773506376178</v>
      </c>
      <c r="ED22" s="3">
        <v>0.95339696429914333</v>
      </c>
      <c r="EE22" s="3">
        <v>0.94924015353479907</v>
      </c>
      <c r="EF22" s="3">
        <v>0.94494958804082185</v>
      </c>
      <c r="EG22" s="3">
        <v>0.94054612296055162</v>
      </c>
      <c r="EH22" s="3">
        <v>0.93588101419066727</v>
      </c>
      <c r="EI22" s="3">
        <v>0.93085533314446345</v>
      </c>
      <c r="EJ22" s="3">
        <v>0.92538190378557406</v>
      </c>
      <c r="EK22" s="3">
        <v>0.91938542904904352</v>
      </c>
      <c r="EL22" s="3">
        <v>0.91275666010559986</v>
      </c>
      <c r="EM22" s="3">
        <v>0.90540896899174983</v>
      </c>
      <c r="EN22" s="3">
        <v>0.89728745053989378</v>
      </c>
      <c r="EO22" s="3">
        <v>0.88837738615603268</v>
      </c>
      <c r="EP22" s="3">
        <v>0.87858746736059312</v>
      </c>
      <c r="EQ22" s="3">
        <v>0.86778084151205781</v>
      </c>
      <c r="ER22" s="3">
        <v>0.85582282151602163</v>
      </c>
      <c r="ES22" s="3">
        <v>0.8426174753800294</v>
      </c>
      <c r="ET22" s="3">
        <v>0.82810760245398529</v>
      </c>
      <c r="EU22" s="3">
        <v>0.81223277971494234</v>
      </c>
      <c r="EV22" s="3">
        <v>0.79494034383481116</v>
      </c>
      <c r="EW22" s="3">
        <v>0.77619565052718631</v>
      </c>
      <c r="EX22" s="3">
        <v>0.7559291820919215</v>
      </c>
      <c r="EY22" s="3">
        <v>0.73399211722761393</v>
      </c>
      <c r="EZ22" s="3">
        <v>0.71018141294475012</v>
      </c>
      <c r="FA22" s="3">
        <v>0.68429530044291398</v>
      </c>
      <c r="FB22" s="3">
        <v>0.65620497835973235</v>
      </c>
      <c r="FC22" s="3">
        <v>0.62578987761275873</v>
      </c>
      <c r="FD22" s="3">
        <v>0.59297971432952179</v>
      </c>
      <c r="FE22" s="3">
        <v>0.55778043848692138</v>
      </c>
      <c r="FF22" s="3">
        <v>0.52028085960744563</v>
      </c>
      <c r="FG22" s="3">
        <v>0.48069268899991507</v>
      </c>
      <c r="FH22" s="3">
        <v>0.43935792467281237</v>
      </c>
      <c r="FI22" s="3">
        <v>0.3959186066604114</v>
      </c>
      <c r="FJ22" s="3">
        <v>0.35114021224711889</v>
      </c>
      <c r="FK22" s="3">
        <v>0.3059625125394046</v>
      </c>
      <c r="FL22" s="3">
        <v>0.26139295333778956</v>
      </c>
      <c r="FM22" s="3">
        <v>0.21842256573859031</v>
      </c>
      <c r="FN22" s="3">
        <v>0.17803841755918234</v>
      </c>
      <c r="FO22" s="3">
        <v>0.14121651203959226</v>
      </c>
      <c r="FP22" s="3">
        <v>0.10879602520554267</v>
      </c>
      <c r="FQ22" s="3">
        <v>8.187009692742292E-2</v>
      </c>
      <c r="FR22" s="3">
        <v>5.9779088673496392E-2</v>
      </c>
      <c r="FS22" s="3">
        <v>4.1835199626372978E-2</v>
      </c>
      <c r="FT22" s="3">
        <v>2.778652123984067E-2</v>
      </c>
      <c r="FU22" s="3">
        <v>1.7427150391203274E-2</v>
      </c>
      <c r="FV22" s="3">
        <v>9.9324300939623942E-3</v>
      </c>
      <c r="FW22" s="3">
        <v>5.0175657105669827E-3</v>
      </c>
      <c r="FX22" s="3">
        <v>2.2030625765386449E-3</v>
      </c>
      <c r="FY22" s="3">
        <v>8.2998179508516896E-4</v>
      </c>
      <c r="FZ22" s="3">
        <v>2.5520280235278773E-4</v>
      </c>
      <c r="GA22" s="3">
        <v>5.8829349998364616E-5</v>
      </c>
      <c r="GB22" s="3">
        <v>8.5308440432628516E-6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25</v>
      </c>
      <c r="HC22">
        <f t="shared" si="24"/>
        <v>0.63872182344913497</v>
      </c>
      <c r="HD22">
        <f>IF(H22&gt;=$F$3,IF(HB22&lt;50,HC22*VLOOKUP(H22,Ret!$A$2:$AZ$27,HB22+2),HC22),0)</f>
        <v>0</v>
      </c>
      <c r="HE22">
        <f>IF(H22&lt;$F$3,HC22*VLOOKUP(H22,Withd!$A$2:$AZ$57,HB22+2),0)</f>
        <v>1.1433120639739516E-2</v>
      </c>
      <c r="HF22">
        <f>IF(HC22=HD22,0,HC22*VLOOKUP(H22,Mort!$A$2:$E$115,IF(HF21/HC21=VLOOKUP(H21,Mort!$A$2:$E$115,2),2,3)))</f>
        <v>5.6846242286973006E-4</v>
      </c>
      <c r="HH22">
        <f t="shared" si="20"/>
        <v>36</v>
      </c>
      <c r="HI22">
        <f t="shared" si="20"/>
        <v>13</v>
      </c>
      <c r="HJ22">
        <f t="shared" si="21"/>
        <v>0.27911544281140122</v>
      </c>
      <c r="HK22">
        <f>IF(HH22&gt;=$F$3,IF(HI22&lt;50,HJ22*VLOOKUP(HH22,Ret!$A$2:$AZ$27,HI22+2),HJ22),0)</f>
        <v>0</v>
      </c>
      <c r="HL22">
        <f>IF(HH22&lt;$F$3,HJ22*VLOOKUP(HH22,Withd!$A$2:$AZ$57,HI22+2),0)</f>
        <v>1.4095329861975762E-2</v>
      </c>
      <c r="HM22">
        <f>IF(HJ22=HK22,0,HJ22*VLOOKUP(HH22,Mort!$A$2:$E$115,IF(HM21/HJ21=VLOOKUP(HH21,Mort!$A$2:$E$115,2),2,3)))</f>
        <v>1.0606386826833247E-4</v>
      </c>
      <c r="HN22">
        <f>HN21/(1+Assumptions!$C$9)</f>
        <v>1</v>
      </c>
      <c r="HO22">
        <f>HO21*(1+Assumptions!$C$10)</f>
        <v>0.99999999999999989</v>
      </c>
      <c r="HQ22">
        <f>HQ21/(1.01+Assumptions!$C$9)</f>
        <v>1.0000000000000002</v>
      </c>
      <c r="HR22">
        <f>HR21/(0.99+Assumptions!$C$9)</f>
        <v>0.99999999999999978</v>
      </c>
    </row>
    <row r="23" spans="2:226" x14ac:dyDescent="0.25">
      <c r="B23">
        <f t="shared" si="18"/>
        <v>2048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19827.150291368784</v>
      </c>
      <c r="F23" s="3">
        <f t="shared" si="19"/>
        <v>18615.78</v>
      </c>
      <c r="H23">
        <f t="shared" si="23"/>
        <v>49</v>
      </c>
      <c r="I23" s="5">
        <v>393815.36026520428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22642.93</v>
      </c>
      <c r="Z23" s="5">
        <v>23774.58</v>
      </c>
      <c r="AA23" s="5">
        <v>24962.79</v>
      </c>
      <c r="AB23" s="5">
        <v>26213.02</v>
      </c>
      <c r="AC23" s="5">
        <v>27532.78</v>
      </c>
      <c r="AD23" s="5">
        <v>28926.240000000002</v>
      </c>
      <c r="AE23" s="5">
        <v>30394.81</v>
      </c>
      <c r="AF23" s="5">
        <v>31938.58</v>
      </c>
      <c r="AG23" s="5">
        <v>33558.06</v>
      </c>
      <c r="AH23" s="5">
        <v>35254.71</v>
      </c>
      <c r="AI23" s="5">
        <v>37031.550000000003</v>
      </c>
      <c r="AJ23" s="5">
        <v>38891.699999999997</v>
      </c>
      <c r="AK23" s="5">
        <v>40839.54</v>
      </c>
      <c r="AL23" s="5">
        <v>42872.01</v>
      </c>
      <c r="AM23" s="5">
        <v>18529.03</v>
      </c>
      <c r="AN23" s="5">
        <v>19433.18</v>
      </c>
      <c r="AO23" s="5">
        <v>20369.150000000001</v>
      </c>
      <c r="AP23" s="5">
        <v>21334.52</v>
      </c>
      <c r="AQ23" s="5">
        <v>22326.73</v>
      </c>
      <c r="AR23" s="5">
        <v>23343.41</v>
      </c>
      <c r="AS23" s="5">
        <v>24382.75</v>
      </c>
      <c r="AT23" s="5">
        <v>25440.33</v>
      </c>
      <c r="AU23" s="5">
        <v>26509.42</v>
      </c>
      <c r="AV23" s="5">
        <v>27582.04</v>
      </c>
      <c r="AW23" s="5">
        <v>28650.06</v>
      </c>
      <c r="AX23" s="5">
        <v>29705.32</v>
      </c>
      <c r="AY23" s="5">
        <v>30738.34</v>
      </c>
      <c r="AZ23" s="5">
        <v>31738.54</v>
      </c>
      <c r="BA23" s="5">
        <v>32694.6</v>
      </c>
      <c r="BB23" s="5">
        <v>33592.199999999997</v>
      </c>
      <c r="BC23" s="5">
        <v>34411.31</v>
      </c>
      <c r="BD23" s="5">
        <v>35126.230000000003</v>
      </c>
      <c r="BE23" s="5">
        <v>35707.4</v>
      </c>
      <c r="BF23" s="5">
        <v>36124.9</v>
      </c>
      <c r="BG23" s="5">
        <v>36345.29</v>
      </c>
      <c r="BH23" s="5">
        <v>36333.89</v>
      </c>
      <c r="BI23" s="5">
        <v>36056.85</v>
      </c>
      <c r="BJ23" s="5">
        <v>35482.550000000003</v>
      </c>
      <c r="BK23" s="5">
        <v>34585.730000000003</v>
      </c>
      <c r="BL23" s="5">
        <v>33350.35</v>
      </c>
      <c r="BM23" s="5">
        <v>31705.919999999998</v>
      </c>
      <c r="BN23" s="5">
        <v>29666.58</v>
      </c>
      <c r="BO23" s="5">
        <v>27271.41</v>
      </c>
      <c r="BP23" s="5">
        <v>24580.21</v>
      </c>
      <c r="BQ23" s="5">
        <v>21669.14</v>
      </c>
      <c r="BR23" s="5">
        <v>18634.189999999999</v>
      </c>
      <c r="BS23" s="5">
        <v>15593.18</v>
      </c>
      <c r="BT23" s="5">
        <v>12674.03</v>
      </c>
      <c r="BU23" s="5">
        <v>10061.89</v>
      </c>
      <c r="BV23" s="5">
        <v>7750.97</v>
      </c>
      <c r="BW23" s="5">
        <v>5722.7</v>
      </c>
      <c r="BX23" s="5">
        <v>4010.01</v>
      </c>
      <c r="BY23" s="5">
        <v>2653.32</v>
      </c>
      <c r="BZ23" s="5">
        <v>1595.41</v>
      </c>
      <c r="CA23" s="5">
        <v>850.28</v>
      </c>
      <c r="CB23" s="5">
        <v>393.87</v>
      </c>
      <c r="CC23" s="5">
        <v>156.55000000000001</v>
      </c>
      <c r="CD23" s="5">
        <v>50.78</v>
      </c>
      <c r="CE23" s="5">
        <v>12.35</v>
      </c>
      <c r="CF23" s="5">
        <v>1.89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0.99534</v>
      </c>
      <c r="DV23" s="3">
        <v>0.99060218160000002</v>
      </c>
      <c r="DW23" s="3">
        <v>0.98588691521558403</v>
      </c>
      <c r="DX23" s="3">
        <v>0.98129268219067944</v>
      </c>
      <c r="DY23" s="3">
        <v>0.97696518146221856</v>
      </c>
      <c r="DZ23" s="3">
        <v>0.97290100630733567</v>
      </c>
      <c r="EA23" s="3">
        <v>0.96899967327204328</v>
      </c>
      <c r="EB23" s="3">
        <v>0.96513336457568777</v>
      </c>
      <c r="EC23" s="3">
        <v>0.96120527178186466</v>
      </c>
      <c r="ED23" s="3">
        <v>0.95715859758766297</v>
      </c>
      <c r="EE23" s="3">
        <v>0.95298538610218075</v>
      </c>
      <c r="EF23" s="3">
        <v>0.94867789215699894</v>
      </c>
      <c r="EG23" s="3">
        <v>0.94425705317954733</v>
      </c>
      <c r="EH23" s="3">
        <v>0.93957353819577683</v>
      </c>
      <c r="EI23" s="3">
        <v>0.9345280282956655</v>
      </c>
      <c r="EJ23" s="3">
        <v>0.92903300348928697</v>
      </c>
      <c r="EK23" s="3">
        <v>0.92301286962667639</v>
      </c>
      <c r="EL23" s="3">
        <v>0.91635794683666805</v>
      </c>
      <c r="EM23" s="3">
        <v>0.90898126536463286</v>
      </c>
      <c r="EN23" s="3">
        <v>0.90082770341431206</v>
      </c>
      <c r="EO23" s="3">
        <v>0.89188248431940798</v>
      </c>
      <c r="EP23" s="3">
        <v>0.8820539393422081</v>
      </c>
      <c r="EQ23" s="3">
        <v>0.87120467588829897</v>
      </c>
      <c r="ER23" s="3">
        <v>0.85919947545455821</v>
      </c>
      <c r="ES23" s="3">
        <v>0.84594202754829428</v>
      </c>
      <c r="ET23" s="3">
        <v>0.8313749058339126</v>
      </c>
      <c r="EU23" s="3">
        <v>0.81543744888907643</v>
      </c>
      <c r="EV23" s="3">
        <v>0.79807678560222794</v>
      </c>
      <c r="EW23" s="3">
        <v>0.77925813499772734</v>
      </c>
      <c r="EX23" s="3">
        <v>0.75891170509293671</v>
      </c>
      <c r="EY23" s="3">
        <v>0.73688808741113965</v>
      </c>
      <c r="EZ23" s="3">
        <v>0.71298343785552221</v>
      </c>
      <c r="FA23" s="3">
        <v>0.68699519154568844</v>
      </c>
      <c r="FB23" s="3">
        <v>0.65879403893273791</v>
      </c>
      <c r="FC23" s="3">
        <v>0.62825893522820553</v>
      </c>
      <c r="FD23" s="3">
        <v>0.59531931925419068</v>
      </c>
      <c r="FE23" s="3">
        <v>0.55998116446326196</v>
      </c>
      <c r="FF23" s="3">
        <v>0.52233363077639683</v>
      </c>
      <c r="FG23" s="3">
        <v>0.48258926481062081</v>
      </c>
      <c r="FH23" s="3">
        <v>0.44109141392955553</v>
      </c>
      <c r="FI23" s="3">
        <v>0.39748070583434036</v>
      </c>
      <c r="FJ23" s="3">
        <v>0.3525256380044765</v>
      </c>
      <c r="FK23" s="3">
        <v>0.30716968941882056</v>
      </c>
      <c r="FL23" s="3">
        <v>0.26242428076118096</v>
      </c>
      <c r="FM23" s="3">
        <v>0.21928435324685042</v>
      </c>
      <c r="FN23" s="3">
        <v>0.17874086917504026</v>
      </c>
      <c r="FO23" s="3">
        <v>0.14177368261225842</v>
      </c>
      <c r="FP23" s="3">
        <v>0.10922528055813613</v>
      </c>
      <c r="FQ23" s="3">
        <v>8.2193115872803021E-2</v>
      </c>
      <c r="FR23" s="3">
        <v>6.0014947416844579E-2</v>
      </c>
      <c r="FS23" s="3">
        <v>4.2000260650730335E-2</v>
      </c>
      <c r="FT23" s="3">
        <v>2.7896153121608584E-2</v>
      </c>
      <c r="FU23" s="3">
        <v>1.7495909314810473E-2</v>
      </c>
      <c r="FV23" s="3">
        <v>9.971618554883082E-3</v>
      </c>
      <c r="FW23" s="3">
        <v>5.0373625453702863E-3</v>
      </c>
      <c r="FX23" s="3">
        <v>2.2117547727957313E-3</v>
      </c>
      <c r="FY23" s="3">
        <v>8.3325649310306369E-4</v>
      </c>
      <c r="FZ23" s="3">
        <v>2.5620970649932999E-4</v>
      </c>
      <c r="GA23" s="3">
        <v>5.9061461542225536E-5</v>
      </c>
      <c r="GB23" s="3">
        <v>8.5645025382381226E-6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26</v>
      </c>
      <c r="HC23">
        <f t="shared" si="24"/>
        <v>0.62672024038652574</v>
      </c>
      <c r="HD23">
        <f>IF(H23&gt;=$F$3,IF(HB23&lt;50,HC23*VLOOKUP(H23,Ret!$A$2:$AZ$27,HB23+2),HC23),0)</f>
        <v>0</v>
      </c>
      <c r="HE23">
        <f>IF(H23&lt;$F$3,HC23*VLOOKUP(H23,Withd!$A$2:$AZ$57,HB23+2),0)</f>
        <v>9.4008036057978851E-3</v>
      </c>
      <c r="HF23">
        <f>IF(HC23=HD23,0,HC23*VLOOKUP(H23,Mort!$A$2:$E$115,IF(HF22/HC22=VLOOKUP(H22,Mort!$A$2:$E$115,2),2,3)))</f>
        <v>5.8911702596333413E-4</v>
      </c>
      <c r="HH23">
        <f t="shared" si="20"/>
        <v>37</v>
      </c>
      <c r="HI23">
        <f t="shared" si="20"/>
        <v>14</v>
      </c>
      <c r="HJ23">
        <f t="shared" si="21"/>
        <v>0.26491404908115712</v>
      </c>
      <c r="HK23">
        <f>IF(HH23&gt;=$F$3,IF(HI23&lt;50,HJ23*VLOOKUP(HH23,Ret!$A$2:$AZ$27,HI23+2),HJ23),0)</f>
        <v>0</v>
      </c>
      <c r="HL23">
        <f>IF(HH23&lt;$F$3,HJ23*VLOOKUP(HH23,Withd!$A$2:$AZ$57,HI23+2),0)</f>
        <v>1.2768857165711774E-2</v>
      </c>
      <c r="HM23">
        <f>IF(HJ23=HK23,0,HJ23*VLOOKUP(HH23,Mort!$A$2:$E$115,IF(HM22/HJ22=VLOOKUP(HH22,Mort!$A$2:$E$115,2),2,3)))</f>
        <v>1.0596561963246286E-4</v>
      </c>
      <c r="HN23">
        <f>HN22/(1+Assumptions!$C$9)</f>
        <v>0.96339113680154143</v>
      </c>
      <c r="HO23">
        <f>HO22*(1+Assumptions!$C$10)</f>
        <v>1.0324999999999998</v>
      </c>
      <c r="HQ23">
        <f>HQ22/(1.01+Assumptions!$C$9)</f>
        <v>0.95419847328244289</v>
      </c>
      <c r="HR23">
        <f>HR22/(0.99+Assumptions!$C$9)</f>
        <v>0.97276264591439665</v>
      </c>
    </row>
    <row r="24" spans="2:226" x14ac:dyDescent="0.25">
      <c r="B24">
        <f t="shared" si="18"/>
        <v>2049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20917.643557394069</v>
      </c>
      <c r="F24" s="3">
        <f t="shared" si="19"/>
        <v>19524.16</v>
      </c>
      <c r="H24">
        <f t="shared" si="23"/>
        <v>50</v>
      </c>
      <c r="I24" s="5">
        <v>382807.03343083744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23885.89</v>
      </c>
      <c r="AA24" s="5">
        <v>25079.66</v>
      </c>
      <c r="AB24" s="5">
        <v>26335.74</v>
      </c>
      <c r="AC24" s="5">
        <v>27661.68</v>
      </c>
      <c r="AD24" s="5">
        <v>29061.67</v>
      </c>
      <c r="AE24" s="5">
        <v>30537.119999999999</v>
      </c>
      <c r="AF24" s="5">
        <v>32088.11</v>
      </c>
      <c r="AG24" s="5">
        <v>33715.18</v>
      </c>
      <c r="AH24" s="5">
        <v>35419.760000000002</v>
      </c>
      <c r="AI24" s="5">
        <v>37204.93</v>
      </c>
      <c r="AJ24" s="5">
        <v>39073.78</v>
      </c>
      <c r="AK24" s="5">
        <v>41030.74</v>
      </c>
      <c r="AL24" s="5">
        <v>43072.73</v>
      </c>
      <c r="AM24" s="5">
        <v>18615.78</v>
      </c>
      <c r="AN24" s="5">
        <v>19524.16</v>
      </c>
      <c r="AO24" s="5">
        <v>20464.52</v>
      </c>
      <c r="AP24" s="5">
        <v>21434.400000000001</v>
      </c>
      <c r="AQ24" s="5">
        <v>22431.26</v>
      </c>
      <c r="AR24" s="5">
        <v>23452.7</v>
      </c>
      <c r="AS24" s="5">
        <v>24496.91</v>
      </c>
      <c r="AT24" s="5">
        <v>25559.43</v>
      </c>
      <c r="AU24" s="5">
        <v>26633.53</v>
      </c>
      <c r="AV24" s="5">
        <v>27711.18</v>
      </c>
      <c r="AW24" s="5">
        <v>28784.19</v>
      </c>
      <c r="AX24" s="5">
        <v>29844.400000000001</v>
      </c>
      <c r="AY24" s="5">
        <v>30882.26</v>
      </c>
      <c r="AZ24" s="5">
        <v>31887.13</v>
      </c>
      <c r="BA24" s="5">
        <v>32847.67</v>
      </c>
      <c r="BB24" s="5">
        <v>33749.47</v>
      </c>
      <c r="BC24" s="5">
        <v>34572.42</v>
      </c>
      <c r="BD24" s="5">
        <v>35290.69</v>
      </c>
      <c r="BE24" s="5">
        <v>35874.58</v>
      </c>
      <c r="BF24" s="5">
        <v>36294.03</v>
      </c>
      <c r="BG24" s="5">
        <v>36515.449999999997</v>
      </c>
      <c r="BH24" s="5">
        <v>36504</v>
      </c>
      <c r="BI24" s="5">
        <v>36225.67</v>
      </c>
      <c r="BJ24" s="5">
        <v>35648.68</v>
      </c>
      <c r="BK24" s="5">
        <v>34747.660000000003</v>
      </c>
      <c r="BL24" s="5">
        <v>33506.49</v>
      </c>
      <c r="BM24" s="5">
        <v>31854.36</v>
      </c>
      <c r="BN24" s="5">
        <v>29805.47</v>
      </c>
      <c r="BO24" s="5">
        <v>27399.09</v>
      </c>
      <c r="BP24" s="5">
        <v>24695.29</v>
      </c>
      <c r="BQ24" s="5">
        <v>21770.59</v>
      </c>
      <c r="BR24" s="5">
        <v>18721.43</v>
      </c>
      <c r="BS24" s="5">
        <v>15666.18</v>
      </c>
      <c r="BT24" s="5">
        <v>12733.36</v>
      </c>
      <c r="BU24" s="5">
        <v>10108.99</v>
      </c>
      <c r="BV24" s="5">
        <v>7787.25</v>
      </c>
      <c r="BW24" s="5">
        <v>5749.49</v>
      </c>
      <c r="BX24" s="5">
        <v>4028.79</v>
      </c>
      <c r="BY24" s="5">
        <v>2665.75</v>
      </c>
      <c r="BZ24" s="5">
        <v>1602.88</v>
      </c>
      <c r="CA24" s="5">
        <v>854.26</v>
      </c>
      <c r="CB24" s="5">
        <v>395.71</v>
      </c>
      <c r="CC24" s="5">
        <v>157.28</v>
      </c>
      <c r="CD24" s="5">
        <v>51.02</v>
      </c>
      <c r="CE24" s="5">
        <v>12.41</v>
      </c>
      <c r="CF24" s="5">
        <v>1.9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0.99524000000000001</v>
      </c>
      <c r="DW24" s="3">
        <v>0.9905026576</v>
      </c>
      <c r="DX24" s="3">
        <v>0.98588691521558403</v>
      </c>
      <c r="DY24" s="3">
        <v>0.98153915391948332</v>
      </c>
      <c r="DZ24" s="3">
        <v>0.97745595103917826</v>
      </c>
      <c r="EA24" s="3">
        <v>0.9735363526755112</v>
      </c>
      <c r="EB24" s="3">
        <v>0.96965194262833587</v>
      </c>
      <c r="EC24" s="3">
        <v>0.96570545922183848</v>
      </c>
      <c r="ED24" s="3">
        <v>0.96163983923851448</v>
      </c>
      <c r="EE24" s="3">
        <v>0.95744708953943458</v>
      </c>
      <c r="EF24" s="3">
        <v>0.95311942869471633</v>
      </c>
      <c r="EG24" s="3">
        <v>0.94867789215699894</v>
      </c>
      <c r="EH24" s="3">
        <v>0.9439724498119002</v>
      </c>
      <c r="EI24" s="3">
        <v>0.93890331775641034</v>
      </c>
      <c r="EJ24" s="3">
        <v>0.93338256624800264</v>
      </c>
      <c r="EK24" s="3">
        <v>0.9273342472187156</v>
      </c>
      <c r="EL24" s="3">
        <v>0.92064816729626864</v>
      </c>
      <c r="EM24" s="3">
        <v>0.91323694954953372</v>
      </c>
      <c r="EN24" s="3">
        <v>0.90504521411207439</v>
      </c>
      <c r="EO24" s="3">
        <v>0.89605811513594147</v>
      </c>
      <c r="EP24" s="3">
        <v>0.88618355470714338</v>
      </c>
      <c r="EQ24" s="3">
        <v>0.87528349698424557</v>
      </c>
      <c r="ER24" s="3">
        <v>0.86322209039580267</v>
      </c>
      <c r="ES24" s="3">
        <v>0.84990257354099541</v>
      </c>
      <c r="ET24" s="3">
        <v>0.83526725122461942</v>
      </c>
      <c r="EU24" s="3">
        <v>0.81925517801864345</v>
      </c>
      <c r="EV24" s="3">
        <v>0.80181323527862647</v>
      </c>
      <c r="EW24" s="3">
        <v>0.7829064791907564</v>
      </c>
      <c r="EX24" s="3">
        <v>0.76246479101908582</v>
      </c>
      <c r="EY24" s="3">
        <v>0.74033806278371195</v>
      </c>
      <c r="EZ24" s="3">
        <v>0.71632149602700834</v>
      </c>
      <c r="FA24" s="3">
        <v>0.69021157749682394</v>
      </c>
      <c r="FB24" s="3">
        <v>0.66187839224057932</v>
      </c>
      <c r="FC24" s="3">
        <v>0.63120032876022847</v>
      </c>
      <c r="FD24" s="3">
        <v>0.59810649552332973</v>
      </c>
      <c r="FE24" s="3">
        <v>0.56260289394906493</v>
      </c>
      <c r="FF24" s="3">
        <v>0.5247791013888693</v>
      </c>
      <c r="FG24" s="3">
        <v>0.48484865956419021</v>
      </c>
      <c r="FH24" s="3">
        <v>0.44315652332826549</v>
      </c>
      <c r="FI24" s="3">
        <v>0.39934163786679988</v>
      </c>
      <c r="FJ24" s="3">
        <v>0.35417609862406485</v>
      </c>
      <c r="FK24" s="3">
        <v>0.30860780177509267</v>
      </c>
      <c r="FL24" s="3">
        <v>0.26365290329051494</v>
      </c>
      <c r="FM24" s="3">
        <v>0.22031100251858718</v>
      </c>
      <c r="FN24" s="3">
        <v>0.1795777012629256</v>
      </c>
      <c r="FO24" s="3">
        <v>0.14243744108772732</v>
      </c>
      <c r="FP24" s="3">
        <v>0.10973665336280689</v>
      </c>
      <c r="FQ24" s="3">
        <v>8.2577929022045804E-2</v>
      </c>
      <c r="FR24" s="3">
        <v>6.0295926434027182E-2</v>
      </c>
      <c r="FS24" s="3">
        <v>4.2196898196325237E-2</v>
      </c>
      <c r="FT24" s="3">
        <v>2.8026757813017261E-2</v>
      </c>
      <c r="FU24" s="3">
        <v>1.7577821965168168E-2</v>
      </c>
      <c r="FV24" s="3">
        <v>1.0018303850827946E-2</v>
      </c>
      <c r="FW24" s="3">
        <v>5.0609465563227537E-3</v>
      </c>
      <c r="FX24" s="3">
        <v>2.2221098044846311E-3</v>
      </c>
      <c r="FY24" s="3">
        <v>8.3715764774153982E-4</v>
      </c>
      <c r="FZ24" s="3">
        <v>2.5740923352756865E-4</v>
      </c>
      <c r="GA24" s="3">
        <v>5.9337976512775113E-5</v>
      </c>
      <c r="GB24" s="3">
        <v>8.6045999741175181E-6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27</v>
      </c>
      <c r="HC24">
        <f t="shared" si="24"/>
        <v>0.61673031975476456</v>
      </c>
      <c r="HD24">
        <f>IF(H24&gt;=$F$3,IF(HB24&lt;50,HC24*VLOOKUP(H24,Ret!$A$2:$AZ$27,HB24+2),HC24),0)</f>
        <v>1.2334606395095291E-2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6.1673031975476456E-4</v>
      </c>
      <c r="HH24">
        <f t="shared" si="20"/>
        <v>38</v>
      </c>
      <c r="HI24">
        <f t="shared" si="20"/>
        <v>15</v>
      </c>
      <c r="HJ24">
        <f t="shared" si="21"/>
        <v>0.25203922629581288</v>
      </c>
      <c r="HK24">
        <f>IF(HH24&gt;=$F$3,IF(HI24&lt;50,HJ24*VLOOKUP(HH24,Ret!$A$2:$AZ$27,HI24+2),HJ24),0)</f>
        <v>0</v>
      </c>
      <c r="HL24">
        <f>IF(HH24&lt;$F$3,HJ24*VLOOKUP(HH24,Withd!$A$2:$AZ$57,HI24+2),0)</f>
        <v>1.1492988719089067E-2</v>
      </c>
      <c r="HM24">
        <f>IF(HJ24=HK24,0,HJ24*VLOOKUP(HH24,Mort!$A$2:$E$115,IF(HM23/HJ23=VLOOKUP(HH23,Mort!$A$2:$E$115,2),2,3)))</f>
        <v>1.0837686730719954E-4</v>
      </c>
      <c r="HN24">
        <f>HN23/(1+Assumptions!$C$9)</f>
        <v>0.9281224824677663</v>
      </c>
      <c r="HO24">
        <f>HO23*(1+Assumptions!$C$10)</f>
        <v>1.0660562499999997</v>
      </c>
      <c r="HQ24">
        <f>HQ23/(1.01+Assumptions!$C$9)</f>
        <v>0.91049472641454476</v>
      </c>
      <c r="HR24">
        <f>HR23/(0.99+Assumptions!$C$9)</f>
        <v>0.946267165286378</v>
      </c>
    </row>
    <row r="25" spans="2:226" x14ac:dyDescent="0.25">
      <c r="B25">
        <f t="shared" si="18"/>
        <v>2050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22068.113953050739</v>
      </c>
      <c r="F25" s="3">
        <f t="shared" si="19"/>
        <v>20464.52</v>
      </c>
      <c r="H25">
        <f t="shared" si="23"/>
        <v>51</v>
      </c>
      <c r="I25" s="5">
        <v>371574.00078988465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25199.61</v>
      </c>
      <c r="AB25" s="5">
        <v>26461.7</v>
      </c>
      <c r="AC25" s="5">
        <v>27793.98</v>
      </c>
      <c r="AD25" s="5">
        <v>29200.67</v>
      </c>
      <c r="AE25" s="5">
        <v>30683.17</v>
      </c>
      <c r="AF25" s="5">
        <v>32241.58</v>
      </c>
      <c r="AG25" s="5">
        <v>33876.43</v>
      </c>
      <c r="AH25" s="5">
        <v>35589.17</v>
      </c>
      <c r="AI25" s="5">
        <v>37382.870000000003</v>
      </c>
      <c r="AJ25" s="5">
        <v>39260.660000000003</v>
      </c>
      <c r="AK25" s="5">
        <v>41226.980000000003</v>
      </c>
      <c r="AL25" s="5">
        <v>43278.73</v>
      </c>
      <c r="AM25" s="5">
        <v>18704.810000000001</v>
      </c>
      <c r="AN25" s="5">
        <v>19617.54</v>
      </c>
      <c r="AO25" s="5">
        <v>20562.39</v>
      </c>
      <c r="AP25" s="5">
        <v>21536.92</v>
      </c>
      <c r="AQ25" s="5">
        <v>22538.54</v>
      </c>
      <c r="AR25" s="5">
        <v>23564.87</v>
      </c>
      <c r="AS25" s="5">
        <v>24614.07</v>
      </c>
      <c r="AT25" s="5">
        <v>25681.68</v>
      </c>
      <c r="AU25" s="5">
        <v>26760.91</v>
      </c>
      <c r="AV25" s="5">
        <v>27843.71</v>
      </c>
      <c r="AW25" s="5">
        <v>28921.86</v>
      </c>
      <c r="AX25" s="5">
        <v>29987.14</v>
      </c>
      <c r="AY25" s="5">
        <v>31029.96</v>
      </c>
      <c r="AZ25" s="5">
        <v>32039.64</v>
      </c>
      <c r="BA25" s="5">
        <v>33004.78</v>
      </c>
      <c r="BB25" s="5">
        <v>33910.89</v>
      </c>
      <c r="BC25" s="5">
        <v>34737.769999999997</v>
      </c>
      <c r="BD25" s="5">
        <v>35459.47</v>
      </c>
      <c r="BE25" s="5">
        <v>36046.160000000003</v>
      </c>
      <c r="BF25" s="5">
        <v>36467.620000000003</v>
      </c>
      <c r="BG25" s="5">
        <v>36690.1</v>
      </c>
      <c r="BH25" s="5">
        <v>36678.589999999997</v>
      </c>
      <c r="BI25" s="5">
        <v>36398.92</v>
      </c>
      <c r="BJ25" s="5">
        <v>35819.18</v>
      </c>
      <c r="BK25" s="5">
        <v>34913.85</v>
      </c>
      <c r="BL25" s="5">
        <v>33666.74</v>
      </c>
      <c r="BM25" s="5">
        <v>32006.71</v>
      </c>
      <c r="BN25" s="5">
        <v>29948.02</v>
      </c>
      <c r="BO25" s="5">
        <v>27530.13</v>
      </c>
      <c r="BP25" s="5">
        <v>24813.4</v>
      </c>
      <c r="BQ25" s="5">
        <v>21874.720000000001</v>
      </c>
      <c r="BR25" s="5">
        <v>18810.97</v>
      </c>
      <c r="BS25" s="5">
        <v>15741.11</v>
      </c>
      <c r="BT25" s="5">
        <v>12794.27</v>
      </c>
      <c r="BU25" s="5">
        <v>10157.34</v>
      </c>
      <c r="BV25" s="5">
        <v>7824.5</v>
      </c>
      <c r="BW25" s="5">
        <v>5776.99</v>
      </c>
      <c r="BX25" s="5">
        <v>4048.05</v>
      </c>
      <c r="BY25" s="5">
        <v>2678.5</v>
      </c>
      <c r="BZ25" s="5">
        <v>1610.54</v>
      </c>
      <c r="CA25" s="5">
        <v>858.35</v>
      </c>
      <c r="CB25" s="5">
        <v>397.6</v>
      </c>
      <c r="CC25" s="5">
        <v>158.03</v>
      </c>
      <c r="CD25" s="5">
        <v>51.26</v>
      </c>
      <c r="CE25" s="5">
        <v>12.47</v>
      </c>
      <c r="CF25" s="5">
        <v>1.91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0.99524000000000001</v>
      </c>
      <c r="DX25" s="3">
        <v>0.99060218160000002</v>
      </c>
      <c r="DY25" s="3">
        <v>0.98623362597914399</v>
      </c>
      <c r="DZ25" s="3">
        <v>0.98213089409507071</v>
      </c>
      <c r="EA25" s="3">
        <v>0.97819254920974952</v>
      </c>
      <c r="EB25" s="3">
        <v>0.97428956093840258</v>
      </c>
      <c r="EC25" s="3">
        <v>0.97032420242538331</v>
      </c>
      <c r="ED25" s="3">
        <v>0.96623913753317237</v>
      </c>
      <c r="EE25" s="3">
        <v>0.96202633489352773</v>
      </c>
      <c r="EF25" s="3">
        <v>0.95767797585980907</v>
      </c>
      <c r="EG25" s="3">
        <v>0.95321519649230235</v>
      </c>
      <c r="EH25" s="3">
        <v>0.94848724911770055</v>
      </c>
      <c r="EI25" s="3">
        <v>0.94339387258993856</v>
      </c>
      <c r="EJ25" s="3">
        <v>0.93784671661910968</v>
      </c>
      <c r="EK25" s="3">
        <v>0.93176946989541776</v>
      </c>
      <c r="EL25" s="3">
        <v>0.92505141201747176</v>
      </c>
      <c r="EM25" s="3">
        <v>0.91760474815073112</v>
      </c>
      <c r="EN25" s="3">
        <v>0.90937383355981904</v>
      </c>
      <c r="EO25" s="3">
        <v>0.90034375139257006</v>
      </c>
      <c r="EP25" s="3">
        <v>0.89042196325222389</v>
      </c>
      <c r="EQ25" s="3">
        <v>0.87946977310422159</v>
      </c>
      <c r="ER25" s="3">
        <v>0.86735067963084544</v>
      </c>
      <c r="ES25" s="3">
        <v>0.85396745864414147</v>
      </c>
      <c r="ET25" s="3">
        <v>0.83926213900628932</v>
      </c>
      <c r="EU25" s="3">
        <v>0.82317348380153876</v>
      </c>
      <c r="EV25" s="3">
        <v>0.80564812033140398</v>
      </c>
      <c r="EW25" s="3">
        <v>0.78665093765398941</v>
      </c>
      <c r="EX25" s="3">
        <v>0.76611148167184373</v>
      </c>
      <c r="EY25" s="3">
        <v>0.74387892647372678</v>
      </c>
      <c r="EZ25" s="3">
        <v>0.71974749409891903</v>
      </c>
      <c r="FA25" s="3">
        <v>0.69351269793901349</v>
      </c>
      <c r="FB25" s="3">
        <v>0.66504400168861699</v>
      </c>
      <c r="FC25" s="3">
        <v>0.6342192122103496</v>
      </c>
      <c r="FD25" s="3">
        <v>0.600967098914161</v>
      </c>
      <c r="FE25" s="3">
        <v>0.56529369192261647</v>
      </c>
      <c r="FF25" s="3">
        <v>0.52728899701465892</v>
      </c>
      <c r="FG25" s="3">
        <v>0.48716757723181353</v>
      </c>
      <c r="FH25" s="3">
        <v>0.4452760372656499</v>
      </c>
      <c r="FI25" s="3">
        <v>0.4012515954611951</v>
      </c>
      <c r="FJ25" s="3">
        <v>0.35587004001453393</v>
      </c>
      <c r="FK25" s="3">
        <v>0.31008380066626401</v>
      </c>
      <c r="FL25" s="3">
        <v>0.26491389342320937</v>
      </c>
      <c r="FM25" s="3">
        <v>0.22136469848336798</v>
      </c>
      <c r="FN25" s="3">
        <v>0.18043657938077809</v>
      </c>
      <c r="FO25" s="3">
        <v>0.14311868603324557</v>
      </c>
      <c r="FP25" s="3">
        <v>0.11026149809373305</v>
      </c>
      <c r="FQ25" s="3">
        <v>8.2972879930515053E-2</v>
      </c>
      <c r="FR25" s="3">
        <v>6.0584307738864175E-2</v>
      </c>
      <c r="FS25" s="3">
        <v>4.2398716084889314E-2</v>
      </c>
      <c r="FT25" s="3">
        <v>2.8160803236422637E-2</v>
      </c>
      <c r="FU25" s="3">
        <v>1.7661892573819553E-2</v>
      </c>
      <c r="FV25" s="3">
        <v>1.0066219053522715E-2</v>
      </c>
      <c r="FW25" s="3">
        <v>5.0851518792680702E-3</v>
      </c>
      <c r="FX25" s="3">
        <v>2.2327376356302314E-3</v>
      </c>
      <c r="FY25" s="3">
        <v>8.4116157684733335E-4</v>
      </c>
      <c r="FZ25" s="3">
        <v>2.5864036164901806E-4</v>
      </c>
      <c r="GA25" s="3">
        <v>5.962177616733163E-5</v>
      </c>
      <c r="GB25" s="3">
        <v>8.6457537620247572E-6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28</v>
      </c>
      <c r="HC25">
        <f t="shared" si="24"/>
        <v>0.60377898303991451</v>
      </c>
      <c r="HD25">
        <f>IF(H25&gt;=$F$3,IF(HB25&lt;50,HC25*VLOOKUP(H25,Ret!$A$2:$AZ$27,HB25+2),HC25),0)</f>
        <v>1.086802169471846E-2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6.5208130168310763E-4</v>
      </c>
      <c r="HH25">
        <f t="shared" si="20"/>
        <v>39</v>
      </c>
      <c r="HI25">
        <f t="shared" si="20"/>
        <v>16</v>
      </c>
      <c r="HJ25">
        <f t="shared" si="21"/>
        <v>0.24043786070941661</v>
      </c>
      <c r="HK25">
        <f>IF(HH25&gt;=$F$3,IF(HI25&lt;50,HJ25*VLOOKUP(HH25,Ret!$A$2:$AZ$27,HI25+2),HJ25),0)</f>
        <v>0</v>
      </c>
      <c r="HL25">
        <f>IF(HH25&lt;$F$3,HJ25*VLOOKUP(HH25,Withd!$A$2:$AZ$57,HI25+2),0)</f>
        <v>1.0362871796575857E-2</v>
      </c>
      <c r="HM25">
        <f>IF(HJ25=HK25,0,HJ25*VLOOKUP(HH25,Mort!$A$2:$E$115,IF(HM24/HJ24=VLOOKUP(HH24,Mort!$A$2:$E$115,2),2,3)))</f>
        <v>1.1300579453342581E-4</v>
      </c>
      <c r="HN25">
        <f>HN24/(1+Assumptions!$C$9)</f>
        <v>0.89414497347569</v>
      </c>
      <c r="HO25">
        <f>HO24*(1+Assumptions!$C$10)</f>
        <v>1.1007030781249996</v>
      </c>
      <c r="HQ25">
        <f>HQ24/(1.01+Assumptions!$C$9)</f>
        <v>0.86879267787647396</v>
      </c>
      <c r="HR25">
        <f>HR24/(0.99+Assumptions!$C$9)</f>
        <v>0.92049335144589295</v>
      </c>
    </row>
    <row r="26" spans="2:226" x14ac:dyDescent="0.25">
      <c r="B26">
        <f t="shared" ref="B26:C41" si="25">B25+1</f>
        <v>2051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23281.86022046853</v>
      </c>
      <c r="F26" s="3">
        <f t="shared" si="19"/>
        <v>21434.400000000001</v>
      </c>
      <c r="H26">
        <f t="shared" si="23"/>
        <v>52</v>
      </c>
      <c r="I26" s="5">
        <v>360073.29730556282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26588.26</v>
      </c>
      <c r="AC26" s="5">
        <v>27926.91</v>
      </c>
      <c r="AD26" s="5">
        <v>29340.33</v>
      </c>
      <c r="AE26" s="5">
        <v>30829.919999999998</v>
      </c>
      <c r="AF26" s="5">
        <v>32395.79</v>
      </c>
      <c r="AG26" s="5">
        <v>34038.449999999997</v>
      </c>
      <c r="AH26" s="5">
        <v>35759.379999999997</v>
      </c>
      <c r="AI26" s="5">
        <v>37561.660000000003</v>
      </c>
      <c r="AJ26" s="5">
        <v>39448.44</v>
      </c>
      <c r="AK26" s="5">
        <v>41424.160000000003</v>
      </c>
      <c r="AL26" s="5">
        <v>43485.73</v>
      </c>
      <c r="AM26" s="5">
        <v>18794.27</v>
      </c>
      <c r="AN26" s="5">
        <v>19711.37</v>
      </c>
      <c r="AO26" s="5">
        <v>20660.740000000002</v>
      </c>
      <c r="AP26" s="5">
        <v>21639.919999999998</v>
      </c>
      <c r="AQ26" s="5">
        <v>22646.34</v>
      </c>
      <c r="AR26" s="5">
        <v>23677.58</v>
      </c>
      <c r="AS26" s="5">
        <v>24731.79</v>
      </c>
      <c r="AT26" s="5">
        <v>25804.51</v>
      </c>
      <c r="AU26" s="5">
        <v>26888.9</v>
      </c>
      <c r="AV26" s="5">
        <v>27976.880000000001</v>
      </c>
      <c r="AW26" s="5">
        <v>29060.19</v>
      </c>
      <c r="AX26" s="5">
        <v>30130.560000000001</v>
      </c>
      <c r="AY26" s="5">
        <v>31178.37</v>
      </c>
      <c r="AZ26" s="5">
        <v>32192.880000000001</v>
      </c>
      <c r="BA26" s="5">
        <v>33162.629999999997</v>
      </c>
      <c r="BB26" s="5">
        <v>34073.08</v>
      </c>
      <c r="BC26" s="5">
        <v>34903.910000000003</v>
      </c>
      <c r="BD26" s="5">
        <v>35629.07</v>
      </c>
      <c r="BE26" s="5">
        <v>36218.559999999998</v>
      </c>
      <c r="BF26" s="5">
        <v>36642.04</v>
      </c>
      <c r="BG26" s="5">
        <v>36865.58</v>
      </c>
      <c r="BH26" s="5">
        <v>36854.019999999997</v>
      </c>
      <c r="BI26" s="5">
        <v>36573.01</v>
      </c>
      <c r="BJ26" s="5">
        <v>35990.49</v>
      </c>
      <c r="BK26" s="5">
        <v>35080.83</v>
      </c>
      <c r="BL26" s="5">
        <v>33827.760000000002</v>
      </c>
      <c r="BM26" s="5">
        <v>32159.79</v>
      </c>
      <c r="BN26" s="5">
        <v>30091.26</v>
      </c>
      <c r="BO26" s="5">
        <v>27661.8</v>
      </c>
      <c r="BP26" s="5">
        <v>24932.080000000002</v>
      </c>
      <c r="BQ26" s="5">
        <v>21979.34</v>
      </c>
      <c r="BR26" s="5">
        <v>18900.939999999999</v>
      </c>
      <c r="BS26" s="5">
        <v>15816.4</v>
      </c>
      <c r="BT26" s="5">
        <v>12855.46</v>
      </c>
      <c r="BU26" s="5">
        <v>10205.92</v>
      </c>
      <c r="BV26" s="5">
        <v>7861.92</v>
      </c>
      <c r="BW26" s="5">
        <v>5804.62</v>
      </c>
      <c r="BX26" s="5">
        <v>4067.42</v>
      </c>
      <c r="BY26" s="5">
        <v>2691.31</v>
      </c>
      <c r="BZ26" s="5">
        <v>1618.25</v>
      </c>
      <c r="CA26" s="5">
        <v>862.45</v>
      </c>
      <c r="CB26" s="5">
        <v>399.5</v>
      </c>
      <c r="CC26" s="5">
        <v>158.79</v>
      </c>
      <c r="CD26" s="5">
        <v>51.51</v>
      </c>
      <c r="CE26" s="5">
        <v>12.53</v>
      </c>
      <c r="CF26" s="5">
        <v>1.92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0.99534</v>
      </c>
      <c r="DY26" s="3">
        <v>0.99095055059999992</v>
      </c>
      <c r="DZ26" s="3">
        <v>0.98682819630950391</v>
      </c>
      <c r="EA26" s="3">
        <v>0.9828710152423028</v>
      </c>
      <c r="EB26" s="3">
        <v>0.97894935989148602</v>
      </c>
      <c r="EC26" s="3">
        <v>0.97496503599672768</v>
      </c>
      <c r="ED26" s="3">
        <v>0.97086043319518145</v>
      </c>
      <c r="EE26" s="3">
        <v>0.96662748170645041</v>
      </c>
      <c r="EF26" s="3">
        <v>0.96225832548913726</v>
      </c>
      <c r="EG26" s="3">
        <v>0.95777420169235783</v>
      </c>
      <c r="EH26" s="3">
        <v>0.95302364165196374</v>
      </c>
      <c r="EI26" s="3">
        <v>0.94790590469629266</v>
      </c>
      <c r="EJ26" s="3">
        <v>0.94233221797667843</v>
      </c>
      <c r="EK26" s="3">
        <v>0.93622590520418947</v>
      </c>
      <c r="EL26" s="3">
        <v>0.92947571642766724</v>
      </c>
      <c r="EM26" s="3">
        <v>0.92199343691042457</v>
      </c>
      <c r="EN26" s="3">
        <v>0.913723155781338</v>
      </c>
      <c r="EO26" s="3">
        <v>0.90464988484442932</v>
      </c>
      <c r="EP26" s="3">
        <v>0.89468064311344364</v>
      </c>
      <c r="EQ26" s="3">
        <v>0.88367607120314828</v>
      </c>
      <c r="ER26" s="3">
        <v>0.87149901494196891</v>
      </c>
      <c r="ES26" s="3">
        <v>0.85805178514141422</v>
      </c>
      <c r="ET26" s="3">
        <v>0.84327613340127905</v>
      </c>
      <c r="EU26" s="3">
        <v>0.82711052992397649</v>
      </c>
      <c r="EV26" s="3">
        <v>0.809501346741895</v>
      </c>
      <c r="EW26" s="3">
        <v>0.79041330498572104</v>
      </c>
      <c r="EX26" s="3">
        <v>0.76977561359254387</v>
      </c>
      <c r="EY26" s="3">
        <v>0.74743672528608818</v>
      </c>
      <c r="EZ26" s="3">
        <v>0.72318987791780742</v>
      </c>
      <c r="FA26" s="3">
        <v>0.69682960686770334</v>
      </c>
      <c r="FB26" s="3">
        <v>0.66822475150578409</v>
      </c>
      <c r="FC26" s="3">
        <v>0.63725253427349104</v>
      </c>
      <c r="FD26" s="3">
        <v>0.60384138390153197</v>
      </c>
      <c r="FE26" s="3">
        <v>0.567997359353137</v>
      </c>
      <c r="FF26" s="3">
        <v>0.52981089688382554</v>
      </c>
      <c r="FG26" s="3">
        <v>0.48949758573993524</v>
      </c>
      <c r="FH26" s="3">
        <v>0.44740568834215821</v>
      </c>
      <c r="FI26" s="3">
        <v>0.40317068793576905</v>
      </c>
      <c r="FJ26" s="3">
        <v>0.35757208313023359</v>
      </c>
      <c r="FK26" s="3">
        <v>0.31156685891469771</v>
      </c>
      <c r="FL26" s="3">
        <v>0.26618091457659371</v>
      </c>
      <c r="FM26" s="3">
        <v>0.22242343402934747</v>
      </c>
      <c r="FN26" s="3">
        <v>0.18129956531166141</v>
      </c>
      <c r="FO26" s="3">
        <v>0.14380318921390359</v>
      </c>
      <c r="FP26" s="3">
        <v>0.1107888530341756</v>
      </c>
      <c r="FQ26" s="3">
        <v>8.3369719796747482E-2</v>
      </c>
      <c r="FR26" s="3">
        <v>6.0874068303991107E-2</v>
      </c>
      <c r="FS26" s="3">
        <v>4.2601499221182094E-2</v>
      </c>
      <c r="FT26" s="3">
        <v>2.8295489767716939E-2</v>
      </c>
      <c r="FU26" s="3">
        <v>1.7746365272516711E-2</v>
      </c>
      <c r="FV26" s="3">
        <v>1.0114363423418173E-2</v>
      </c>
      <c r="FW26" s="3">
        <v>5.1094729706081584E-3</v>
      </c>
      <c r="FX26" s="3">
        <v>2.2434162972049241E-3</v>
      </c>
      <c r="FY26" s="3">
        <v>8.4518465580898298E-4</v>
      </c>
      <c r="FZ26" s="3">
        <v>2.5987737796814609E-4</v>
      </c>
      <c r="GA26" s="3">
        <v>5.9906933169217021E-5</v>
      </c>
      <c r="GB26" s="3">
        <v>8.6871043788681586E-6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29</v>
      </c>
      <c r="HC26">
        <f t="shared" si="24"/>
        <v>0.5922588800435129</v>
      </c>
      <c r="HD26">
        <f>IF(H26&gt;=$F$3,IF(HB26&lt;50,HC26*VLOOKUP(H26,Ret!$A$2:$AZ$27,HB26+2),HC26),0)</f>
        <v>1.421421312104431E-2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6.9886547845134529E-4</v>
      </c>
      <c r="HH26">
        <f t="shared" ref="HH26:HI41" si="26">HH25+1</f>
        <v>40</v>
      </c>
      <c r="HI26">
        <f t="shared" si="26"/>
        <v>17</v>
      </c>
      <c r="HJ26">
        <f t="shared" si="21"/>
        <v>0.22996198311830732</v>
      </c>
      <c r="HK26">
        <f>IF(HH26&gt;=$F$3,IF(HI26&lt;50,HJ26*VLOOKUP(HH26,Ret!$A$2:$AZ$27,HI26+2),HJ26),0)</f>
        <v>0</v>
      </c>
      <c r="HL26">
        <f>IF(HH26&lt;$F$3,HJ26*VLOOKUP(HH26,Withd!$A$2:$AZ$57,HI26+2),0)</f>
        <v>9.2214755230441234E-3</v>
      </c>
      <c r="HM26">
        <f>IF(HJ26=HK26,0,HJ26*VLOOKUP(HH26,Mort!$A$2:$E$115,IF(HM25/HJ25=VLOOKUP(HH25,Mort!$A$2:$E$115,2),2,3)))</f>
        <v>1.1498099155915366E-4</v>
      </c>
      <c r="HN26">
        <f>HN25/(1+Assumptions!$C$9)</f>
        <v>0.86141134246212903</v>
      </c>
      <c r="HO26">
        <f>HO25*(1+Assumptions!$C$10)</f>
        <v>1.136475928164062</v>
      </c>
      <c r="HQ26">
        <f>HQ25/(1.01+Assumptions!$C$9)</f>
        <v>0.82900064682869645</v>
      </c>
      <c r="HR26">
        <f>HR25/(0.99+Assumptions!$C$9)</f>
        <v>0.89542154809911767</v>
      </c>
    </row>
    <row r="27" spans="2:226" x14ac:dyDescent="0.25">
      <c r="B27">
        <f t="shared" si="25"/>
        <v>2052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24562.362532594299</v>
      </c>
      <c r="F27" s="3">
        <f t="shared" si="19"/>
        <v>22431.26</v>
      </c>
      <c r="H27">
        <f t="shared" si="23"/>
        <v>53</v>
      </c>
      <c r="I27" s="5">
        <v>348265.12320113945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28057.66</v>
      </c>
      <c r="AD27" s="5">
        <v>29477.69</v>
      </c>
      <c r="AE27" s="5">
        <v>30974.26</v>
      </c>
      <c r="AF27" s="5">
        <v>32547.46</v>
      </c>
      <c r="AG27" s="5">
        <v>34197.81</v>
      </c>
      <c r="AH27" s="5">
        <v>35926.800000000003</v>
      </c>
      <c r="AI27" s="5">
        <v>37737.519999999997</v>
      </c>
      <c r="AJ27" s="5">
        <v>39633.129999999997</v>
      </c>
      <c r="AK27" s="5">
        <v>41618.1</v>
      </c>
      <c r="AL27" s="5">
        <v>43689.32</v>
      </c>
      <c r="AM27" s="5">
        <v>18882.259999999998</v>
      </c>
      <c r="AN27" s="5">
        <v>19803.650000000001</v>
      </c>
      <c r="AO27" s="5">
        <v>20757.47</v>
      </c>
      <c r="AP27" s="5">
        <v>21741.24</v>
      </c>
      <c r="AQ27" s="5">
        <v>22752.36</v>
      </c>
      <c r="AR27" s="5">
        <v>23788.43</v>
      </c>
      <c r="AS27" s="5">
        <v>24847.58</v>
      </c>
      <c r="AT27" s="5">
        <v>25925.32</v>
      </c>
      <c r="AU27" s="5">
        <v>27014.79</v>
      </c>
      <c r="AV27" s="5">
        <v>28107.87</v>
      </c>
      <c r="AW27" s="5">
        <v>29196.240000000002</v>
      </c>
      <c r="AX27" s="5">
        <v>30271.62</v>
      </c>
      <c r="AY27" s="5">
        <v>31324.34</v>
      </c>
      <c r="AZ27" s="5">
        <v>32343.599999999999</v>
      </c>
      <c r="BA27" s="5">
        <v>33317.89</v>
      </c>
      <c r="BB27" s="5">
        <v>34232.6</v>
      </c>
      <c r="BC27" s="5">
        <v>35067.32</v>
      </c>
      <c r="BD27" s="5">
        <v>35795.879999999997</v>
      </c>
      <c r="BE27" s="5">
        <v>36388.129999999997</v>
      </c>
      <c r="BF27" s="5">
        <v>36813.589999999997</v>
      </c>
      <c r="BG27" s="5">
        <v>37038.18</v>
      </c>
      <c r="BH27" s="5">
        <v>37026.559999999998</v>
      </c>
      <c r="BI27" s="5">
        <v>36744.239999999998</v>
      </c>
      <c r="BJ27" s="5">
        <v>36158.99</v>
      </c>
      <c r="BK27" s="5">
        <v>35245.07</v>
      </c>
      <c r="BL27" s="5">
        <v>33986.14</v>
      </c>
      <c r="BM27" s="5">
        <v>32310.36</v>
      </c>
      <c r="BN27" s="5">
        <v>30232.14</v>
      </c>
      <c r="BO27" s="5">
        <v>27791.31</v>
      </c>
      <c r="BP27" s="5">
        <v>25048.81</v>
      </c>
      <c r="BQ27" s="5">
        <v>22082.240000000002</v>
      </c>
      <c r="BR27" s="5">
        <v>18989.43</v>
      </c>
      <c r="BS27" s="5">
        <v>15890.45</v>
      </c>
      <c r="BT27" s="5">
        <v>12915.64</v>
      </c>
      <c r="BU27" s="5">
        <v>10253.700000000001</v>
      </c>
      <c r="BV27" s="5">
        <v>7898.73</v>
      </c>
      <c r="BW27" s="5">
        <v>5831.8</v>
      </c>
      <c r="BX27" s="5">
        <v>4086.46</v>
      </c>
      <c r="BY27" s="5">
        <v>2703.91</v>
      </c>
      <c r="BZ27" s="5">
        <v>1625.82</v>
      </c>
      <c r="CA27" s="5">
        <v>866.49</v>
      </c>
      <c r="CB27" s="5">
        <v>401.37</v>
      </c>
      <c r="CC27" s="5">
        <v>159.53</v>
      </c>
      <c r="CD27" s="5">
        <v>51.75</v>
      </c>
      <c r="CE27" s="5">
        <v>12.59</v>
      </c>
      <c r="CF27" s="5">
        <v>1.93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0.99558999999999997</v>
      </c>
      <c r="DZ27" s="3">
        <v>0.99144834559999995</v>
      </c>
      <c r="EA27" s="3">
        <v>0.98747263773414395</v>
      </c>
      <c r="EB27" s="3">
        <v>0.98353262190958468</v>
      </c>
      <c r="EC27" s="3">
        <v>0.9795296441384127</v>
      </c>
      <c r="ED27" s="3">
        <v>0.97540582433658995</v>
      </c>
      <c r="EE27" s="3">
        <v>0.97115305494248239</v>
      </c>
      <c r="EF27" s="3">
        <v>0.96676344313414242</v>
      </c>
      <c r="EG27" s="3">
        <v>0.96225832548913737</v>
      </c>
      <c r="EH27" s="3">
        <v>0.95748552419471133</v>
      </c>
      <c r="EI27" s="3">
        <v>0.9523438269297857</v>
      </c>
      <c r="EJ27" s="3">
        <v>0.9467440452274386</v>
      </c>
      <c r="EK27" s="3">
        <v>0.94060914381436478</v>
      </c>
      <c r="EL27" s="3">
        <v>0.93382735188746313</v>
      </c>
      <c r="EM27" s="3">
        <v>0.92631004170476905</v>
      </c>
      <c r="EN27" s="3">
        <v>0.91800104063067722</v>
      </c>
      <c r="EO27" s="3">
        <v>0.90888529029721465</v>
      </c>
      <c r="EP27" s="3">
        <v>0.8988693743981393</v>
      </c>
      <c r="EQ27" s="3">
        <v>0.88781328109304225</v>
      </c>
      <c r="ER27" s="3">
        <v>0.87557921407958017</v>
      </c>
      <c r="ES27" s="3">
        <v>0.86206902680633224</v>
      </c>
      <c r="ET27" s="3">
        <v>0.84722419816472716</v>
      </c>
      <c r="EU27" s="3">
        <v>0.83098291028590932</v>
      </c>
      <c r="EV27" s="3">
        <v>0.81329128412592233</v>
      </c>
      <c r="EW27" s="3">
        <v>0.79411387564623304</v>
      </c>
      <c r="EX27" s="3">
        <v>0.7733795623531099</v>
      </c>
      <c r="EY27" s="3">
        <v>0.75093608745362261</v>
      </c>
      <c r="EZ27" s="3">
        <v>0.72657572077662713</v>
      </c>
      <c r="FA27" s="3">
        <v>0.70009203575431911</v>
      </c>
      <c r="FB27" s="3">
        <v>0.67135325768660425</v>
      </c>
      <c r="FC27" s="3">
        <v>0.64023603419283015</v>
      </c>
      <c r="FD27" s="3">
        <v>0.60666845892010013</v>
      </c>
      <c r="FE27" s="3">
        <v>0.570656619198603</v>
      </c>
      <c r="FF27" s="3">
        <v>0.53229137468988086</v>
      </c>
      <c r="FG27" s="3">
        <v>0.49178932398972786</v>
      </c>
      <c r="FH27" s="3">
        <v>0.44950036001985116</v>
      </c>
      <c r="FI27" s="3">
        <v>0.40505825942468848</v>
      </c>
      <c r="FJ27" s="3">
        <v>0.35924617028375622</v>
      </c>
      <c r="FK27" s="3">
        <v>0.31302555801504817</v>
      </c>
      <c r="FL27" s="3">
        <v>0.26742712497899612</v>
      </c>
      <c r="FM27" s="3">
        <v>0.22346477990369895</v>
      </c>
      <c r="FN27" s="3">
        <v>0.18214837674730405</v>
      </c>
      <c r="FO27" s="3">
        <v>0.14447644946842664</v>
      </c>
      <c r="FP27" s="3">
        <v>0.11130754619946524</v>
      </c>
      <c r="FQ27" s="3">
        <v>8.3760041590559595E-2</v>
      </c>
      <c r="FR27" s="3">
        <v>6.1159069568178896E-2</v>
      </c>
      <c r="FS27" s="3">
        <v>4.2800951655898631E-2</v>
      </c>
      <c r="FT27" s="3">
        <v>2.8427964080331315E-2</v>
      </c>
      <c r="FU27" s="3">
        <v>1.7829450511902194E-2</v>
      </c>
      <c r="FV27" s="3">
        <v>1.0161717024753537E-2</v>
      </c>
      <c r="FW27" s="3">
        <v>5.1333945893947443E-3</v>
      </c>
      <c r="FX27" s="3">
        <v>2.25391956236555E-3</v>
      </c>
      <c r="FY27" s="3">
        <v>8.4914165592559724E-4</v>
      </c>
      <c r="FZ27" s="3">
        <v>2.610940763640026E-4</v>
      </c>
      <c r="GA27" s="3">
        <v>6.0187406483429867E-5</v>
      </c>
      <c r="GB27" s="3">
        <v>8.727775814162163E-6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30</v>
      </c>
      <c r="HC27">
        <f t="shared" si="24"/>
        <v>0.57734580144401726</v>
      </c>
      <c r="HD27">
        <f>IF(H27&gt;=$F$3,IF(HB27&lt;50,HC27*VLOOKUP(H27,Ret!$A$2:$AZ$27,HB27+2),HC27),0)</f>
        <v>1.2124261830324364E-2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7.2745570981946179E-4</v>
      </c>
      <c r="HH27">
        <f t="shared" si="26"/>
        <v>41</v>
      </c>
      <c r="HI27">
        <f t="shared" si="26"/>
        <v>18</v>
      </c>
      <c r="HJ27">
        <f t="shared" si="21"/>
        <v>0.22062552660370405</v>
      </c>
      <c r="HK27">
        <f>IF(HH27&gt;=$F$3,IF(HI27&lt;50,HJ27*VLOOKUP(HH27,Ret!$A$2:$AZ$27,HI27+2),HJ27),0)</f>
        <v>0</v>
      </c>
      <c r="HL27">
        <f>IF(HH27&lt;$F$3,HJ27*VLOOKUP(HH27,Withd!$A$2:$AZ$57,HI27+2),0)</f>
        <v>8.2513946949785318E-3</v>
      </c>
      <c r="HM27">
        <f>IF(HJ27=HK27,0,HJ27*VLOOKUP(HH27,Mort!$A$2:$E$115,IF(HM26/HJ26=VLOOKUP(HH26,Mort!$A$2:$E$115,2),2,3)))</f>
        <v>1.1913778436600019E-4</v>
      </c>
      <c r="HN27">
        <f>HN26/(1+Assumptions!$C$9)</f>
        <v>0.8298760524683324</v>
      </c>
      <c r="HO27">
        <f>HO26*(1+Assumptions!$C$10)</f>
        <v>1.1734113958293939</v>
      </c>
      <c r="HQ27">
        <f>HQ26/(1.01+Assumptions!$C$9)</f>
        <v>0.79103115155409964</v>
      </c>
      <c r="HR27">
        <f>HR26/(0.99+Assumptions!$C$9)</f>
        <v>0.87103263433766309</v>
      </c>
    </row>
    <row r="28" spans="2:226" x14ac:dyDescent="0.25">
      <c r="B28">
        <f t="shared" si="25"/>
        <v>2053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25913.292471886984</v>
      </c>
      <c r="F28" s="3">
        <f t="shared" si="19"/>
        <v>23452.7</v>
      </c>
      <c r="H28">
        <f t="shared" si="23"/>
        <v>54</v>
      </c>
      <c r="I28" s="5">
        <v>336096.2520932522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29608.26</v>
      </c>
      <c r="AE28" s="5">
        <v>31111.46</v>
      </c>
      <c r="AF28" s="5">
        <v>32691.63</v>
      </c>
      <c r="AG28" s="5">
        <v>34349.29</v>
      </c>
      <c r="AH28" s="5">
        <v>36085.94</v>
      </c>
      <c r="AI28" s="5">
        <v>37904.68</v>
      </c>
      <c r="AJ28" s="5">
        <v>39808.68</v>
      </c>
      <c r="AK28" s="5">
        <v>41802.449999999997</v>
      </c>
      <c r="AL28" s="5">
        <v>43882.84</v>
      </c>
      <c r="AM28" s="5">
        <v>18965.900000000001</v>
      </c>
      <c r="AN28" s="5">
        <v>19891.38</v>
      </c>
      <c r="AO28" s="5">
        <v>20849.419999999998</v>
      </c>
      <c r="AP28" s="5">
        <v>21837.54</v>
      </c>
      <c r="AQ28" s="5">
        <v>22853.15</v>
      </c>
      <c r="AR28" s="5">
        <v>23893.8</v>
      </c>
      <c r="AS28" s="5">
        <v>24957.65</v>
      </c>
      <c r="AT28" s="5">
        <v>26040.16</v>
      </c>
      <c r="AU28" s="5">
        <v>27134.45</v>
      </c>
      <c r="AV28" s="5">
        <v>28232.37</v>
      </c>
      <c r="AW28" s="5">
        <v>29325.57</v>
      </c>
      <c r="AX28" s="5">
        <v>30405.71</v>
      </c>
      <c r="AY28" s="5">
        <v>31463.09</v>
      </c>
      <c r="AZ28" s="5">
        <v>32486.87</v>
      </c>
      <c r="BA28" s="5">
        <v>33465.47</v>
      </c>
      <c r="BB28" s="5">
        <v>34384.230000000003</v>
      </c>
      <c r="BC28" s="5">
        <v>35222.660000000003</v>
      </c>
      <c r="BD28" s="5">
        <v>35954.43</v>
      </c>
      <c r="BE28" s="5">
        <v>36549.31</v>
      </c>
      <c r="BF28" s="5">
        <v>36976.65</v>
      </c>
      <c r="BG28" s="5">
        <v>37202.239999999998</v>
      </c>
      <c r="BH28" s="5">
        <v>37190.57</v>
      </c>
      <c r="BI28" s="5">
        <v>36907</v>
      </c>
      <c r="BJ28" s="5">
        <v>36319.160000000003</v>
      </c>
      <c r="BK28" s="5">
        <v>35401.19</v>
      </c>
      <c r="BL28" s="5">
        <v>34136.68</v>
      </c>
      <c r="BM28" s="5">
        <v>32453.48</v>
      </c>
      <c r="BN28" s="5">
        <v>30366.05</v>
      </c>
      <c r="BO28" s="5">
        <v>27914.41</v>
      </c>
      <c r="BP28" s="5">
        <v>25159.759999999998</v>
      </c>
      <c r="BQ28" s="5">
        <v>22180.06</v>
      </c>
      <c r="BR28" s="5">
        <v>19073.54</v>
      </c>
      <c r="BS28" s="5">
        <v>15960.83</v>
      </c>
      <c r="BT28" s="5">
        <v>12972.85</v>
      </c>
      <c r="BU28" s="5">
        <v>10299.120000000001</v>
      </c>
      <c r="BV28" s="5">
        <v>7933.72</v>
      </c>
      <c r="BW28" s="5">
        <v>5857.63</v>
      </c>
      <c r="BX28" s="5">
        <v>4104.5600000000004</v>
      </c>
      <c r="BY28" s="5">
        <v>2715.88</v>
      </c>
      <c r="BZ28" s="5">
        <v>1633.02</v>
      </c>
      <c r="CA28" s="5">
        <v>870.33</v>
      </c>
      <c r="CB28" s="5">
        <v>403.15</v>
      </c>
      <c r="CC28" s="5">
        <v>160.24</v>
      </c>
      <c r="CD28" s="5">
        <v>51.98</v>
      </c>
      <c r="CE28" s="5">
        <v>12.64</v>
      </c>
      <c r="CF28" s="5">
        <v>1.93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0.99583999999999995</v>
      </c>
      <c r="EA28" s="3">
        <v>0.9918466816</v>
      </c>
      <c r="EB28" s="3">
        <v>0.98788921334041591</v>
      </c>
      <c r="EC28" s="3">
        <v>0.98386850424212036</v>
      </c>
      <c r="ED28" s="3">
        <v>0.97972641783926095</v>
      </c>
      <c r="EE28" s="3">
        <v>0.97545481065748174</v>
      </c>
      <c r="EF28" s="3">
        <v>0.97104575491330991</v>
      </c>
      <c r="EG28" s="3">
        <v>0.96652068169541394</v>
      </c>
      <c r="EH28" s="3">
        <v>0.9617267391142047</v>
      </c>
      <c r="EI28" s="3">
        <v>0.95656226652516141</v>
      </c>
      <c r="EJ28" s="3">
        <v>0.95093768039799342</v>
      </c>
      <c r="EK28" s="3">
        <v>0.94477560422901441</v>
      </c>
      <c r="EL28" s="3">
        <v>0.93796377212252313</v>
      </c>
      <c r="EM28" s="3">
        <v>0.93041316375693683</v>
      </c>
      <c r="EN28" s="3">
        <v>0.92206735767803705</v>
      </c>
      <c r="EO28" s="3">
        <v>0.91291122881629416</v>
      </c>
      <c r="EP28" s="3">
        <v>0.90285094707473856</v>
      </c>
      <c r="EQ28" s="3">
        <v>0.89174588042571934</v>
      </c>
      <c r="ER28" s="3">
        <v>0.87945762219345291</v>
      </c>
      <c r="ES28" s="3">
        <v>0.86588759108300783</v>
      </c>
      <c r="ET28" s="3">
        <v>0.85097700676455845</v>
      </c>
      <c r="EU28" s="3">
        <v>0.83466377754488186</v>
      </c>
      <c r="EV28" s="3">
        <v>0.81689378572095128</v>
      </c>
      <c r="EW28" s="3">
        <v>0.79763143025365124</v>
      </c>
      <c r="EX28" s="3">
        <v>0.7768052736097284</v>
      </c>
      <c r="EY28" s="3">
        <v>0.75426238456957406</v>
      </c>
      <c r="EZ28" s="3">
        <v>0.72979411281413709</v>
      </c>
      <c r="FA28" s="3">
        <v>0.70319311740206181</v>
      </c>
      <c r="FB28" s="3">
        <v>0.67432703993270715</v>
      </c>
      <c r="FC28" s="3">
        <v>0.64307198163182622</v>
      </c>
      <c r="FD28" s="3">
        <v>0.60935571763486962</v>
      </c>
      <c r="FE28" s="3">
        <v>0.57318436223606373</v>
      </c>
      <c r="FF28" s="3">
        <v>0.53464917756293318</v>
      </c>
      <c r="FG28" s="3">
        <v>0.49396772164216962</v>
      </c>
      <c r="FH28" s="3">
        <v>0.45149143725815943</v>
      </c>
      <c r="FI28" s="3">
        <v>0.40685247885644521</v>
      </c>
      <c r="FJ28" s="3">
        <v>0.36083746349778129</v>
      </c>
      <c r="FK28" s="3">
        <v>0.31441211544415676</v>
      </c>
      <c r="FL28" s="3">
        <v>0.26861170258740646</v>
      </c>
      <c r="FM28" s="3">
        <v>0.2244546247990627</v>
      </c>
      <c r="FN28" s="3">
        <v>0.182955209219964</v>
      </c>
      <c r="FO28" s="3">
        <v>0.14511641284909105</v>
      </c>
      <c r="FP28" s="3">
        <v>0.11180058678719672</v>
      </c>
      <c r="FQ28" s="3">
        <v>8.4131059563233399E-2</v>
      </c>
      <c r="FR28" s="3">
        <v>6.1429975761286129E-2</v>
      </c>
      <c r="FS28" s="3">
        <v>4.2990539937020872E-2</v>
      </c>
      <c r="FT28" s="3">
        <v>2.8553886720769896E-2</v>
      </c>
      <c r="FU28" s="3">
        <v>1.7908426673532464E-2</v>
      </c>
      <c r="FV28" s="3">
        <v>1.0206728698313093E-2</v>
      </c>
      <c r="FW28" s="3">
        <v>5.1561331365268257E-3</v>
      </c>
      <c r="FX28" s="3">
        <v>2.2639033762548331E-3</v>
      </c>
      <c r="FY28" s="3">
        <v>8.5290295797024577E-4</v>
      </c>
      <c r="FZ28" s="3">
        <v>2.6225060151669117E-4</v>
      </c>
      <c r="GA28" s="3">
        <v>6.0454008661627636E-5</v>
      </c>
      <c r="GB28" s="3">
        <v>8.7664357960226212E-6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31</v>
      </c>
      <c r="HC28">
        <f t="shared" si="24"/>
        <v>0.56449408390387346</v>
      </c>
      <c r="HD28">
        <f>IF(H28&gt;=$F$3,IF(HB28&lt;50,HC28*VLOOKUP(H28,Ret!$A$2:$AZ$27,HB28+2),HC28),0)</f>
        <v>1.806381068492395E-2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7.4513219075311298E-4</v>
      </c>
      <c r="HH28">
        <f t="shared" si="26"/>
        <v>42</v>
      </c>
      <c r="HI28">
        <f t="shared" si="26"/>
        <v>19</v>
      </c>
      <c r="HJ28">
        <f t="shared" si="21"/>
        <v>0.2122549941243595</v>
      </c>
      <c r="HK28">
        <f>IF(HH28&gt;=$F$3,IF(HI28&lt;50,HJ28*VLOOKUP(HH28,Ret!$A$2:$AZ$27,HI28+2),HJ28),0)</f>
        <v>0</v>
      </c>
      <c r="HL28">
        <f>IF(HH28&lt;$F$3,HJ28*VLOOKUP(HH28,Withd!$A$2:$AZ$57,HI28+2),0)</f>
        <v>7.4076992949401463E-3</v>
      </c>
      <c r="HM28">
        <f>IF(HJ28=HK28,0,HJ28*VLOOKUP(HH28,Mort!$A$2:$E$115,IF(HM27/HJ27=VLOOKUP(HH27,Mort!$A$2:$E$115,2),2,3)))</f>
        <v>1.2310789659212852E-4</v>
      </c>
      <c r="HN28">
        <f>HN27/(1+Assumptions!$C$9)</f>
        <v>0.79949523359184238</v>
      </c>
      <c r="HO28">
        <f>HO27*(1+Assumptions!$C$10)</f>
        <v>1.2115472661938491</v>
      </c>
      <c r="HQ28">
        <f>HQ27/(1.01+Assumptions!$C$9)</f>
        <v>0.75480071713177443</v>
      </c>
      <c r="HR28">
        <f>HR27/(0.99+Assumptions!$C$9)</f>
        <v>0.84730801005609246</v>
      </c>
    </row>
    <row r="29" spans="2:226" x14ac:dyDescent="0.25">
      <c r="B29">
        <f t="shared" si="25"/>
        <v>2054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27338.523557840763</v>
      </c>
      <c r="F29" s="3">
        <f t="shared" si="19"/>
        <v>24496.91</v>
      </c>
      <c r="H29">
        <f t="shared" si="23"/>
        <v>55</v>
      </c>
      <c r="I29" s="5">
        <v>323567.67639194382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31241.42</v>
      </c>
      <c r="AF29" s="5">
        <v>32828.19</v>
      </c>
      <c r="AG29" s="5">
        <v>34492.78</v>
      </c>
      <c r="AH29" s="5">
        <v>36236.69</v>
      </c>
      <c r="AI29" s="5">
        <v>38063.019999999997</v>
      </c>
      <c r="AJ29" s="5">
        <v>39974.980000000003</v>
      </c>
      <c r="AK29" s="5">
        <v>41977.08</v>
      </c>
      <c r="AL29" s="5">
        <v>44066.16</v>
      </c>
      <c r="AM29" s="5">
        <v>19045.13</v>
      </c>
      <c r="AN29" s="5">
        <v>19974.47</v>
      </c>
      <c r="AO29" s="5">
        <v>20936.509999999998</v>
      </c>
      <c r="AP29" s="5">
        <v>21928.77</v>
      </c>
      <c r="AQ29" s="5">
        <v>22948.61</v>
      </c>
      <c r="AR29" s="5">
        <v>23993.61</v>
      </c>
      <c r="AS29" s="5">
        <v>25061.9</v>
      </c>
      <c r="AT29" s="5">
        <v>26148.94</v>
      </c>
      <c r="AU29" s="5">
        <v>27247.8</v>
      </c>
      <c r="AV29" s="5">
        <v>28350.31</v>
      </c>
      <c r="AW29" s="5">
        <v>29448.07</v>
      </c>
      <c r="AX29" s="5">
        <v>30532.73</v>
      </c>
      <c r="AY29" s="5">
        <v>31594.52</v>
      </c>
      <c r="AZ29" s="5">
        <v>32622.58</v>
      </c>
      <c r="BA29" s="5">
        <v>33605.269999999997</v>
      </c>
      <c r="BB29" s="5">
        <v>34527.870000000003</v>
      </c>
      <c r="BC29" s="5">
        <v>35369.79</v>
      </c>
      <c r="BD29" s="5">
        <v>36104.629999999997</v>
      </c>
      <c r="BE29" s="5">
        <v>36701.99</v>
      </c>
      <c r="BF29" s="5">
        <v>37131.120000000003</v>
      </c>
      <c r="BG29" s="5">
        <v>37357.65</v>
      </c>
      <c r="BH29" s="5">
        <v>37345.93</v>
      </c>
      <c r="BI29" s="5">
        <v>37061.17</v>
      </c>
      <c r="BJ29" s="5">
        <v>36470.879999999997</v>
      </c>
      <c r="BK29" s="5">
        <v>35549.08</v>
      </c>
      <c r="BL29" s="5">
        <v>34279.279999999999</v>
      </c>
      <c r="BM29" s="5">
        <v>32589.05</v>
      </c>
      <c r="BN29" s="5">
        <v>30492.9</v>
      </c>
      <c r="BO29" s="5">
        <v>28031.02</v>
      </c>
      <c r="BP29" s="5">
        <v>25264.87</v>
      </c>
      <c r="BQ29" s="5">
        <v>22272.71</v>
      </c>
      <c r="BR29" s="5">
        <v>19153.22</v>
      </c>
      <c r="BS29" s="5">
        <v>16027.51</v>
      </c>
      <c r="BT29" s="5">
        <v>13027.05</v>
      </c>
      <c r="BU29" s="5">
        <v>10342.15</v>
      </c>
      <c r="BV29" s="5">
        <v>7966.86</v>
      </c>
      <c r="BW29" s="5">
        <v>5882.1</v>
      </c>
      <c r="BX29" s="5">
        <v>4121.71</v>
      </c>
      <c r="BY29" s="5">
        <v>2727.23</v>
      </c>
      <c r="BZ29" s="5">
        <v>1639.85</v>
      </c>
      <c r="CA29" s="5">
        <v>873.96</v>
      </c>
      <c r="CB29" s="5">
        <v>404.84</v>
      </c>
      <c r="CC29" s="5">
        <v>160.91</v>
      </c>
      <c r="CD29" s="5">
        <v>52.2</v>
      </c>
      <c r="CE29" s="5">
        <v>12.69</v>
      </c>
      <c r="CF29" s="5">
        <v>1.94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0.99599000000000004</v>
      </c>
      <c r="EB29" s="3">
        <v>0.9920159999</v>
      </c>
      <c r="EC29" s="3">
        <v>0.987978494780407</v>
      </c>
      <c r="ED29" s="3">
        <v>0.98381910531738148</v>
      </c>
      <c r="EE29" s="3">
        <v>0.97952965401819769</v>
      </c>
      <c r="EF29" s="3">
        <v>0.97510217998203552</v>
      </c>
      <c r="EG29" s="3">
        <v>0.97055820382331925</v>
      </c>
      <c r="EH29" s="3">
        <v>0.96574423513235563</v>
      </c>
      <c r="EI29" s="3">
        <v>0.96055818858969488</v>
      </c>
      <c r="EJ29" s="3">
        <v>0.95491010644078744</v>
      </c>
      <c r="EK29" s="3">
        <v>0.94872228895105115</v>
      </c>
      <c r="EL29" s="3">
        <v>0.94188200124771404</v>
      </c>
      <c r="EM29" s="3">
        <v>0.93429985113766989</v>
      </c>
      <c r="EN29" s="3">
        <v>0.92591918147296493</v>
      </c>
      <c r="EO29" s="3">
        <v>0.91672480400093836</v>
      </c>
      <c r="EP29" s="3">
        <v>0.90662249666084804</v>
      </c>
      <c r="EQ29" s="3">
        <v>0.89547103995191968</v>
      </c>
      <c r="ER29" s="3">
        <v>0.88313144902138219</v>
      </c>
      <c r="ES29" s="3">
        <v>0.86950473076298218</v>
      </c>
      <c r="ET29" s="3">
        <v>0.85453185929924358</v>
      </c>
      <c r="EU29" s="3">
        <v>0.83815048355647703</v>
      </c>
      <c r="EV29" s="3">
        <v>0.82030625976155958</v>
      </c>
      <c r="EW29" s="3">
        <v>0.80096343815638193</v>
      </c>
      <c r="EX29" s="3">
        <v>0.78005028278611888</v>
      </c>
      <c r="EY29" s="3">
        <v>0.75741322357966567</v>
      </c>
      <c r="EZ29" s="3">
        <v>0.73284273860674132</v>
      </c>
      <c r="FA29" s="3">
        <v>0.7061306207845256</v>
      </c>
      <c r="FB29" s="3">
        <v>0.67714395880132083</v>
      </c>
      <c r="FC29" s="3">
        <v>0.64575833631087964</v>
      </c>
      <c r="FD29" s="3">
        <v>0.61190122673810021</v>
      </c>
      <c r="FE29" s="3">
        <v>0.57557876991892665</v>
      </c>
      <c r="FF29" s="3">
        <v>0.53688260921727715</v>
      </c>
      <c r="FG29" s="3">
        <v>0.49603121148193452</v>
      </c>
      <c r="FH29" s="3">
        <v>0.45337748760660296</v>
      </c>
      <c r="FI29" s="3">
        <v>0.40855205540693812</v>
      </c>
      <c r="FJ29" s="3">
        <v>0.3623448179404134</v>
      </c>
      <c r="FK29" s="3">
        <v>0.31572553366419981</v>
      </c>
      <c r="FL29" s="3">
        <v>0.26973379517533586</v>
      </c>
      <c r="FM29" s="3">
        <v>0.22539225658646239</v>
      </c>
      <c r="FN29" s="3">
        <v>0.18371948226619136</v>
      </c>
      <c r="FO29" s="3">
        <v>0.14572261894389765</v>
      </c>
      <c r="FP29" s="3">
        <v>0.11226762008675763</v>
      </c>
      <c r="FQ29" s="3">
        <v>8.4482506791485987E-2</v>
      </c>
      <c r="FR29" s="3">
        <v>6.1686591983939325E-2</v>
      </c>
      <c r="FS29" s="3">
        <v>4.3170127668120256E-2</v>
      </c>
      <c r="FT29" s="3">
        <v>2.8673167095888796E-2</v>
      </c>
      <c r="FU29" s="3">
        <v>1.7983236939199537E-2</v>
      </c>
      <c r="FV29" s="3">
        <v>1.0249366061127384E-2</v>
      </c>
      <c r="FW29" s="3">
        <v>5.1776722530997204E-3</v>
      </c>
      <c r="FX29" s="3">
        <v>2.2733605561684939E-3</v>
      </c>
      <c r="FY29" s="3">
        <v>8.5646585593091831E-4</v>
      </c>
      <c r="FZ29" s="3">
        <v>2.6334612138163876E-4</v>
      </c>
      <c r="GA29" s="3">
        <v>6.0706547900895353E-5</v>
      </c>
      <c r="GB29" s="3">
        <v>8.8030565111088335E-6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32</v>
      </c>
      <c r="HC29">
        <f t="shared" si="24"/>
        <v>0.54568514102819643</v>
      </c>
      <c r="HD29">
        <f>IF(H29&gt;=$F$3,IF(HB29&lt;50,HC29*VLOOKUP(H29,Ret!$A$2:$AZ$27,HB29+2),HC29),0)</f>
        <v>2.8375627333466213E-2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7.5304549461891108E-4</v>
      </c>
      <c r="HH29">
        <f t="shared" si="26"/>
        <v>43</v>
      </c>
      <c r="HI29">
        <f t="shared" si="26"/>
        <v>20</v>
      </c>
      <c r="HJ29">
        <f t="shared" si="21"/>
        <v>0.20472418693282723</v>
      </c>
      <c r="HK29">
        <f>IF(HH29&gt;=$F$3,IF(HI29&lt;50,HJ29*VLOOKUP(HH29,Ret!$A$2:$AZ$27,HI29+2),HJ29),0)</f>
        <v>0</v>
      </c>
      <c r="HL29">
        <f>IF(HH29&lt;$F$3,HJ29*VLOOKUP(HH29,Withd!$A$2:$AZ$57,HI29+2),0)</f>
        <v>6.551173981850472E-3</v>
      </c>
      <c r="HM29">
        <f>IF(HJ29=HK29,0,HJ29*VLOOKUP(HH29,Mort!$A$2:$E$115,IF(HM28/HJ28=VLOOKUP(HH28,Mort!$A$2:$E$115,2),2,3)))</f>
        <v>1.2692899589835288E-4</v>
      </c>
      <c r="HN29">
        <f>HN28/(1+Assumptions!$C$9)</f>
        <v>0.77022662195745895</v>
      </c>
      <c r="HO29">
        <f>HO28*(1+Assumptions!$C$10)</f>
        <v>1.2509225523451493</v>
      </c>
      <c r="HQ29">
        <f>HQ28/(1.01+Assumptions!$C$9)</f>
        <v>0.72022969191963204</v>
      </c>
      <c r="HR29">
        <f>HR28/(0.99+Assumptions!$C$9)</f>
        <v>0.82422958176662686</v>
      </c>
    </row>
    <row r="30" spans="2:226" x14ac:dyDescent="0.25">
      <c r="B30">
        <f t="shared" si="25"/>
        <v>2055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28842.142353522009</v>
      </c>
      <c r="F30" s="3">
        <f t="shared" si="19"/>
        <v>25559.43</v>
      </c>
      <c r="H30">
        <f t="shared" si="23"/>
        <v>56</v>
      </c>
      <c r="I30" s="5">
        <v>310711.77773256955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32960.36</v>
      </c>
      <c r="AG30" s="5">
        <v>34631.660000000003</v>
      </c>
      <c r="AH30" s="5">
        <v>36382.58</v>
      </c>
      <c r="AI30" s="5">
        <v>38216.269999999997</v>
      </c>
      <c r="AJ30" s="5">
        <v>40135.93</v>
      </c>
      <c r="AK30" s="5">
        <v>42146.080000000002</v>
      </c>
      <c r="AL30" s="5">
        <v>44243.57</v>
      </c>
      <c r="AM30" s="5">
        <v>19121.810000000001</v>
      </c>
      <c r="AN30" s="5">
        <v>20054.89</v>
      </c>
      <c r="AO30" s="5">
        <v>21020.81</v>
      </c>
      <c r="AP30" s="5">
        <v>22017.05</v>
      </c>
      <c r="AQ30" s="5">
        <v>23041.01</v>
      </c>
      <c r="AR30" s="5">
        <v>24090.22</v>
      </c>
      <c r="AS30" s="5">
        <v>25162.81</v>
      </c>
      <c r="AT30" s="5">
        <v>26254.21</v>
      </c>
      <c r="AU30" s="5">
        <v>27357.51</v>
      </c>
      <c r="AV30" s="5">
        <v>28464.45</v>
      </c>
      <c r="AW30" s="5">
        <v>29566.63</v>
      </c>
      <c r="AX30" s="5">
        <v>30655.66</v>
      </c>
      <c r="AY30" s="5">
        <v>31721.73</v>
      </c>
      <c r="AZ30" s="5">
        <v>32753.919999999998</v>
      </c>
      <c r="BA30" s="5">
        <v>33740.57</v>
      </c>
      <c r="BB30" s="5">
        <v>34666.879999999997</v>
      </c>
      <c r="BC30" s="5">
        <v>35512.199999999997</v>
      </c>
      <c r="BD30" s="5">
        <v>36249.99</v>
      </c>
      <c r="BE30" s="5">
        <v>36849.760000000002</v>
      </c>
      <c r="BF30" s="5">
        <v>37280.61</v>
      </c>
      <c r="BG30" s="5">
        <v>37508.050000000003</v>
      </c>
      <c r="BH30" s="5">
        <v>37496.29</v>
      </c>
      <c r="BI30" s="5">
        <v>37210.39</v>
      </c>
      <c r="BJ30" s="5">
        <v>36617.71</v>
      </c>
      <c r="BK30" s="5">
        <v>35692.199999999997</v>
      </c>
      <c r="BL30" s="5">
        <v>34417.300000000003</v>
      </c>
      <c r="BM30" s="5">
        <v>32720.25</v>
      </c>
      <c r="BN30" s="5">
        <v>30615.67</v>
      </c>
      <c r="BO30" s="5">
        <v>28143.88</v>
      </c>
      <c r="BP30" s="5">
        <v>25366.59</v>
      </c>
      <c r="BQ30" s="5">
        <v>22362.38</v>
      </c>
      <c r="BR30" s="5">
        <v>19230.330000000002</v>
      </c>
      <c r="BS30" s="5">
        <v>16092.04</v>
      </c>
      <c r="BT30" s="5">
        <v>13079.5</v>
      </c>
      <c r="BU30" s="5">
        <v>10383.790000000001</v>
      </c>
      <c r="BV30" s="5">
        <v>7998.94</v>
      </c>
      <c r="BW30" s="5">
        <v>5905.78</v>
      </c>
      <c r="BX30" s="5">
        <v>4138.3</v>
      </c>
      <c r="BY30" s="5">
        <v>2738.21</v>
      </c>
      <c r="BZ30" s="5">
        <v>1646.45</v>
      </c>
      <c r="CA30" s="5">
        <v>877.48</v>
      </c>
      <c r="CB30" s="5">
        <v>406.47</v>
      </c>
      <c r="CC30" s="5">
        <v>161.55000000000001</v>
      </c>
      <c r="CD30" s="5">
        <v>52.41</v>
      </c>
      <c r="CE30" s="5">
        <v>12.75</v>
      </c>
      <c r="CF30" s="5">
        <v>1.95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0.99600999999999995</v>
      </c>
      <c r="EC30" s="3">
        <v>0.99195623929999999</v>
      </c>
      <c r="ED30" s="3">
        <v>0.98778010353254697</v>
      </c>
      <c r="EE30" s="3">
        <v>0.983473382281145</v>
      </c>
      <c r="EF30" s="3">
        <v>0.97902808259323426</v>
      </c>
      <c r="EG30" s="3">
        <v>0.97446581172834978</v>
      </c>
      <c r="EH30" s="3">
        <v>0.96963246130217717</v>
      </c>
      <c r="EI30" s="3">
        <v>0.96442553498498451</v>
      </c>
      <c r="EJ30" s="3">
        <v>0.95875471283927283</v>
      </c>
      <c r="EK30" s="3">
        <v>0.95254198230007425</v>
      </c>
      <c r="EL30" s="3">
        <v>0.94567415460769066</v>
      </c>
      <c r="EM30" s="3">
        <v>0.93806147766309878</v>
      </c>
      <c r="EN30" s="3">
        <v>0.92964706620846072</v>
      </c>
      <c r="EO30" s="3">
        <v>0.92041567084101072</v>
      </c>
      <c r="EP30" s="3">
        <v>0.91027269014834278</v>
      </c>
      <c r="EQ30" s="3">
        <v>0.8990763360595182</v>
      </c>
      <c r="ER30" s="3">
        <v>0.88668706414861798</v>
      </c>
      <c r="ES30" s="3">
        <v>0.87300548274880474</v>
      </c>
      <c r="ET30" s="3">
        <v>0.85797232833587034</v>
      </c>
      <c r="EU30" s="3">
        <v>0.84152499880167164</v>
      </c>
      <c r="EV30" s="3">
        <v>0.82360893157718407</v>
      </c>
      <c r="EW30" s="3">
        <v>0.80418823297059405</v>
      </c>
      <c r="EX30" s="3">
        <v>0.78319087820773192</v>
      </c>
      <c r="EY30" s="3">
        <v>0.76046267892214348</v>
      </c>
      <c r="EZ30" s="3">
        <v>0.73579326961790914</v>
      </c>
      <c r="FA30" s="3">
        <v>0.70897360494033634</v>
      </c>
      <c r="FB30" s="3">
        <v>0.67987023845753547</v>
      </c>
      <c r="FC30" s="3">
        <v>0.64835825290502869</v>
      </c>
      <c r="FD30" s="3">
        <v>0.614364829705218</v>
      </c>
      <c r="FE30" s="3">
        <v>0.57789613341391632</v>
      </c>
      <c r="FF30" s="3">
        <v>0.53904417636449875</v>
      </c>
      <c r="FG30" s="3">
        <v>0.49802830498492406</v>
      </c>
      <c r="FH30" s="3">
        <v>0.45520285103927044</v>
      </c>
      <c r="FI30" s="3">
        <v>0.41019694515701777</v>
      </c>
      <c r="FJ30" s="3">
        <v>0.36380367065975905</v>
      </c>
      <c r="FK30" s="3">
        <v>0.31699669039267447</v>
      </c>
      <c r="FL30" s="3">
        <v>0.27081978250317357</v>
      </c>
      <c r="FM30" s="3">
        <v>0.22629971845747685</v>
      </c>
      <c r="FN30" s="3">
        <v>0.18445916351187394</v>
      </c>
      <c r="FO30" s="3">
        <v>0.14630931931434818</v>
      </c>
      <c r="FP30" s="3">
        <v>0.11271962578616013</v>
      </c>
      <c r="FQ30" s="3">
        <v>8.482264560034336E-2</v>
      </c>
      <c r="FR30" s="3">
        <v>6.1934951138002708E-2</v>
      </c>
      <c r="FS30" s="3">
        <v>4.3343936854908435E-2</v>
      </c>
      <c r="FT30" s="3">
        <v>2.8788609419661635E-2</v>
      </c>
      <c r="FU30" s="3">
        <v>1.8055640055823385E-2</v>
      </c>
      <c r="FV30" s="3">
        <v>1.029063149341598E-2</v>
      </c>
      <c r="FW30" s="3">
        <v>5.1985183115289503E-3</v>
      </c>
      <c r="FX30" s="3">
        <v>2.2825134350430158E-3</v>
      </c>
      <c r="FY30" s="3">
        <v>8.5991411151810566E-4</v>
      </c>
      <c r="FZ30" s="3">
        <v>2.6440639100958708E-4</v>
      </c>
      <c r="GA30" s="3">
        <v>6.0950961255529999E-5</v>
      </c>
      <c r="GB30" s="3">
        <v>8.8384988916644038E-6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33</v>
      </c>
      <c r="HC30">
        <f t="shared" si="24"/>
        <v>0.51655646820011125</v>
      </c>
      <c r="HD30">
        <f>IF(H30&gt;=$F$3,IF(HB30&lt;50,HC30*VLOOKUP(H30,Ret!$A$2:$AZ$27,HB30+2),HC30),0)</f>
        <v>2.2211928132604784E-2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7.6450357293616469E-4</v>
      </c>
      <c r="HH30">
        <f t="shared" si="26"/>
        <v>44</v>
      </c>
      <c r="HI30">
        <f t="shared" si="26"/>
        <v>21</v>
      </c>
      <c r="HJ30">
        <f t="shared" si="21"/>
        <v>0.19804608395507839</v>
      </c>
      <c r="HK30">
        <f>IF(HH30&gt;=$F$3,IF(HI30&lt;50,HJ30*VLOOKUP(HH30,Ret!$A$2:$AZ$27,HI30+2),HJ30),0)</f>
        <v>0</v>
      </c>
      <c r="HL30">
        <f>IF(HH30&lt;$F$3,HJ30*VLOOKUP(HH30,Withd!$A$2:$AZ$57,HI30+2),0)</f>
        <v>5.8423594766748126E-3</v>
      </c>
      <c r="HM30">
        <f>IF(HJ30=HK30,0,HJ30*VLOOKUP(HH30,Mort!$A$2:$E$115,IF(HM29/HJ29=VLOOKUP(HH29,Mort!$A$2:$E$115,2),2,3)))</f>
        <v>1.3269087624990253E-4</v>
      </c>
      <c r="HN30">
        <f>HN29/(1+Assumptions!$C$9)</f>
        <v>0.74202950092240749</v>
      </c>
      <c r="HO30">
        <f>HO29*(1+Assumptions!$C$10)</f>
        <v>1.2915775352963665</v>
      </c>
      <c r="HQ30">
        <f>HQ29/(1.01+Assumptions!$C$9)</f>
        <v>0.68724207244239699</v>
      </c>
      <c r="HR30">
        <f>HR29/(0.99+Assumptions!$C$9)</f>
        <v>0.80177974880022063</v>
      </c>
    </row>
    <row r="31" spans="2:226" x14ac:dyDescent="0.25">
      <c r="B31">
        <f t="shared" si="25"/>
        <v>2056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30428.460182965719</v>
      </c>
      <c r="F31" s="3">
        <f t="shared" si="19"/>
        <v>26633.53</v>
      </c>
      <c r="H31">
        <f t="shared" si="23"/>
        <v>57</v>
      </c>
      <c r="I31" s="5">
        <v>297566.24727120931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34770.39</v>
      </c>
      <c r="AH31" s="5">
        <v>36528.33</v>
      </c>
      <c r="AI31" s="5">
        <v>38369.360000000001</v>
      </c>
      <c r="AJ31" s="5">
        <v>40296.71</v>
      </c>
      <c r="AK31" s="5">
        <v>42314.92</v>
      </c>
      <c r="AL31" s="5">
        <v>44420.81</v>
      </c>
      <c r="AM31" s="5">
        <v>19198.41</v>
      </c>
      <c r="AN31" s="5">
        <v>20135.23</v>
      </c>
      <c r="AO31" s="5">
        <v>21105.01</v>
      </c>
      <c r="AP31" s="5">
        <v>22105.25</v>
      </c>
      <c r="AQ31" s="5">
        <v>23133.31</v>
      </c>
      <c r="AR31" s="5">
        <v>24186.720000000001</v>
      </c>
      <c r="AS31" s="5">
        <v>25263.61</v>
      </c>
      <c r="AT31" s="5">
        <v>26359.39</v>
      </c>
      <c r="AU31" s="5">
        <v>27467.1</v>
      </c>
      <c r="AV31" s="5">
        <v>28578.48</v>
      </c>
      <c r="AW31" s="5">
        <v>29685.08</v>
      </c>
      <c r="AX31" s="5">
        <v>30778.46</v>
      </c>
      <c r="AY31" s="5">
        <v>31848.799999999999</v>
      </c>
      <c r="AZ31" s="5">
        <v>32885.129999999997</v>
      </c>
      <c r="BA31" s="5">
        <v>33875.74</v>
      </c>
      <c r="BB31" s="5">
        <v>34805.760000000002</v>
      </c>
      <c r="BC31" s="5">
        <v>35654.46</v>
      </c>
      <c r="BD31" s="5">
        <v>36395.21</v>
      </c>
      <c r="BE31" s="5">
        <v>36997.379999999997</v>
      </c>
      <c r="BF31" s="5">
        <v>37429.96</v>
      </c>
      <c r="BG31" s="5">
        <v>37658.31</v>
      </c>
      <c r="BH31" s="5">
        <v>37646.5</v>
      </c>
      <c r="BI31" s="5">
        <v>37359.449999999997</v>
      </c>
      <c r="BJ31" s="5">
        <v>36764.400000000001</v>
      </c>
      <c r="BK31" s="5">
        <v>35835.19</v>
      </c>
      <c r="BL31" s="5">
        <v>34555.17</v>
      </c>
      <c r="BM31" s="5">
        <v>32851.33</v>
      </c>
      <c r="BN31" s="5">
        <v>30738.32</v>
      </c>
      <c r="BO31" s="5">
        <v>28256.62</v>
      </c>
      <c r="BP31" s="5">
        <v>25468.2</v>
      </c>
      <c r="BQ31" s="5">
        <v>22451.97</v>
      </c>
      <c r="BR31" s="5">
        <v>19307.37</v>
      </c>
      <c r="BS31" s="5">
        <v>16156.5</v>
      </c>
      <c r="BT31" s="5">
        <v>13131.89</v>
      </c>
      <c r="BU31" s="5">
        <v>10425.379999999999</v>
      </c>
      <c r="BV31" s="5">
        <v>8030.98</v>
      </c>
      <c r="BW31" s="5">
        <v>5929.44</v>
      </c>
      <c r="BX31" s="5">
        <v>4154.88</v>
      </c>
      <c r="BY31" s="5">
        <v>2749.18</v>
      </c>
      <c r="BZ31" s="5">
        <v>1653.04</v>
      </c>
      <c r="CA31" s="5">
        <v>881</v>
      </c>
      <c r="CB31" s="5">
        <v>408.09</v>
      </c>
      <c r="CC31" s="5">
        <v>162.19999999999999</v>
      </c>
      <c r="CD31" s="5">
        <v>52.62</v>
      </c>
      <c r="CE31" s="5">
        <v>12.8</v>
      </c>
      <c r="CF31" s="5">
        <v>1.96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0.99592999999999998</v>
      </c>
      <c r="ED31" s="3">
        <v>0.99173713469999991</v>
      </c>
      <c r="EE31" s="3">
        <v>0.98741316079270791</v>
      </c>
      <c r="EF31" s="3">
        <v>0.98295005330592489</v>
      </c>
      <c r="EG31" s="3">
        <v>0.97836950605751927</v>
      </c>
      <c r="EH31" s="3">
        <v>0.97351679330747398</v>
      </c>
      <c r="EI31" s="3">
        <v>0.96828900812741281</v>
      </c>
      <c r="EJ31" s="3">
        <v>0.96259546875962365</v>
      </c>
      <c r="EK31" s="3">
        <v>0.9563578501220612</v>
      </c>
      <c r="EL31" s="3">
        <v>0.94946251002268112</v>
      </c>
      <c r="EM31" s="3">
        <v>0.94181933681699859</v>
      </c>
      <c r="EN31" s="3">
        <v>0.93337121736575013</v>
      </c>
      <c r="EO31" s="3">
        <v>0.92410284117730823</v>
      </c>
      <c r="EP31" s="3">
        <v>0.91391922786753432</v>
      </c>
      <c r="EQ31" s="3">
        <v>0.90267802136476372</v>
      </c>
      <c r="ER31" s="3">
        <v>0.89023911823035728</v>
      </c>
      <c r="ES31" s="3">
        <v>0.87650272863606282</v>
      </c>
      <c r="ET31" s="3">
        <v>0.86140935164894983</v>
      </c>
      <c r="EU31" s="3">
        <v>0.84489613437783939</v>
      </c>
      <c r="EV31" s="3">
        <v>0.82690829567693513</v>
      </c>
      <c r="EW31" s="3">
        <v>0.80740979806487301</v>
      </c>
      <c r="EX31" s="3">
        <v>0.78632832823739918</v>
      </c>
      <c r="EY31" s="3">
        <v>0.76350908015194985</v>
      </c>
      <c r="EZ31" s="3">
        <v>0.73874084559182063</v>
      </c>
      <c r="FA31" s="3">
        <v>0.71181374176999879</v>
      </c>
      <c r="FB31" s="3">
        <v>0.68259378767034029</v>
      </c>
      <c r="FC31" s="3">
        <v>0.65095556561182</v>
      </c>
      <c r="FD31" s="3">
        <v>0.61682596530679235</v>
      </c>
      <c r="FE31" s="3">
        <v>0.58021117600618122</v>
      </c>
      <c r="FF31" s="3">
        <v>0.54120357864328561</v>
      </c>
      <c r="FG31" s="3">
        <v>0.50002339834431797</v>
      </c>
      <c r="FH31" s="3">
        <v>0.45702638632069004</v>
      </c>
      <c r="FI31" s="3">
        <v>0.41184018750516338</v>
      </c>
      <c r="FJ31" s="3">
        <v>0.36526106229832939</v>
      </c>
      <c r="FK31" s="3">
        <v>0.31826657402302633</v>
      </c>
      <c r="FL31" s="3">
        <v>0.27190468218509212</v>
      </c>
      <c r="FM31" s="3">
        <v>0.22720627148068481</v>
      </c>
      <c r="FN31" s="3">
        <v>0.18519810394662101</v>
      </c>
      <c r="FO31" s="3">
        <v>0.14689543208838085</v>
      </c>
      <c r="FP31" s="3">
        <v>0.11317117878953037</v>
      </c>
      <c r="FQ31" s="3">
        <v>8.5162443750909506E-2</v>
      </c>
      <c r="FR31" s="3">
        <v>6.2183061553601593E-2</v>
      </c>
      <c r="FS31" s="3">
        <v>4.3517571967057002E-2</v>
      </c>
      <c r="FT31" s="3">
        <v>2.8903936124799592E-2</v>
      </c>
      <c r="FU31" s="3">
        <v>1.812797065875181E-2</v>
      </c>
      <c r="FV31" s="3">
        <v>1.0331855597249006E-2</v>
      </c>
      <c r="FW31" s="3">
        <v>5.2193434920622802E-3</v>
      </c>
      <c r="FX31" s="3">
        <v>2.2916571470597853E-3</v>
      </c>
      <c r="FY31" s="3">
        <v>8.6335891358330346E-4</v>
      </c>
      <c r="FZ31" s="3">
        <v>2.654655987485941E-4</v>
      </c>
      <c r="GA31" s="3">
        <v>6.1195129823525898E-5</v>
      </c>
      <c r="GB31" s="3">
        <v>8.8739057757094885E-6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34</v>
      </c>
      <c r="HC31">
        <f t="shared" si="24"/>
        <v>0.49358003649457027</v>
      </c>
      <c r="HD31">
        <f>IF(H31&gt;=$F$3,IF(HB31&lt;50,HC31*VLOOKUP(H31,Ret!$A$2:$AZ$27,HB31+2),HC31),0)</f>
        <v>2.8627642116685077E-2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7.7492065729647529E-4</v>
      </c>
      <c r="HH31">
        <f t="shared" si="26"/>
        <v>45</v>
      </c>
      <c r="HI31">
        <f t="shared" si="26"/>
        <v>22</v>
      </c>
      <c r="HJ31">
        <f t="shared" si="21"/>
        <v>0.19207103360215369</v>
      </c>
      <c r="HK31">
        <f>IF(HH31&gt;=$F$3,IF(HI31&lt;50,HJ31*VLOOKUP(HH31,Ret!$A$2:$AZ$27,HI31+2),HJ31),0)</f>
        <v>0</v>
      </c>
      <c r="HL31">
        <f>IF(HH31&lt;$F$3,HJ31*VLOOKUP(HH31,Withd!$A$2:$AZ$57,HI31+2),0)</f>
        <v>5.1090894938172881E-3</v>
      </c>
      <c r="HM31">
        <f>IF(HJ31=HK31,0,HJ31*VLOOKUP(HH31,Mort!$A$2:$E$115,IF(HM30/HJ30=VLOOKUP(HH30,Mort!$A$2:$E$115,2),2,3)))</f>
        <v>1.3637043385752914E-4</v>
      </c>
      <c r="HN31">
        <f>HN30/(1+Assumptions!$C$9)</f>
        <v>0.71486464443391862</v>
      </c>
      <c r="HO31">
        <f>HO30*(1+Assumptions!$C$10)</f>
        <v>1.3335538051934983</v>
      </c>
      <c r="HQ31">
        <f>HQ30/(1.01+Assumptions!$C$9)</f>
        <v>0.65576533629999711</v>
      </c>
      <c r="HR31">
        <f>HR30/(0.99+Assumptions!$C$9)</f>
        <v>0.77994138988348305</v>
      </c>
    </row>
    <row r="32" spans="2:226" x14ac:dyDescent="0.25">
      <c r="B32">
        <f t="shared" si="25"/>
        <v>2057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32102.025493028828</v>
      </c>
      <c r="F32" s="3">
        <f t="shared" si="19"/>
        <v>27711.18</v>
      </c>
      <c r="H32">
        <f t="shared" si="23"/>
        <v>58</v>
      </c>
      <c r="I32" s="5">
        <v>284155.20782863634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36677.61</v>
      </c>
      <c r="AI32" s="5">
        <v>38526.160000000003</v>
      </c>
      <c r="AJ32" s="5">
        <v>40461.39</v>
      </c>
      <c r="AK32" s="5">
        <v>42487.839999999997</v>
      </c>
      <c r="AL32" s="5">
        <v>44602.34</v>
      </c>
      <c r="AM32" s="5">
        <v>19276.87</v>
      </c>
      <c r="AN32" s="5">
        <v>20217.509999999998</v>
      </c>
      <c r="AO32" s="5">
        <v>21191.26</v>
      </c>
      <c r="AP32" s="5">
        <v>22195.59</v>
      </c>
      <c r="AQ32" s="5">
        <v>23227.85</v>
      </c>
      <c r="AR32" s="5">
        <v>24285.56</v>
      </c>
      <c r="AS32" s="5">
        <v>25366.85</v>
      </c>
      <c r="AT32" s="5">
        <v>26467.11</v>
      </c>
      <c r="AU32" s="5">
        <v>27579.35</v>
      </c>
      <c r="AV32" s="5">
        <v>28695.27</v>
      </c>
      <c r="AW32" s="5">
        <v>29806.39</v>
      </c>
      <c r="AX32" s="5">
        <v>30904.240000000002</v>
      </c>
      <c r="AY32" s="5">
        <v>31978.959999999999</v>
      </c>
      <c r="AZ32" s="5">
        <v>33019.519999999997</v>
      </c>
      <c r="BA32" s="5">
        <v>34014.17</v>
      </c>
      <c r="BB32" s="5">
        <v>34948</v>
      </c>
      <c r="BC32" s="5">
        <v>35800.17</v>
      </c>
      <c r="BD32" s="5">
        <v>36543.94</v>
      </c>
      <c r="BE32" s="5">
        <v>37148.57</v>
      </c>
      <c r="BF32" s="5">
        <v>37582.92</v>
      </c>
      <c r="BG32" s="5">
        <v>37812.21</v>
      </c>
      <c r="BH32" s="5">
        <v>37800.35</v>
      </c>
      <c r="BI32" s="5">
        <v>37512.129999999997</v>
      </c>
      <c r="BJ32" s="5">
        <v>36914.65</v>
      </c>
      <c r="BK32" s="5">
        <v>35981.629999999997</v>
      </c>
      <c r="BL32" s="5">
        <v>34696.39</v>
      </c>
      <c r="BM32" s="5">
        <v>32985.58</v>
      </c>
      <c r="BN32" s="5">
        <v>30863.93</v>
      </c>
      <c r="BO32" s="5">
        <v>28372.09</v>
      </c>
      <c r="BP32" s="5">
        <v>25572.28</v>
      </c>
      <c r="BQ32" s="5">
        <v>22543.72</v>
      </c>
      <c r="BR32" s="5">
        <v>19386.27</v>
      </c>
      <c r="BS32" s="5">
        <v>16222.53</v>
      </c>
      <c r="BT32" s="5">
        <v>13185.56</v>
      </c>
      <c r="BU32" s="5">
        <v>10467.99</v>
      </c>
      <c r="BV32" s="5">
        <v>8063.8</v>
      </c>
      <c r="BW32" s="5">
        <v>5953.67</v>
      </c>
      <c r="BX32" s="5">
        <v>4171.8599999999997</v>
      </c>
      <c r="BY32" s="5">
        <v>2760.41</v>
      </c>
      <c r="BZ32" s="5">
        <v>1659.8</v>
      </c>
      <c r="CA32" s="5">
        <v>884.6</v>
      </c>
      <c r="CB32" s="5">
        <v>409.76</v>
      </c>
      <c r="CC32" s="5">
        <v>162.86000000000001</v>
      </c>
      <c r="CD32" s="5">
        <v>52.83</v>
      </c>
      <c r="CE32" s="5">
        <v>12.85</v>
      </c>
      <c r="CF32" s="5">
        <v>1.97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0.99578999999999995</v>
      </c>
      <c r="EE32" s="3">
        <v>0.99144835559999989</v>
      </c>
      <c r="EF32" s="3">
        <v>0.98696700903268797</v>
      </c>
      <c r="EG32" s="3">
        <v>0.98236774277059569</v>
      </c>
      <c r="EH32" s="3">
        <v>0.97749519876645352</v>
      </c>
      <c r="EI32" s="3">
        <v>0.97224604954907767</v>
      </c>
      <c r="EJ32" s="3">
        <v>0.96652924277772911</v>
      </c>
      <c r="EK32" s="3">
        <v>0.96026613328452937</v>
      </c>
      <c r="EL32" s="3">
        <v>0.95334261446354784</v>
      </c>
      <c r="EM32" s="3">
        <v>0.94566820641711624</v>
      </c>
      <c r="EN32" s="3">
        <v>0.93718556260555463</v>
      </c>
      <c r="EO32" s="3">
        <v>0.92787930996888146</v>
      </c>
      <c r="EP32" s="3">
        <v>0.91765407997302439</v>
      </c>
      <c r="EQ32" s="3">
        <v>0.90636693478935626</v>
      </c>
      <c r="ER32" s="3">
        <v>0.89387719842795887</v>
      </c>
      <c r="ES32" s="3">
        <v>0.88008467325621542</v>
      </c>
      <c r="ET32" s="3">
        <v>0.86492961518274336</v>
      </c>
      <c r="EU32" s="3">
        <v>0.84834891445969018</v>
      </c>
      <c r="EV32" s="3">
        <v>0.83028756607084331</v>
      </c>
      <c r="EW32" s="3">
        <v>0.81070938526289282</v>
      </c>
      <c r="EX32" s="3">
        <v>0.78954176321367875</v>
      </c>
      <c r="EY32" s="3">
        <v>0.7666292612452178</v>
      </c>
      <c r="EZ32" s="3">
        <v>0.74175980801042296</v>
      </c>
      <c r="FA32" s="3">
        <v>0.714722663008443</v>
      </c>
      <c r="FB32" s="3">
        <v>0.68538329769194639</v>
      </c>
      <c r="FC32" s="3">
        <v>0.65361578184392466</v>
      </c>
      <c r="FD32" s="3">
        <v>0.61934670640184775</v>
      </c>
      <c r="FE32" s="3">
        <v>0.58258228590983407</v>
      </c>
      <c r="FF32" s="3">
        <v>0.54341527882811591</v>
      </c>
      <c r="FG32" s="3">
        <v>0.50206681026208455</v>
      </c>
      <c r="FH32" s="3">
        <v>0.45889408524764791</v>
      </c>
      <c r="FI32" s="3">
        <v>0.41352322703921296</v>
      </c>
      <c r="FJ32" s="3">
        <v>0.36675375006107797</v>
      </c>
      <c r="FK32" s="3">
        <v>0.31956721257821968</v>
      </c>
      <c r="FL32" s="3">
        <v>0.27301585672195045</v>
      </c>
      <c r="FM32" s="3">
        <v>0.228134780035429</v>
      </c>
      <c r="FN32" s="3">
        <v>0.18595494055467854</v>
      </c>
      <c r="FO32" s="3">
        <v>0.14749573974915992</v>
      </c>
      <c r="FP32" s="3">
        <v>0.11363366781754779</v>
      </c>
      <c r="FQ32" s="3">
        <v>8.551047136938289E-2</v>
      </c>
      <c r="FR32" s="3">
        <v>6.2437180879782304E-2</v>
      </c>
      <c r="FS32" s="3">
        <v>4.3695412295098046E-2</v>
      </c>
      <c r="FT32" s="3">
        <v>2.9022055892281174E-2</v>
      </c>
      <c r="FU32" s="3">
        <v>1.8202053014520908E-2</v>
      </c>
      <c r="FV32" s="3">
        <v>1.0374078095096046E-2</v>
      </c>
      <c r="FW32" s="3">
        <v>5.2406730312996698E-3</v>
      </c>
      <c r="FX32" s="3">
        <v>2.3010223078527457E-3</v>
      </c>
      <c r="FY32" s="3">
        <v>8.6688714426044332E-4</v>
      </c>
      <c r="FZ32" s="3">
        <v>2.6655045911720107E-4</v>
      </c>
      <c r="GA32" s="3">
        <v>6.1445211835697182E-5</v>
      </c>
      <c r="GB32" s="3">
        <v>8.9101701682944465E-6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35</v>
      </c>
      <c r="HC32">
        <f t="shared" si="24"/>
        <v>0.46417747372058876</v>
      </c>
      <c r="HD32">
        <f>IF(H32&gt;=$F$3,IF(HB32&lt;50,HC32*VLOOKUP(H32,Ret!$A$2:$AZ$27,HB32+2),HC32),0)</f>
        <v>3.1099890739279448E-2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7.7053460637617737E-4</v>
      </c>
      <c r="HH32">
        <f t="shared" si="26"/>
        <v>46</v>
      </c>
      <c r="HI32">
        <f t="shared" si="26"/>
        <v>23</v>
      </c>
      <c r="HJ32">
        <f t="shared" si="21"/>
        <v>0.18682557367447888</v>
      </c>
      <c r="HK32">
        <f>IF(HH32&gt;=$F$3,IF(HI32&lt;50,HJ32*VLOOKUP(HH32,Ret!$A$2:$AZ$27,HI32+2),HJ32),0)</f>
        <v>0</v>
      </c>
      <c r="HL32">
        <f>IF(HH32&lt;$F$3,HJ32*VLOOKUP(HH32,Withd!$A$2:$AZ$57,HI32+2),0)</f>
        <v>4.446448653452598E-3</v>
      </c>
      <c r="HM32">
        <f>IF(HJ32=HK32,0,HJ32*VLOOKUP(HH32,Mort!$A$2:$E$115,IF(HM31/HJ31=VLOOKUP(HH31,Mort!$A$2:$E$115,2),2,3)))</f>
        <v>1.4198743599260397E-4</v>
      </c>
      <c r="HN32">
        <f>HN31/(1+Assumptions!$C$9)</f>
        <v>0.68869426246042253</v>
      </c>
      <c r="HO32">
        <f>HO31*(1+Assumptions!$C$10)</f>
        <v>1.376894303862287</v>
      </c>
      <c r="HQ32">
        <f>HQ31/(1.01+Assumptions!$C$9)</f>
        <v>0.62573028272900488</v>
      </c>
      <c r="HR32">
        <f>HR31/(0.99+Assumptions!$C$9)</f>
        <v>0.75869785008120916</v>
      </c>
    </row>
    <row r="33" spans="2:226" x14ac:dyDescent="0.25">
      <c r="B33">
        <f t="shared" si="25"/>
        <v>2058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33867.636895145413</v>
      </c>
      <c r="F33" s="3">
        <f t="shared" si="19"/>
        <v>28784.19</v>
      </c>
      <c r="H33">
        <f t="shared" si="23"/>
        <v>59</v>
      </c>
      <c r="I33" s="5">
        <v>270487.83400029188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38689.050000000003</v>
      </c>
      <c r="AJ33" s="5">
        <v>40632.449999999997</v>
      </c>
      <c r="AK33" s="5">
        <v>42667.47</v>
      </c>
      <c r="AL33" s="5">
        <v>44790.91</v>
      </c>
      <c r="AM33" s="5">
        <v>19358.37</v>
      </c>
      <c r="AN33" s="5">
        <v>20302.990000000002</v>
      </c>
      <c r="AO33" s="5">
        <v>21280.85</v>
      </c>
      <c r="AP33" s="5">
        <v>22289.43</v>
      </c>
      <c r="AQ33" s="5">
        <v>23326.05</v>
      </c>
      <c r="AR33" s="5">
        <v>24388.240000000002</v>
      </c>
      <c r="AS33" s="5">
        <v>25474.1</v>
      </c>
      <c r="AT33" s="5">
        <v>26579.01</v>
      </c>
      <c r="AU33" s="5">
        <v>27695.95</v>
      </c>
      <c r="AV33" s="5">
        <v>28816.59</v>
      </c>
      <c r="AW33" s="5">
        <v>29932.400000000001</v>
      </c>
      <c r="AX33" s="5">
        <v>31034.9</v>
      </c>
      <c r="AY33" s="5">
        <v>32114.16</v>
      </c>
      <c r="AZ33" s="5">
        <v>33159.120000000003</v>
      </c>
      <c r="BA33" s="5">
        <v>34157.980000000003</v>
      </c>
      <c r="BB33" s="5">
        <v>35095.75</v>
      </c>
      <c r="BC33" s="5">
        <v>35951.519999999997</v>
      </c>
      <c r="BD33" s="5">
        <v>36698.44</v>
      </c>
      <c r="BE33" s="5">
        <v>37305.629999999997</v>
      </c>
      <c r="BF33" s="5">
        <v>37741.82</v>
      </c>
      <c r="BG33" s="5">
        <v>37972.07</v>
      </c>
      <c r="BH33" s="5">
        <v>37960.160000000003</v>
      </c>
      <c r="BI33" s="5">
        <v>37670.720000000001</v>
      </c>
      <c r="BJ33" s="5">
        <v>37070.71</v>
      </c>
      <c r="BK33" s="5">
        <v>36133.75</v>
      </c>
      <c r="BL33" s="5">
        <v>34843.08</v>
      </c>
      <c r="BM33" s="5">
        <v>33125.040000000001</v>
      </c>
      <c r="BN33" s="5">
        <v>30994.42</v>
      </c>
      <c r="BO33" s="5">
        <v>28492.05</v>
      </c>
      <c r="BP33" s="5">
        <v>25680.400000000001</v>
      </c>
      <c r="BQ33" s="5">
        <v>22639.03</v>
      </c>
      <c r="BR33" s="5">
        <v>19468.23</v>
      </c>
      <c r="BS33" s="5">
        <v>16291.11</v>
      </c>
      <c r="BT33" s="5">
        <v>13241.3</v>
      </c>
      <c r="BU33" s="5">
        <v>10512.24</v>
      </c>
      <c r="BV33" s="5">
        <v>8097.89</v>
      </c>
      <c r="BW33" s="5">
        <v>5978.84</v>
      </c>
      <c r="BX33" s="5">
        <v>4189.5</v>
      </c>
      <c r="BY33" s="5">
        <v>2772.08</v>
      </c>
      <c r="BZ33" s="5">
        <v>1666.82</v>
      </c>
      <c r="CA33" s="5">
        <v>888.34</v>
      </c>
      <c r="CB33" s="5">
        <v>411.49</v>
      </c>
      <c r="CC33" s="5">
        <v>163.55000000000001</v>
      </c>
      <c r="CD33" s="5">
        <v>53.06</v>
      </c>
      <c r="CE33" s="5">
        <v>12.9</v>
      </c>
      <c r="CF33" s="5">
        <v>1.97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0.99563999999999997</v>
      </c>
      <c r="EF33" s="3">
        <v>0.9911397072</v>
      </c>
      <c r="EG33" s="3">
        <v>0.98652099616444799</v>
      </c>
      <c r="EH33" s="3">
        <v>0.98162785202347236</v>
      </c>
      <c r="EI33" s="3">
        <v>0.97635651045810634</v>
      </c>
      <c r="EJ33" s="3">
        <v>0.97061553417661273</v>
      </c>
      <c r="EK33" s="3">
        <v>0.96432594551514828</v>
      </c>
      <c r="EL33" s="3">
        <v>0.95737315544798396</v>
      </c>
      <c r="EM33" s="3">
        <v>0.94966630154662768</v>
      </c>
      <c r="EN33" s="3">
        <v>0.94114779482175437</v>
      </c>
      <c r="EO33" s="3">
        <v>0.93180219721917434</v>
      </c>
      <c r="EP33" s="3">
        <v>0.92153373700581898</v>
      </c>
      <c r="EQ33" s="3">
        <v>0.91019887204064742</v>
      </c>
      <c r="ER33" s="3">
        <v>0.89765633158392732</v>
      </c>
      <c r="ES33" s="3">
        <v>0.88380549438758726</v>
      </c>
      <c r="ET33" s="3">
        <v>0.86858636377423304</v>
      </c>
      <c r="EU33" s="3">
        <v>0.85193556318068098</v>
      </c>
      <c r="EV33" s="3">
        <v>0.83379785504056425</v>
      </c>
      <c r="EW33" s="3">
        <v>0.81413690161870766</v>
      </c>
      <c r="EX33" s="3">
        <v>0.79287978711744322</v>
      </c>
      <c r="EY33" s="3">
        <v>0.76987041569529502</v>
      </c>
      <c r="EZ33" s="3">
        <v>0.7448958194101396</v>
      </c>
      <c r="FA33" s="3">
        <v>0.71774436679263998</v>
      </c>
      <c r="FB33" s="3">
        <v>0.68828096053580212</v>
      </c>
      <c r="FC33" s="3">
        <v>0.65637913801496772</v>
      </c>
      <c r="FD33" s="3">
        <v>0.62196517980884303</v>
      </c>
      <c r="FE33" s="3">
        <v>0.58504532673539011</v>
      </c>
      <c r="FF33" s="3">
        <v>0.54571272941896987</v>
      </c>
      <c r="FG33" s="3">
        <v>0.50418944783748043</v>
      </c>
      <c r="FH33" s="3">
        <v>0.4608341972179355</v>
      </c>
      <c r="FI33" s="3">
        <v>0.41527152013899821</v>
      </c>
      <c r="FJ33" s="3">
        <v>0.36830431121127755</v>
      </c>
      <c r="FK33" s="3">
        <v>0.3209182785308346</v>
      </c>
      <c r="FL33" s="3">
        <v>0.27417011289724791</v>
      </c>
      <c r="FM33" s="3">
        <v>0.22909928803806931</v>
      </c>
      <c r="FN33" s="3">
        <v>0.18674112067271068</v>
      </c>
      <c r="FO33" s="3">
        <v>0.14811932209518067</v>
      </c>
      <c r="FP33" s="3">
        <v>0.11411408812856909</v>
      </c>
      <c r="FQ33" s="3">
        <v>8.5871992457629526E-2</v>
      </c>
      <c r="FR33" s="3">
        <v>6.2701152732787355E-2</v>
      </c>
      <c r="FS33" s="3">
        <v>4.3880147716986569E-2</v>
      </c>
      <c r="FT33" s="3">
        <v>2.9144755312145311E-2</v>
      </c>
      <c r="FU33" s="3">
        <v>1.8279007636671299E-2</v>
      </c>
      <c r="FV33" s="3">
        <v>1.0417937612444439E-2</v>
      </c>
      <c r="FW33" s="3">
        <v>5.2628295436785572E-3</v>
      </c>
      <c r="FX33" s="3">
        <v>2.3107505677429437E-3</v>
      </c>
      <c r="FY33" s="3">
        <v>8.7055216889147656E-4</v>
      </c>
      <c r="FZ33" s="3">
        <v>2.676773808907512E-4</v>
      </c>
      <c r="GA33" s="3">
        <v>6.1704989842935947E-5</v>
      </c>
      <c r="GB33" s="3">
        <v>8.9478405771241405E-6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36</v>
      </c>
      <c r="HC33">
        <f t="shared" si="24"/>
        <v>0.43230704837493317</v>
      </c>
      <c r="HD33">
        <f>IF(H33&gt;=$F$3,IF(HB33&lt;50,HC33*VLOOKUP(H33,Ret!$A$2:$AZ$27,HB33+2),HC33),0)</f>
        <v>3.6313792063494388E-2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7.5221426417238369E-4</v>
      </c>
      <c r="HH33">
        <f t="shared" si="26"/>
        <v>47</v>
      </c>
      <c r="HI33">
        <f t="shared" si="26"/>
        <v>24</v>
      </c>
      <c r="HJ33">
        <f t="shared" si="21"/>
        <v>0.18223713758503368</v>
      </c>
      <c r="HK33">
        <f>IF(HH33&gt;=$F$3,IF(HI33&lt;50,HJ33*VLOOKUP(HH33,Ret!$A$2:$AZ$27,HI33+2),HJ33),0)</f>
        <v>0</v>
      </c>
      <c r="HL33">
        <f>IF(HH33&lt;$F$3,HJ33*VLOOKUP(HH33,Withd!$A$2:$AZ$57,HI33+2),0)</f>
        <v>3.8087561755272038E-3</v>
      </c>
      <c r="HM33">
        <f>IF(HJ33=HK33,0,HJ33*VLOOKUP(HH33,Mort!$A$2:$E$115,IF(HM32/HJ32=VLOOKUP(HH32,Mort!$A$2:$E$115,2),2,3)))</f>
        <v>1.5125682419557795E-4</v>
      </c>
      <c r="HN33">
        <f>HN32/(1+Assumptions!$C$9)</f>
        <v>0.66348194842044561</v>
      </c>
      <c r="HO33">
        <f>HO32*(1+Assumptions!$C$10)</f>
        <v>1.4216433687378112</v>
      </c>
      <c r="HQ33">
        <f>HQ32/(1.01+Assumptions!$C$9)</f>
        <v>0.59707088046660772</v>
      </c>
      <c r="HR33">
        <f>HR32/(0.99+Assumptions!$C$9)</f>
        <v>0.73803292809456145</v>
      </c>
    </row>
    <row r="34" spans="2:226" x14ac:dyDescent="0.25">
      <c r="B34">
        <f t="shared" si="25"/>
        <v>2059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35730.356924378415</v>
      </c>
      <c r="F34" s="3">
        <f t="shared" si="19"/>
        <v>29844.400000000001</v>
      </c>
      <c r="H34">
        <f t="shared" si="23"/>
        <v>60</v>
      </c>
      <c r="I34" s="5">
        <v>256557.80856049995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40810.379999999997</v>
      </c>
      <c r="AK34" s="5">
        <v>42854.32</v>
      </c>
      <c r="AL34" s="5">
        <v>44987.06</v>
      </c>
      <c r="AM34" s="5">
        <v>19443.14</v>
      </c>
      <c r="AN34" s="5">
        <v>20391.900000000001</v>
      </c>
      <c r="AO34" s="5">
        <v>21374.05</v>
      </c>
      <c r="AP34" s="5">
        <v>22387.040000000001</v>
      </c>
      <c r="AQ34" s="5">
        <v>23428.19</v>
      </c>
      <c r="AR34" s="5">
        <v>24495.040000000001</v>
      </c>
      <c r="AS34" s="5">
        <v>25585.65</v>
      </c>
      <c r="AT34" s="5">
        <v>26695.4</v>
      </c>
      <c r="AU34" s="5">
        <v>27817.23</v>
      </c>
      <c r="AV34" s="5">
        <v>28942.78</v>
      </c>
      <c r="AW34" s="5">
        <v>30063.48</v>
      </c>
      <c r="AX34" s="5">
        <v>31170.81</v>
      </c>
      <c r="AY34" s="5">
        <v>32254.79</v>
      </c>
      <c r="AZ34" s="5">
        <v>33304.33</v>
      </c>
      <c r="BA34" s="5">
        <v>34307.56</v>
      </c>
      <c r="BB34" s="5">
        <v>35249.440000000002</v>
      </c>
      <c r="BC34" s="5">
        <v>36108.959999999999</v>
      </c>
      <c r="BD34" s="5">
        <v>36859.15</v>
      </c>
      <c r="BE34" s="5">
        <v>37468.99</v>
      </c>
      <c r="BF34" s="5">
        <v>37907.089999999997</v>
      </c>
      <c r="BG34" s="5">
        <v>38138.35</v>
      </c>
      <c r="BH34" s="5">
        <v>38126.39</v>
      </c>
      <c r="BI34" s="5">
        <v>37835.68</v>
      </c>
      <c r="BJ34" s="5">
        <v>37233.050000000003</v>
      </c>
      <c r="BK34" s="5">
        <v>36291.99</v>
      </c>
      <c r="BL34" s="5">
        <v>34995.660000000003</v>
      </c>
      <c r="BM34" s="5">
        <v>33270.1</v>
      </c>
      <c r="BN34" s="5">
        <v>31130.15</v>
      </c>
      <c r="BO34" s="5">
        <v>28616.81</v>
      </c>
      <c r="BP34" s="5">
        <v>25792.85</v>
      </c>
      <c r="BQ34" s="5">
        <v>22738.17</v>
      </c>
      <c r="BR34" s="5">
        <v>19553.48</v>
      </c>
      <c r="BS34" s="5">
        <v>16362.45</v>
      </c>
      <c r="BT34" s="5">
        <v>13299.29</v>
      </c>
      <c r="BU34" s="5">
        <v>10558.28</v>
      </c>
      <c r="BV34" s="5">
        <v>8133.35</v>
      </c>
      <c r="BW34" s="5">
        <v>6005.02</v>
      </c>
      <c r="BX34" s="5">
        <v>4207.84</v>
      </c>
      <c r="BY34" s="5">
        <v>2784.22</v>
      </c>
      <c r="BZ34" s="5">
        <v>1674.12</v>
      </c>
      <c r="CA34" s="5">
        <v>892.23</v>
      </c>
      <c r="CB34" s="5">
        <v>413.3</v>
      </c>
      <c r="CC34" s="5">
        <v>164.27</v>
      </c>
      <c r="CD34" s="5">
        <v>53.29</v>
      </c>
      <c r="CE34" s="5">
        <v>12.96</v>
      </c>
      <c r="CF34" s="5">
        <v>1.98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0.99548000000000003</v>
      </c>
      <c r="EG34" s="3">
        <v>0.99084106319999998</v>
      </c>
      <c r="EH34" s="3">
        <v>0.985926491526528</v>
      </c>
      <c r="EI34" s="3">
        <v>0.98063206626703059</v>
      </c>
      <c r="EJ34" s="3">
        <v>0.9748659497173805</v>
      </c>
      <c r="EK34" s="3">
        <v>0.96854881836321183</v>
      </c>
      <c r="EL34" s="3">
        <v>0.96156558138281301</v>
      </c>
      <c r="EM34" s="3">
        <v>0.95382497845268133</v>
      </c>
      <c r="EN34" s="3">
        <v>0.94526916839596076</v>
      </c>
      <c r="EO34" s="3">
        <v>0.93588264555378886</v>
      </c>
      <c r="EP34" s="3">
        <v>0.92556921879978604</v>
      </c>
      <c r="EQ34" s="3">
        <v>0.91418471740854867</v>
      </c>
      <c r="ER34" s="3">
        <v>0.90158725200265888</v>
      </c>
      <c r="ES34" s="3">
        <v>0.8876757607042578</v>
      </c>
      <c r="ET34" s="3">
        <v>0.87238998410493052</v>
      </c>
      <c r="EU34" s="3">
        <v>0.85566626810963897</v>
      </c>
      <c r="EV34" s="3">
        <v>0.83744913326158477</v>
      </c>
      <c r="EW34" s="3">
        <v>0.81770208269927658</v>
      </c>
      <c r="EX34" s="3">
        <v>0.79635188131999846</v>
      </c>
      <c r="EY34" s="3">
        <v>0.7732417497240921</v>
      </c>
      <c r="EZ34" s="3">
        <v>0.7481577873630425</v>
      </c>
      <c r="FA34" s="3">
        <v>0.72088743601365957</v>
      </c>
      <c r="FB34" s="3">
        <v>0.69129500676529887</v>
      </c>
      <c r="FC34" s="3">
        <v>0.65925348320172728</v>
      </c>
      <c r="FD34" s="3">
        <v>0.62468882307746076</v>
      </c>
      <c r="FE34" s="3">
        <v>0.58760729453958271</v>
      </c>
      <c r="FF34" s="3">
        <v>0.5481024561276866</v>
      </c>
      <c r="FG34" s="3">
        <v>0.50639734024093097</v>
      </c>
      <c r="FH34" s="3">
        <v>0.46285223295361333</v>
      </c>
      <c r="FI34" s="3">
        <v>0.41709003268148959</v>
      </c>
      <c r="FJ34" s="3">
        <v>0.36991714998521313</v>
      </c>
      <c r="FK34" s="3">
        <v>0.32232360946811561</v>
      </c>
      <c r="FL34" s="3">
        <v>0.27537072927689521</v>
      </c>
      <c r="FM34" s="3">
        <v>0.2301025350910664</v>
      </c>
      <c r="FN34" s="3">
        <v>0.18755887737807914</v>
      </c>
      <c r="FO34" s="3">
        <v>0.14876795035874482</v>
      </c>
      <c r="FP34" s="3">
        <v>0.11461380431538419</v>
      </c>
      <c r="FQ34" s="3">
        <v>8.6248033885369765E-2</v>
      </c>
      <c r="FR34" s="3">
        <v>6.2975726902080434E-2</v>
      </c>
      <c r="FS34" s="3">
        <v>4.4072302957882947E-2</v>
      </c>
      <c r="FT34" s="3">
        <v>2.9272382901596276E-2</v>
      </c>
      <c r="FU34" s="3">
        <v>1.8359053108223156E-2</v>
      </c>
      <c r="FV34" s="3">
        <v>1.0463558728500705E-2</v>
      </c>
      <c r="FW34" s="3">
        <v>5.2858759628767018E-3</v>
      </c>
      <c r="FX34" s="3">
        <v>2.3208695590202734E-3</v>
      </c>
      <c r="FY34" s="3">
        <v>8.743643976652977E-4</v>
      </c>
      <c r="FZ34" s="3">
        <v>2.6884956499412569E-4</v>
      </c>
      <c r="GA34" s="3">
        <v>6.1975201722445838E-5</v>
      </c>
      <c r="GB34" s="3">
        <v>8.9870240017718687E-6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37</v>
      </c>
      <c r="HC34">
        <f t="shared" si="24"/>
        <v>0.3952410420472664</v>
      </c>
      <c r="HD34">
        <f>IF(H34&gt;=$F$3,IF(HB34&lt;50,HC34*VLOOKUP(H34,Ret!$A$2:$AZ$27,HB34+2),HC34),0)</f>
        <v>5.7705192138900893E-2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7.1933869652602482E-4</v>
      </c>
      <c r="HH34">
        <f t="shared" si="26"/>
        <v>48</v>
      </c>
      <c r="HI34">
        <f t="shared" si="26"/>
        <v>25</v>
      </c>
      <c r="HJ34">
        <f t="shared" si="21"/>
        <v>0.17827712458531089</v>
      </c>
      <c r="HK34">
        <f>IF(HH34&gt;=$F$3,IF(HI34&lt;50,HJ34*VLOOKUP(HH34,Ret!$A$2:$AZ$27,HI34+2),HJ34),0)</f>
        <v>0</v>
      </c>
      <c r="HL34">
        <f>IF(HH34&lt;$F$3,HJ34*VLOOKUP(HH34,Withd!$A$2:$AZ$57,HI34+2),0)</f>
        <v>3.1911605300770649E-3</v>
      </c>
      <c r="HM34">
        <f>IF(HJ34=HK34,0,HJ34*VLOOKUP(HH34,Mort!$A$2:$E$115,IF(HM33/HJ33=VLOOKUP(HH33,Mort!$A$2:$E$115,2),2,3)))</f>
        <v>1.5866664088092669E-4</v>
      </c>
      <c r="HN34">
        <f>HN33/(1+Assumptions!$C$9)</f>
        <v>0.63919262853607473</v>
      </c>
      <c r="HO34">
        <f>HO33*(1+Assumptions!$C$10)</f>
        <v>1.4678467782217899</v>
      </c>
      <c r="HQ34">
        <f>HQ33/(1.01+Assumptions!$C$9)</f>
        <v>0.56972412258264093</v>
      </c>
      <c r="HR34">
        <f>HR33/(0.99+Assumptions!$C$9)</f>
        <v>0.71793086390521543</v>
      </c>
    </row>
    <row r="35" spans="2:226" x14ac:dyDescent="0.25">
      <c r="B35">
        <f t="shared" si="25"/>
        <v>2060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37695.526555219221</v>
      </c>
      <c r="F35" s="3">
        <f t="shared" si="19"/>
        <v>30882.26</v>
      </c>
      <c r="H35">
        <f t="shared" si="23"/>
        <v>61</v>
      </c>
      <c r="I35" s="5">
        <v>242358.17671951625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43048.9</v>
      </c>
      <c r="AL35" s="5">
        <v>45191.32</v>
      </c>
      <c r="AM35" s="5">
        <v>19531.419999999998</v>
      </c>
      <c r="AN35" s="5">
        <v>20484.490000000002</v>
      </c>
      <c r="AO35" s="5">
        <v>21471.1</v>
      </c>
      <c r="AP35" s="5">
        <v>22488.68</v>
      </c>
      <c r="AQ35" s="5">
        <v>23534.57</v>
      </c>
      <c r="AR35" s="5">
        <v>24606.26</v>
      </c>
      <c r="AS35" s="5">
        <v>25701.82</v>
      </c>
      <c r="AT35" s="5">
        <v>26816.61</v>
      </c>
      <c r="AU35" s="5">
        <v>27943.54</v>
      </c>
      <c r="AV35" s="5">
        <v>29074.19</v>
      </c>
      <c r="AW35" s="5">
        <v>30199.98</v>
      </c>
      <c r="AX35" s="5">
        <v>31312.34</v>
      </c>
      <c r="AY35" s="5">
        <v>32401.24</v>
      </c>
      <c r="AZ35" s="5">
        <v>33455.550000000003</v>
      </c>
      <c r="BA35" s="5">
        <v>34463.33</v>
      </c>
      <c r="BB35" s="5">
        <v>35409.49</v>
      </c>
      <c r="BC35" s="5">
        <v>36272.910000000003</v>
      </c>
      <c r="BD35" s="5">
        <v>37026.51</v>
      </c>
      <c r="BE35" s="5">
        <v>37639.120000000003</v>
      </c>
      <c r="BF35" s="5">
        <v>38079.21</v>
      </c>
      <c r="BG35" s="5">
        <v>38311.519999999997</v>
      </c>
      <c r="BH35" s="5">
        <v>38299.5</v>
      </c>
      <c r="BI35" s="5">
        <v>38007.480000000003</v>
      </c>
      <c r="BJ35" s="5">
        <v>37402.11</v>
      </c>
      <c r="BK35" s="5">
        <v>36456.769999999997</v>
      </c>
      <c r="BL35" s="5">
        <v>35154.559999999998</v>
      </c>
      <c r="BM35" s="5">
        <v>33421.160000000003</v>
      </c>
      <c r="BN35" s="5">
        <v>31271.49</v>
      </c>
      <c r="BO35" s="5">
        <v>28746.75</v>
      </c>
      <c r="BP35" s="5">
        <v>25909.97</v>
      </c>
      <c r="BQ35" s="5">
        <v>22841.41</v>
      </c>
      <c r="BR35" s="5">
        <v>19642.27</v>
      </c>
      <c r="BS35" s="5">
        <v>16436.75</v>
      </c>
      <c r="BT35" s="5">
        <v>13359.67</v>
      </c>
      <c r="BU35" s="5">
        <v>10606.22</v>
      </c>
      <c r="BV35" s="5">
        <v>8170.28</v>
      </c>
      <c r="BW35" s="5">
        <v>6032.29</v>
      </c>
      <c r="BX35" s="5">
        <v>4226.95</v>
      </c>
      <c r="BY35" s="5">
        <v>2796.86</v>
      </c>
      <c r="BZ35" s="5">
        <v>1681.72</v>
      </c>
      <c r="CA35" s="5">
        <v>896.28</v>
      </c>
      <c r="CB35" s="5">
        <v>415.17</v>
      </c>
      <c r="CC35" s="5">
        <v>165.02</v>
      </c>
      <c r="CD35" s="5">
        <v>53.53</v>
      </c>
      <c r="CE35" s="5">
        <v>13.02</v>
      </c>
      <c r="CF35" s="5">
        <v>1.99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0.99534</v>
      </c>
      <c r="EH35" s="3">
        <v>0.9904031136</v>
      </c>
      <c r="EI35" s="3">
        <v>0.98508464887996805</v>
      </c>
      <c r="EJ35" s="3">
        <v>0.97929235114455382</v>
      </c>
      <c r="EK35" s="3">
        <v>0.97294653670913711</v>
      </c>
      <c r="EL35" s="3">
        <v>0.96593159217946423</v>
      </c>
      <c r="EM35" s="3">
        <v>0.9581558428624195</v>
      </c>
      <c r="EN35" s="3">
        <v>0.94956118495194353</v>
      </c>
      <c r="EO35" s="3">
        <v>0.94013204238537074</v>
      </c>
      <c r="EP35" s="3">
        <v>0.92977178727828391</v>
      </c>
      <c r="EQ35" s="3">
        <v>0.91833559429476108</v>
      </c>
      <c r="ER35" s="3">
        <v>0.90568092980537929</v>
      </c>
      <c r="ES35" s="3">
        <v>0.89170627305848227</v>
      </c>
      <c r="ET35" s="3">
        <v>0.87635109103641518</v>
      </c>
      <c r="EU35" s="3">
        <v>0.85955144062124711</v>
      </c>
      <c r="EV35" s="3">
        <v>0.84125159045042075</v>
      </c>
      <c r="EW35" s="3">
        <v>0.82141487794759982</v>
      </c>
      <c r="EX35" s="3">
        <v>0.79996773548438804</v>
      </c>
      <c r="EY35" s="3">
        <v>0.77675267180063101</v>
      </c>
      <c r="EZ35" s="3">
        <v>0.75155481512741851</v>
      </c>
      <c r="FA35" s="3">
        <v>0.72416064211602416</v>
      </c>
      <c r="FB35" s="3">
        <v>0.69443384775716133</v>
      </c>
      <c r="FC35" s="3">
        <v>0.66224683891361691</v>
      </c>
      <c r="FD35" s="3">
        <v>0.62752523714937603</v>
      </c>
      <c r="FE35" s="3">
        <v>0.5902753390721891</v>
      </c>
      <c r="FF35" s="3">
        <v>0.55059112802636578</v>
      </c>
      <c r="FG35" s="3">
        <v>0.50869664909483958</v>
      </c>
      <c r="FH35" s="3">
        <v>0.46495382423917431</v>
      </c>
      <c r="FI35" s="3">
        <v>0.41898383963664715</v>
      </c>
      <c r="FJ35" s="3">
        <v>0.37159676737374236</v>
      </c>
      <c r="FK35" s="3">
        <v>0.32378712728343667</v>
      </c>
      <c r="FL35" s="3">
        <v>0.27662105645205848</v>
      </c>
      <c r="FM35" s="3">
        <v>0.23114732098190457</v>
      </c>
      <c r="FN35" s="3">
        <v>0.18841049280556024</v>
      </c>
      <c r="FO35" s="3">
        <v>0.14944343468351426</v>
      </c>
      <c r="FP35" s="3">
        <v>0.11513421094887305</v>
      </c>
      <c r="FQ35" s="3">
        <v>8.663964508113646E-2</v>
      </c>
      <c r="FR35" s="3">
        <v>6.3261669648893404E-2</v>
      </c>
      <c r="FS35" s="3">
        <v>4.4272414270385065E-2</v>
      </c>
      <c r="FT35" s="3">
        <v>2.9405294834247059E-2</v>
      </c>
      <c r="FU35" s="3">
        <v>1.8442412814143071E-2</v>
      </c>
      <c r="FV35" s="3">
        <v>1.0511068759292702E-2</v>
      </c>
      <c r="FW35" s="3">
        <v>5.3098766051318941E-3</v>
      </c>
      <c r="FX35" s="3">
        <v>2.3314075210152606E-3</v>
      </c>
      <c r="FY35" s="3">
        <v>8.7833446946728919E-4</v>
      </c>
      <c r="FZ35" s="3">
        <v>2.7007028267180206E-4</v>
      </c>
      <c r="GA35" s="3">
        <v>6.2256601561503798E-5</v>
      </c>
      <c r="GB35" s="3">
        <v>9.0278297924336638E-6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38</v>
      </c>
      <c r="HC35">
        <f t="shared" si="24"/>
        <v>0.33681651121183948</v>
      </c>
      <c r="HD35">
        <f>IF(H35&gt;=$F$3,IF(HB35&lt;50,HC35*VLOOKUP(H35,Ret!$A$2:$AZ$27,HB35+2),HC35),0)</f>
        <v>6.2984687596613978E-2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6.6016036197520537E-4</v>
      </c>
      <c r="HH35">
        <f t="shared" si="26"/>
        <v>49</v>
      </c>
      <c r="HI35">
        <f t="shared" si="26"/>
        <v>26</v>
      </c>
      <c r="HJ35">
        <f t="shared" si="21"/>
        <v>0.17492729741435289</v>
      </c>
      <c r="HK35">
        <f>IF(HH35&gt;=$F$3,IF(HI35&lt;50,HJ35*VLOOKUP(HH35,Ret!$A$2:$AZ$27,HI35+2),HJ35),0)</f>
        <v>0</v>
      </c>
      <c r="HL35">
        <f>IF(HH35&lt;$F$3,HJ35*VLOOKUP(HH35,Withd!$A$2:$AZ$57,HI35+2),0)</f>
        <v>2.6239094612152932E-3</v>
      </c>
      <c r="HM35">
        <f>IF(HJ35=HK35,0,HJ35*VLOOKUP(HH35,Mort!$A$2:$E$115,IF(HM34/HJ34=VLOOKUP(HH34,Mort!$A$2:$E$115,2),2,3)))</f>
        <v>1.6443165956949173E-4</v>
      </c>
      <c r="HN35">
        <f>HN34/(1+Assumptions!$C$9)</f>
        <v>0.61579251304053439</v>
      </c>
      <c r="HO35">
        <f>HO34*(1+Assumptions!$C$10)</f>
        <v>1.5155517985139979</v>
      </c>
      <c r="HQ35">
        <f>HQ34/(1.01+Assumptions!$C$9)</f>
        <v>0.54362988796053524</v>
      </c>
      <c r="HR35">
        <f>HR34/(0.99+Assumptions!$C$9)</f>
        <v>0.69837632675604611</v>
      </c>
    </row>
    <row r="36" spans="2:226" x14ac:dyDescent="0.25">
      <c r="B36">
        <f t="shared" si="25"/>
        <v>2061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39768.780515756276</v>
      </c>
      <c r="F36" s="3">
        <f t="shared" si="19"/>
        <v>31887.13</v>
      </c>
      <c r="H36">
        <f t="shared" si="23"/>
        <v>62</v>
      </c>
      <c r="I36" s="5">
        <v>227874.49481192697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45402.9</v>
      </c>
      <c r="AM36" s="5">
        <v>19622.86</v>
      </c>
      <c r="AN36" s="5">
        <v>20580.39</v>
      </c>
      <c r="AO36" s="5">
        <v>21571.62</v>
      </c>
      <c r="AP36" s="5">
        <v>22593.97</v>
      </c>
      <c r="AQ36" s="5">
        <v>23644.76</v>
      </c>
      <c r="AR36" s="5">
        <v>24721.46</v>
      </c>
      <c r="AS36" s="5">
        <v>25822.15</v>
      </c>
      <c r="AT36" s="5">
        <v>26942.16</v>
      </c>
      <c r="AU36" s="5">
        <v>28074.36</v>
      </c>
      <c r="AV36" s="5">
        <v>29210.31</v>
      </c>
      <c r="AW36" s="5">
        <v>30341.38</v>
      </c>
      <c r="AX36" s="5">
        <v>31458.94</v>
      </c>
      <c r="AY36" s="5">
        <v>32552.94</v>
      </c>
      <c r="AZ36" s="5">
        <v>33612.18</v>
      </c>
      <c r="BA36" s="5">
        <v>34624.69</v>
      </c>
      <c r="BB36" s="5">
        <v>35575.269999999997</v>
      </c>
      <c r="BC36" s="5">
        <v>36442.730000000003</v>
      </c>
      <c r="BD36" s="5">
        <v>37199.86</v>
      </c>
      <c r="BE36" s="5">
        <v>37815.339999999997</v>
      </c>
      <c r="BF36" s="5">
        <v>38257.49</v>
      </c>
      <c r="BG36" s="5">
        <v>38490.89</v>
      </c>
      <c r="BH36" s="5">
        <v>38478.82</v>
      </c>
      <c r="BI36" s="5">
        <v>38185.42</v>
      </c>
      <c r="BJ36" s="5">
        <v>37577.22</v>
      </c>
      <c r="BK36" s="5">
        <v>36627.46</v>
      </c>
      <c r="BL36" s="5">
        <v>35319.14</v>
      </c>
      <c r="BM36" s="5">
        <v>33577.629999999997</v>
      </c>
      <c r="BN36" s="5">
        <v>31417.9</v>
      </c>
      <c r="BO36" s="5">
        <v>28881.34</v>
      </c>
      <c r="BP36" s="5">
        <v>26031.27</v>
      </c>
      <c r="BQ36" s="5">
        <v>22948.35</v>
      </c>
      <c r="BR36" s="5">
        <v>19734.23</v>
      </c>
      <c r="BS36" s="5">
        <v>16513.7</v>
      </c>
      <c r="BT36" s="5">
        <v>13422.22</v>
      </c>
      <c r="BU36" s="5">
        <v>10655.88</v>
      </c>
      <c r="BV36" s="5">
        <v>8208.5300000000007</v>
      </c>
      <c r="BW36" s="5">
        <v>6060.53</v>
      </c>
      <c r="BX36" s="5">
        <v>4246.74</v>
      </c>
      <c r="BY36" s="5">
        <v>2809.96</v>
      </c>
      <c r="BZ36" s="5">
        <v>1689.59</v>
      </c>
      <c r="CA36" s="5">
        <v>900.47</v>
      </c>
      <c r="CB36" s="5">
        <v>417.12</v>
      </c>
      <c r="CC36" s="5">
        <v>165.79</v>
      </c>
      <c r="CD36" s="5">
        <v>53.78</v>
      </c>
      <c r="CE36" s="5">
        <v>13.08</v>
      </c>
      <c r="CF36" s="5">
        <v>2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0.99504000000000004</v>
      </c>
      <c r="EI36" s="3">
        <v>0.98969663520000006</v>
      </c>
      <c r="EJ36" s="3">
        <v>0.98387721898502412</v>
      </c>
      <c r="EK36" s="3">
        <v>0.97750169460600111</v>
      </c>
      <c r="EL36" s="3">
        <v>0.97045390738789183</v>
      </c>
      <c r="EM36" s="3">
        <v>0.96264175343341929</v>
      </c>
      <c r="EN36" s="3">
        <v>0.95400685690512144</v>
      </c>
      <c r="EO36" s="3">
        <v>0.94453356881605355</v>
      </c>
      <c r="EP36" s="3">
        <v>0.93412480888770066</v>
      </c>
      <c r="EQ36" s="3">
        <v>0.92263507373838194</v>
      </c>
      <c r="ER36" s="3">
        <v>0.90992116242226706</v>
      </c>
      <c r="ES36" s="3">
        <v>0.89588107888609148</v>
      </c>
      <c r="ET36" s="3">
        <v>0.88045400670767293</v>
      </c>
      <c r="EU36" s="3">
        <v>0.86357570339908685</v>
      </c>
      <c r="EV36" s="3">
        <v>0.84519017667372021</v>
      </c>
      <c r="EW36" s="3">
        <v>0.82526059230775384</v>
      </c>
      <c r="EX36" s="3">
        <v>0.80371303824259843</v>
      </c>
      <c r="EY36" s="3">
        <v>0.78038928587279821</v>
      </c>
      <c r="EZ36" s="3">
        <v>0.75507345743908461</v>
      </c>
      <c r="FA36" s="3">
        <v>0.72755102991542997</v>
      </c>
      <c r="FB36" s="3">
        <v>0.6976850601374015</v>
      </c>
      <c r="FC36" s="3">
        <v>0.66534735760003294</v>
      </c>
      <c r="FD36" s="3">
        <v>0.63046319564106323</v>
      </c>
      <c r="FE36" s="3">
        <v>0.59303890034780971</v>
      </c>
      <c r="FF36" s="3">
        <v>0.5531688950774265</v>
      </c>
      <c r="FG36" s="3">
        <v>0.51107827385098514</v>
      </c>
      <c r="FH36" s="3">
        <v>0.46713065308253893</v>
      </c>
      <c r="FI36" s="3">
        <v>0.4209454454122683</v>
      </c>
      <c r="FJ36" s="3">
        <v>0.37333651553614078</v>
      </c>
      <c r="FK36" s="3">
        <v>0.32530303944726091</v>
      </c>
      <c r="FL36" s="3">
        <v>0.27791614569097844</v>
      </c>
      <c r="FM36" s="3">
        <v>0.23222951050083848</v>
      </c>
      <c r="FN36" s="3">
        <v>0.18929259630433845</v>
      </c>
      <c r="FO36" s="3">
        <v>0.15014310153667518</v>
      </c>
      <c r="FP36" s="3">
        <v>0.11567324828588529</v>
      </c>
      <c r="FQ36" s="3">
        <v>8.7045276067611546E-2</v>
      </c>
      <c r="FR36" s="3">
        <v>6.3557849226287919E-2</v>
      </c>
      <c r="FS36" s="3">
        <v>4.4479689624033071E-2</v>
      </c>
      <c r="FT36" s="3">
        <v>2.9542965051386528E-2</v>
      </c>
      <c r="FU36" s="3">
        <v>1.8528756820928603E-2</v>
      </c>
      <c r="FV36" s="3">
        <v>1.0560279662520048E-2</v>
      </c>
      <c r="FW36" s="3">
        <v>5.3347364771152523E-3</v>
      </c>
      <c r="FX36" s="3">
        <v>2.3423227450069936E-3</v>
      </c>
      <c r="FY36" s="3">
        <v>8.8244667095393472E-4</v>
      </c>
      <c r="FZ36" s="3">
        <v>2.7133470238491583E-4</v>
      </c>
      <c r="GA36" s="3">
        <v>6.2548075593770784E-5</v>
      </c>
      <c r="GB36" s="3">
        <v>9.0700964418526995E-6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39</v>
      </c>
      <c r="HC36">
        <f t="shared" si="24"/>
        <v>0.27317166325325032</v>
      </c>
      <c r="HD36">
        <f>IF(H36&gt;=$F$3,IF(HB36&lt;50,HC36*VLOOKUP(H36,Ret!$A$2:$AZ$27,HB36+2),HC36),0)</f>
        <v>8.6322245588027105E-2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5.6819705956676059E-4</v>
      </c>
      <c r="HH36">
        <f t="shared" si="26"/>
        <v>50</v>
      </c>
      <c r="HI36">
        <f t="shared" si="26"/>
        <v>27</v>
      </c>
      <c r="HJ36">
        <f t="shared" si="21"/>
        <v>0.1721389562935681</v>
      </c>
      <c r="HK36">
        <f>IF(HH36&gt;=$F$3,IF(HI36&lt;50,HJ36*VLOOKUP(HH36,Ret!$A$2:$AZ$27,HI36+2),HJ36),0)</f>
        <v>3.4427791258713619E-3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1.7213895629356811E-4</v>
      </c>
      <c r="HN36">
        <f>HN35/(1+Assumptions!$C$9)</f>
        <v>0.59324904917199839</v>
      </c>
      <c r="HO36">
        <f>HO35*(1+Assumptions!$C$10)</f>
        <v>1.5648072319657027</v>
      </c>
      <c r="HQ36">
        <f>HQ35/(1.01+Assumptions!$C$9)</f>
        <v>0.51873080912264813</v>
      </c>
      <c r="HR36">
        <f>HR35/(0.99+Assumptions!$C$9)</f>
        <v>0.67935440345918885</v>
      </c>
    </row>
    <row r="37" spans="2:226" x14ac:dyDescent="0.25">
      <c r="B37">
        <f t="shared" si="25"/>
        <v>2062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41956.063444122869</v>
      </c>
      <c r="F37" s="3">
        <f t="shared" si="19"/>
        <v>32847.67</v>
      </c>
      <c r="H37">
        <f t="shared" si="23"/>
        <v>63</v>
      </c>
      <c r="I37" s="5">
        <v>213131.44883402204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19720.68</v>
      </c>
      <c r="AN37" s="5">
        <v>20682.98</v>
      </c>
      <c r="AO37" s="5">
        <v>21679.15</v>
      </c>
      <c r="AP37" s="5">
        <v>22706.6</v>
      </c>
      <c r="AQ37" s="5">
        <v>23762.62</v>
      </c>
      <c r="AR37" s="5">
        <v>24844.69</v>
      </c>
      <c r="AS37" s="5">
        <v>25950.87</v>
      </c>
      <c r="AT37" s="5">
        <v>27076.46</v>
      </c>
      <c r="AU37" s="5">
        <v>28214.31</v>
      </c>
      <c r="AV37" s="5">
        <v>29355.919999999998</v>
      </c>
      <c r="AW37" s="5">
        <v>30492.62</v>
      </c>
      <c r="AX37" s="5">
        <v>31615.75</v>
      </c>
      <c r="AY37" s="5">
        <v>32715.21</v>
      </c>
      <c r="AZ37" s="5">
        <v>33779.730000000003</v>
      </c>
      <c r="BA37" s="5">
        <v>34797.279999999999</v>
      </c>
      <c r="BB37" s="5">
        <v>35752.6</v>
      </c>
      <c r="BC37" s="5">
        <v>36624.39</v>
      </c>
      <c r="BD37" s="5">
        <v>37385.29</v>
      </c>
      <c r="BE37" s="5">
        <v>38003.839999999997</v>
      </c>
      <c r="BF37" s="5">
        <v>38448.19</v>
      </c>
      <c r="BG37" s="5">
        <v>38682.75</v>
      </c>
      <c r="BH37" s="5">
        <v>38670.620000000003</v>
      </c>
      <c r="BI37" s="5">
        <v>38375.769999999997</v>
      </c>
      <c r="BJ37" s="5">
        <v>37764.53</v>
      </c>
      <c r="BK37" s="5">
        <v>36810.03</v>
      </c>
      <c r="BL37" s="5">
        <v>35495.199999999997</v>
      </c>
      <c r="BM37" s="5">
        <v>33745.01</v>
      </c>
      <c r="BN37" s="5">
        <v>31574.51</v>
      </c>
      <c r="BO37" s="5">
        <v>29025.3</v>
      </c>
      <c r="BP37" s="5">
        <v>26161.03</v>
      </c>
      <c r="BQ37" s="5">
        <v>23062.74</v>
      </c>
      <c r="BR37" s="5">
        <v>19832.599999999999</v>
      </c>
      <c r="BS37" s="5">
        <v>16596.02</v>
      </c>
      <c r="BT37" s="5">
        <v>13489.13</v>
      </c>
      <c r="BU37" s="5">
        <v>10708.99</v>
      </c>
      <c r="BV37" s="5">
        <v>8249.4500000000007</v>
      </c>
      <c r="BW37" s="5">
        <v>6090.74</v>
      </c>
      <c r="BX37" s="5">
        <v>4267.91</v>
      </c>
      <c r="BY37" s="5">
        <v>2823.97</v>
      </c>
      <c r="BZ37" s="5">
        <v>1698.01</v>
      </c>
      <c r="CA37" s="5">
        <v>904.96</v>
      </c>
      <c r="CB37" s="5">
        <v>419.2</v>
      </c>
      <c r="CC37" s="5">
        <v>166.61</v>
      </c>
      <c r="CD37" s="5">
        <v>54.05</v>
      </c>
      <c r="CE37" s="5">
        <v>13.14</v>
      </c>
      <c r="CF37" s="5">
        <v>2.0099999999999998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0.99463000000000001</v>
      </c>
      <c r="EJ37" s="3">
        <v>0.98878157560000002</v>
      </c>
      <c r="EK37" s="3">
        <v>0.98237427099011199</v>
      </c>
      <c r="EL37" s="3">
        <v>0.97529135249627319</v>
      </c>
      <c r="EM37" s="3">
        <v>0.9674402571086782</v>
      </c>
      <c r="EN37" s="3">
        <v>0.95876231800241329</v>
      </c>
      <c r="EO37" s="3">
        <v>0.94924180818464932</v>
      </c>
      <c r="EP37" s="3">
        <v>0.93878116345845442</v>
      </c>
      <c r="EQ37" s="3">
        <v>0.92723415514791541</v>
      </c>
      <c r="ER37" s="3">
        <v>0.91445686848997709</v>
      </c>
      <c r="ES37" s="3">
        <v>0.90034679900917669</v>
      </c>
      <c r="ET37" s="3">
        <v>0.88484282713023865</v>
      </c>
      <c r="EU37" s="3">
        <v>0.86788039013415197</v>
      </c>
      <c r="EV37" s="3">
        <v>0.84940321662819585</v>
      </c>
      <c r="EW37" s="3">
        <v>0.829374288780103</v>
      </c>
      <c r="EX37" s="3">
        <v>0.80771932610005459</v>
      </c>
      <c r="EY37" s="3">
        <v>0.78427931125663097</v>
      </c>
      <c r="EZ37" s="3">
        <v>0.75883729039946579</v>
      </c>
      <c r="FA37" s="3">
        <v>0.73117767116440524</v>
      </c>
      <c r="FB37" s="3">
        <v>0.70116282776310634</v>
      </c>
      <c r="FC37" s="3">
        <v>0.66866393069628638</v>
      </c>
      <c r="FD37" s="3">
        <v>0.63360588080988012</v>
      </c>
      <c r="FE37" s="3">
        <v>0.59599503572500567</v>
      </c>
      <c r="FF37" s="3">
        <v>0.55592628947321354</v>
      </c>
      <c r="FG37" s="3">
        <v>0.51362585810719674</v>
      </c>
      <c r="FH37" s="3">
        <v>0.4694591705685589</v>
      </c>
      <c r="FI37" s="3">
        <v>0.42304374237444548</v>
      </c>
      <c r="FJ37" s="3">
        <v>0.37519749511189571</v>
      </c>
      <c r="FK37" s="3">
        <v>0.32692458539079922</v>
      </c>
      <c r="FL37" s="3">
        <v>0.27930148103692148</v>
      </c>
      <c r="FM37" s="3">
        <v>0.23338711056926195</v>
      </c>
      <c r="FN37" s="3">
        <v>0.1902361676961111</v>
      </c>
      <c r="FO37" s="3">
        <v>0.1508915234932014</v>
      </c>
      <c r="FP37" s="3">
        <v>0.11624984752963222</v>
      </c>
      <c r="FQ37" s="3">
        <v>8.7479172764523536E-2</v>
      </c>
      <c r="FR37" s="3">
        <v>6.387466757747215E-2</v>
      </c>
      <c r="FS37" s="3">
        <v>4.470140861074233E-2</v>
      </c>
      <c r="FT37" s="3">
        <v>2.9690228585168951E-2</v>
      </c>
      <c r="FU37" s="3">
        <v>1.8621117564046264E-2</v>
      </c>
      <c r="FV37" s="3">
        <v>1.0612919744452528E-2</v>
      </c>
      <c r="FW37" s="3">
        <v>5.3613286673050839E-3</v>
      </c>
      <c r="FX37" s="3">
        <v>2.3539985779536428E-3</v>
      </c>
      <c r="FY37" s="3">
        <v>8.868454242582553E-4</v>
      </c>
      <c r="FZ37" s="3">
        <v>2.7268723105092831E-4</v>
      </c>
      <c r="GA37" s="3">
        <v>6.2859860501859982E-5</v>
      </c>
      <c r="GB37" s="3">
        <v>9.1153083713747136E-6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40</v>
      </c>
      <c r="HC37">
        <f t="shared" si="24"/>
        <v>0.18628122060565647</v>
      </c>
      <c r="HD37">
        <f>IF(H37&gt;=$F$3,IF(HB37&lt;50,HC37*VLOOKUP(H37,Ret!$A$2:$AZ$27,HB37+2),HC37),0)</f>
        <v>6.1286521579260983E-2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4.19132746362727E-4</v>
      </c>
      <c r="HH37">
        <f t="shared" si="26"/>
        <v>51</v>
      </c>
      <c r="HI37">
        <f t="shared" si="26"/>
        <v>28</v>
      </c>
      <c r="HJ37">
        <f t="shared" si="21"/>
        <v>0.16852403821140319</v>
      </c>
      <c r="HK37">
        <f>IF(HH37&gt;=$F$3,IF(HI37&lt;50,HJ37*VLOOKUP(HH37,Ret!$A$2:$AZ$27,HI37+2),HJ37),0)</f>
        <v>3.0334326878052572E-3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1.8200596126831544E-4</v>
      </c>
      <c r="HN37">
        <f>HN36/(1+Assumptions!$C$9)</f>
        <v>0.57153087588824503</v>
      </c>
      <c r="HO37">
        <f>HO36*(1+Assumptions!$C$10)</f>
        <v>1.615663467004588</v>
      </c>
      <c r="HQ37">
        <f>HQ36/(1.01+Assumptions!$C$9)</f>
        <v>0.49497214610939705</v>
      </c>
      <c r="HR37">
        <f>HR36/(0.99+Assumptions!$C$9)</f>
        <v>0.66085058702255728</v>
      </c>
    </row>
    <row r="38" spans="2:226" x14ac:dyDescent="0.25">
      <c r="B38">
        <f t="shared" si="25"/>
        <v>2063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44263.646933549629</v>
      </c>
      <c r="F38" s="3">
        <f t="shared" si="19"/>
        <v>33749.47</v>
      </c>
      <c r="H38">
        <f t="shared" si="23"/>
        <v>64</v>
      </c>
      <c r="I38" s="5">
        <v>198136.48951584767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20794.650000000001</v>
      </c>
      <c r="AO38" s="5">
        <v>21796.19</v>
      </c>
      <c r="AP38" s="5">
        <v>22829.19</v>
      </c>
      <c r="AQ38" s="5">
        <v>23890.91</v>
      </c>
      <c r="AR38" s="5">
        <v>24978.82</v>
      </c>
      <c r="AS38" s="5">
        <v>26090.98</v>
      </c>
      <c r="AT38" s="5">
        <v>27222.65</v>
      </c>
      <c r="AU38" s="5">
        <v>28366.639999999999</v>
      </c>
      <c r="AV38" s="5">
        <v>29514.41</v>
      </c>
      <c r="AW38" s="5">
        <v>30657.25</v>
      </c>
      <c r="AX38" s="5">
        <v>31786.44</v>
      </c>
      <c r="AY38" s="5">
        <v>32891.839999999997</v>
      </c>
      <c r="AZ38" s="5">
        <v>33962.11</v>
      </c>
      <c r="BA38" s="5">
        <v>34985.15</v>
      </c>
      <c r="BB38" s="5">
        <v>35945.629999999997</v>
      </c>
      <c r="BC38" s="5">
        <v>36822.129999999997</v>
      </c>
      <c r="BD38" s="5">
        <v>37587.129999999997</v>
      </c>
      <c r="BE38" s="5">
        <v>38209.019999999997</v>
      </c>
      <c r="BF38" s="5">
        <v>38655.769999999997</v>
      </c>
      <c r="BG38" s="5">
        <v>38891.599999999999</v>
      </c>
      <c r="BH38" s="5">
        <v>38879.4</v>
      </c>
      <c r="BI38" s="5">
        <v>38582.959999999999</v>
      </c>
      <c r="BJ38" s="5">
        <v>37968.42</v>
      </c>
      <c r="BK38" s="5">
        <v>37008.769999999997</v>
      </c>
      <c r="BL38" s="5">
        <v>35686.839999999997</v>
      </c>
      <c r="BM38" s="5">
        <v>33927.199999999997</v>
      </c>
      <c r="BN38" s="5">
        <v>31744.98</v>
      </c>
      <c r="BO38" s="5">
        <v>29182.01</v>
      </c>
      <c r="BP38" s="5">
        <v>26302.27</v>
      </c>
      <c r="BQ38" s="5">
        <v>23187.26</v>
      </c>
      <c r="BR38" s="5">
        <v>19939.68</v>
      </c>
      <c r="BS38" s="5">
        <v>16685.62</v>
      </c>
      <c r="BT38" s="5">
        <v>13561.96</v>
      </c>
      <c r="BU38" s="5">
        <v>10766.81</v>
      </c>
      <c r="BV38" s="5">
        <v>8293.99</v>
      </c>
      <c r="BW38" s="5">
        <v>6123.62</v>
      </c>
      <c r="BX38" s="5">
        <v>4290.95</v>
      </c>
      <c r="BY38" s="5">
        <v>2839.21</v>
      </c>
      <c r="BZ38" s="5">
        <v>1707.18</v>
      </c>
      <c r="CA38" s="5">
        <v>909.85</v>
      </c>
      <c r="CB38" s="5">
        <v>421.46</v>
      </c>
      <c r="CC38" s="5">
        <v>167.51</v>
      </c>
      <c r="CD38" s="5">
        <v>54.34</v>
      </c>
      <c r="CE38" s="5">
        <v>13.22</v>
      </c>
      <c r="CF38" s="5">
        <v>2.02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0.99412</v>
      </c>
      <c r="EK38" s="3">
        <v>0.98767810239999998</v>
      </c>
      <c r="EL38" s="3">
        <v>0.98055694328169596</v>
      </c>
      <c r="EM38" s="3">
        <v>0.97266345988827829</v>
      </c>
      <c r="EN38" s="3">
        <v>0.96393866865308042</v>
      </c>
      <c r="EO38" s="3">
        <v>0.95436675767335533</v>
      </c>
      <c r="EP38" s="3">
        <v>0.9438496360037949</v>
      </c>
      <c r="EQ38" s="3">
        <v>0.93224028548094828</v>
      </c>
      <c r="ER38" s="3">
        <v>0.91939401434702084</v>
      </c>
      <c r="ES38" s="3">
        <v>0.90520776470564623</v>
      </c>
      <c r="ET38" s="3">
        <v>0.88962008699741502</v>
      </c>
      <c r="EU38" s="3">
        <v>0.87256606992967456</v>
      </c>
      <c r="EV38" s="3">
        <v>0.85398913830087175</v>
      </c>
      <c r="EW38" s="3">
        <v>0.83385207441973719</v>
      </c>
      <c r="EX38" s="3">
        <v>0.8120801967566379</v>
      </c>
      <c r="EY38" s="3">
        <v>0.78851362944676018</v>
      </c>
      <c r="EZ38" s="3">
        <v>0.76293424730750725</v>
      </c>
      <c r="FA38" s="3">
        <v>0.73512529399314863</v>
      </c>
      <c r="FB38" s="3">
        <v>0.70494840067472986</v>
      </c>
      <c r="FC38" s="3">
        <v>0.67227404230345611</v>
      </c>
      <c r="FD38" s="3">
        <v>0.63702671426548596</v>
      </c>
      <c r="FE38" s="3">
        <v>0.59921280850668679</v>
      </c>
      <c r="FF38" s="3">
        <v>0.55892773139078222</v>
      </c>
      <c r="FG38" s="3">
        <v>0.5163989203092576</v>
      </c>
      <c r="FH38" s="3">
        <v>0.47199377715186452</v>
      </c>
      <c r="FI38" s="3">
        <v>0.42532775240485965</v>
      </c>
      <c r="FJ38" s="3">
        <v>0.37722318360787005</v>
      </c>
      <c r="FK38" s="3">
        <v>0.3286896488048815</v>
      </c>
      <c r="FL38" s="3">
        <v>0.28080942766347444</v>
      </c>
      <c r="FM38" s="3">
        <v>0.23464716584987586</v>
      </c>
      <c r="FN38" s="3">
        <v>0.19126325135589231</v>
      </c>
      <c r="FO38" s="3">
        <v>0.15170618571046665</v>
      </c>
      <c r="FP38" s="3">
        <v>0.11687747959505772</v>
      </c>
      <c r="FQ38" s="3">
        <v>8.7951472170076886E-2</v>
      </c>
      <c r="FR38" s="3">
        <v>6.4219526434425037E-2</v>
      </c>
      <c r="FS38" s="3">
        <v>4.4942751184603669E-2</v>
      </c>
      <c r="FT38" s="3">
        <v>2.9850525909301914E-2</v>
      </c>
      <c r="FU38" s="3">
        <v>1.8721652839795978E-2</v>
      </c>
      <c r="FV38" s="3">
        <v>1.0670218819513319E-2</v>
      </c>
      <c r="FW38" s="3">
        <v>5.3902744410535431E-3</v>
      </c>
      <c r="FX38" s="3">
        <v>2.3667077988333788E-3</v>
      </c>
      <c r="FY38" s="3">
        <v>8.9163349613248706E-4</v>
      </c>
      <c r="FZ38" s="3">
        <v>2.7415946739081708E-4</v>
      </c>
      <c r="GA38" s="3">
        <v>6.3199240422931132E-5</v>
      </c>
      <c r="GB38" s="3">
        <v>9.1645218537292416E-6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41</v>
      </c>
      <c r="HC38">
        <f t="shared" si="24"/>
        <v>0.12457556628003276</v>
      </c>
      <c r="HD38">
        <f>IF(H38&gt;=$F$3,IF(HB38&lt;50,HC38*VLOOKUP(H38,Ret!$A$2:$AZ$27,HB38+2),HC38),0)</f>
        <v>3.8244698847970056E-2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3.002271147348789E-4</v>
      </c>
      <c r="HH38">
        <f t="shared" si="26"/>
        <v>52</v>
      </c>
      <c r="HI38">
        <f t="shared" si="26"/>
        <v>29</v>
      </c>
      <c r="HJ38">
        <f t="shared" si="21"/>
        <v>0.1653085995623296</v>
      </c>
      <c r="HK38">
        <f>IF(HH38&gt;=$F$3,IF(HI38&lt;50,HJ38*VLOOKUP(HH38,Ret!$A$2:$AZ$27,HI38+2),HJ38),0)</f>
        <v>3.9674063894959101E-3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1.9506414748354895E-4</v>
      </c>
      <c r="HN38">
        <f>HN37/(1+Assumptions!$C$9)</f>
        <v>0.55060778023915702</v>
      </c>
      <c r="HO38">
        <f>HO37*(1+Assumptions!$C$10)</f>
        <v>1.6681725296822369</v>
      </c>
      <c r="HQ38">
        <f>HQ37/(1.01+Assumptions!$C$9)</f>
        <v>0.47230166613492081</v>
      </c>
      <c r="HR38">
        <f>HR37/(0.99+Assumptions!$C$9)</f>
        <v>0.64285076558614518</v>
      </c>
    </row>
    <row r="39" spans="2:226" x14ac:dyDescent="0.25">
      <c r="B39">
        <f t="shared" si="25"/>
        <v>2064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46698.147514894852</v>
      </c>
      <c r="F39" s="3">
        <f t="shared" si="19"/>
        <v>34572.42</v>
      </c>
      <c r="H39">
        <f t="shared" si="23"/>
        <v>65</v>
      </c>
      <c r="I39" s="5">
        <v>192546.06076456822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21925.11</v>
      </c>
      <c r="AP39" s="5">
        <v>22964.22</v>
      </c>
      <c r="AQ39" s="5">
        <v>24032.22</v>
      </c>
      <c r="AR39" s="5">
        <v>25126.57</v>
      </c>
      <c r="AS39" s="5">
        <v>26245.3</v>
      </c>
      <c r="AT39" s="5">
        <v>27383.66</v>
      </c>
      <c r="AU39" s="5">
        <v>28534.42</v>
      </c>
      <c r="AV39" s="5">
        <v>29688.98</v>
      </c>
      <c r="AW39" s="5">
        <v>30838.58</v>
      </c>
      <c r="AX39" s="5">
        <v>31974.45</v>
      </c>
      <c r="AY39" s="5">
        <v>33086.39</v>
      </c>
      <c r="AZ39" s="5">
        <v>34162.980000000003</v>
      </c>
      <c r="BA39" s="5">
        <v>35192.080000000002</v>
      </c>
      <c r="BB39" s="5">
        <v>36158.239999999998</v>
      </c>
      <c r="BC39" s="5">
        <v>37039.919999999998</v>
      </c>
      <c r="BD39" s="5">
        <v>37809.449999999997</v>
      </c>
      <c r="BE39" s="5">
        <v>38435.019999999997</v>
      </c>
      <c r="BF39" s="5">
        <v>38884.410000000003</v>
      </c>
      <c r="BG39" s="5">
        <v>39121.64</v>
      </c>
      <c r="BH39" s="5">
        <v>39109.370000000003</v>
      </c>
      <c r="BI39" s="5">
        <v>38811.17</v>
      </c>
      <c r="BJ39" s="5">
        <v>38193</v>
      </c>
      <c r="BK39" s="5">
        <v>37227.67</v>
      </c>
      <c r="BL39" s="5">
        <v>35897.919999999998</v>
      </c>
      <c r="BM39" s="5">
        <v>34127.870000000003</v>
      </c>
      <c r="BN39" s="5">
        <v>31932.75</v>
      </c>
      <c r="BO39" s="5">
        <v>29354.61</v>
      </c>
      <c r="BP39" s="5">
        <v>26457.85</v>
      </c>
      <c r="BQ39" s="5">
        <v>23324.41</v>
      </c>
      <c r="BR39" s="5">
        <v>20057.61</v>
      </c>
      <c r="BS39" s="5">
        <v>16784.310000000001</v>
      </c>
      <c r="BT39" s="5">
        <v>13642.17</v>
      </c>
      <c r="BU39" s="5">
        <v>10830.49</v>
      </c>
      <c r="BV39" s="5">
        <v>8343.0499999999993</v>
      </c>
      <c r="BW39" s="5">
        <v>6159.84</v>
      </c>
      <c r="BX39" s="5">
        <v>4316.33</v>
      </c>
      <c r="BY39" s="5">
        <v>2856.01</v>
      </c>
      <c r="BZ39" s="5">
        <v>1717.28</v>
      </c>
      <c r="CA39" s="5">
        <v>915.23</v>
      </c>
      <c r="CB39" s="5">
        <v>423.95</v>
      </c>
      <c r="CC39" s="5">
        <v>168.5</v>
      </c>
      <c r="CD39" s="5">
        <v>54.66</v>
      </c>
      <c r="CE39" s="5">
        <v>13.29</v>
      </c>
      <c r="CF39" s="5">
        <v>2.0299999999999998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0.99351999999999996</v>
      </c>
      <c r="EL39" s="3">
        <v>0.98635672079999992</v>
      </c>
      <c r="EM39" s="3">
        <v>0.97841654919755994</v>
      </c>
      <c r="EN39" s="3">
        <v>0.96964015275125781</v>
      </c>
      <c r="EO39" s="3">
        <v>0.96001162603443779</v>
      </c>
      <c r="EP39" s="3">
        <v>0.94943229791553829</v>
      </c>
      <c r="EQ39" s="3">
        <v>0.93775428065117716</v>
      </c>
      <c r="ER39" s="3">
        <v>0.92483202666380393</v>
      </c>
      <c r="ES39" s="3">
        <v>0.91056186849238141</v>
      </c>
      <c r="ET39" s="3">
        <v>0.89488199311694261</v>
      </c>
      <c r="EU39" s="3">
        <v>0.87772710530889075</v>
      </c>
      <c r="EV39" s="3">
        <v>0.85904029523686443</v>
      </c>
      <c r="EW39" s="3">
        <v>0.83878412507517908</v>
      </c>
      <c r="EX39" s="3">
        <v>0.81688347156946617</v>
      </c>
      <c r="EY39" s="3">
        <v>0.79317751322452024</v>
      </c>
      <c r="EZ39" s="3">
        <v>0.76744683469551678</v>
      </c>
      <c r="FA39" s="3">
        <v>0.73947339757086517</v>
      </c>
      <c r="FB39" s="3">
        <v>0.7091180146005811</v>
      </c>
      <c r="FC39" s="3">
        <v>0.67625039462384418</v>
      </c>
      <c r="FD39" s="3">
        <v>0.64079458643371601</v>
      </c>
      <c r="FE39" s="3">
        <v>0.60275701978301066</v>
      </c>
      <c r="FF39" s="3">
        <v>0.5622336653429989</v>
      </c>
      <c r="FG39" s="3">
        <v>0.51945330574705006</v>
      </c>
      <c r="FH39" s="3">
        <v>0.47478551598586122</v>
      </c>
      <c r="FI39" s="3">
        <v>0.42784347202033912</v>
      </c>
      <c r="FJ39" s="3">
        <v>0.37945437533483878</v>
      </c>
      <c r="FK39" s="3">
        <v>0.33063377540425842</v>
      </c>
      <c r="FL39" s="3">
        <v>0.28247035334112008</v>
      </c>
      <c r="FM39" s="3">
        <v>0.23603505195537333</v>
      </c>
      <c r="FN39" s="3">
        <v>0.19239453119934435</v>
      </c>
      <c r="FO39" s="3">
        <v>0.15260349425669595</v>
      </c>
      <c r="FP39" s="3">
        <v>0.11756878404524369</v>
      </c>
      <c r="FQ39" s="3">
        <v>8.8471685681886333E-2</v>
      </c>
      <c r="FR39" s="3">
        <v>6.4599370734342937E-2</v>
      </c>
      <c r="FS39" s="3">
        <v>4.5208577621015211E-2</v>
      </c>
      <c r="FT39" s="3">
        <v>3.0027085170102094E-2</v>
      </c>
      <c r="FU39" s="3">
        <v>1.8832387276984632E-2</v>
      </c>
      <c r="FV39" s="3">
        <v>1.0733330804644621E-2</v>
      </c>
      <c r="FW39" s="3">
        <v>5.422156722582323E-3</v>
      </c>
      <c r="FX39" s="3">
        <v>2.3807063521842204E-3</v>
      </c>
      <c r="FY39" s="3">
        <v>8.969073111218831E-4</v>
      </c>
      <c r="FZ39" s="3">
        <v>2.7578106002375659E-4</v>
      </c>
      <c r="GA39" s="3">
        <v>6.3573049956676351E-5</v>
      </c>
      <c r="GB39" s="3">
        <v>9.2187279742176353E-6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42</v>
      </c>
      <c r="HC39">
        <f t="shared" si="24"/>
        <v>8.6030640317327822E-2</v>
      </c>
      <c r="HD39">
        <f>IF(H39&gt;=$F$3,IF(HB39&lt;50,HC39*VLOOKUP(H39,Ret!$A$2:$AZ$27,HB39+2),HC39),0)</f>
        <v>3.4842409328517773E-2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2.2109874561553248E-4</v>
      </c>
      <c r="HH39">
        <f t="shared" si="26"/>
        <v>53</v>
      </c>
      <c r="HI39">
        <f t="shared" si="26"/>
        <v>30</v>
      </c>
      <c r="HJ39">
        <f t="shared" si="21"/>
        <v>0.16114612902535014</v>
      </c>
      <c r="HK39">
        <f>IF(HH39&gt;=$F$3,IF(HI39&lt;50,HJ39*VLOOKUP(HH39,Ret!$A$2:$AZ$27,HI39+2),HJ39),0)</f>
        <v>3.3840687095323531E-3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2.0304412257194119E-4</v>
      </c>
      <c r="HN39">
        <f>HN38/(1+Assumptions!$C$9)</f>
        <v>0.53045065533637481</v>
      </c>
      <c r="HO39">
        <f>HO38*(1+Assumptions!$C$10)</f>
        <v>1.7223881368969096</v>
      </c>
      <c r="HQ39">
        <f>HQ38/(1.01+Assumptions!$C$9)</f>
        <v>0.4506695287546954</v>
      </c>
      <c r="HR39">
        <f>HR38/(0.99+Assumptions!$C$9)</f>
        <v>0.62534121165967427</v>
      </c>
    </row>
    <row r="40" spans="2:226" x14ac:dyDescent="0.25">
      <c r="B40">
        <f t="shared" si="25"/>
        <v>2065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49266.545628214073</v>
      </c>
      <c r="F40" s="3">
        <f t="shared" si="19"/>
        <v>35290.69</v>
      </c>
      <c r="H40">
        <f t="shared" si="23"/>
        <v>66</v>
      </c>
      <c r="I40" s="5">
        <v>186924.63561745163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23114</v>
      </c>
      <c r="AQ40" s="5">
        <v>24188.97</v>
      </c>
      <c r="AR40" s="5">
        <v>25290.45</v>
      </c>
      <c r="AS40" s="5">
        <v>26416.48</v>
      </c>
      <c r="AT40" s="5">
        <v>27562.26</v>
      </c>
      <c r="AU40" s="5">
        <v>28720.53</v>
      </c>
      <c r="AV40" s="5">
        <v>29882.62</v>
      </c>
      <c r="AW40" s="5">
        <v>31039.72</v>
      </c>
      <c r="AX40" s="5">
        <v>32183</v>
      </c>
      <c r="AY40" s="5">
        <v>33302.18</v>
      </c>
      <c r="AZ40" s="5">
        <v>34385.800000000003</v>
      </c>
      <c r="BA40" s="5">
        <v>35421.61</v>
      </c>
      <c r="BB40" s="5">
        <v>36394.080000000002</v>
      </c>
      <c r="BC40" s="5">
        <v>37281.5</v>
      </c>
      <c r="BD40" s="5">
        <v>38056.06</v>
      </c>
      <c r="BE40" s="5">
        <v>38685.699999999997</v>
      </c>
      <c r="BF40" s="5">
        <v>39138.03</v>
      </c>
      <c r="BG40" s="5">
        <v>39376.800000000003</v>
      </c>
      <c r="BH40" s="5">
        <v>39364.449999999997</v>
      </c>
      <c r="BI40" s="5">
        <v>39064.300000000003</v>
      </c>
      <c r="BJ40" s="5">
        <v>38442.1</v>
      </c>
      <c r="BK40" s="5">
        <v>37470.480000000003</v>
      </c>
      <c r="BL40" s="5">
        <v>36132.050000000003</v>
      </c>
      <c r="BM40" s="5">
        <v>34350.46</v>
      </c>
      <c r="BN40" s="5">
        <v>32141.02</v>
      </c>
      <c r="BO40" s="5">
        <v>29546.07</v>
      </c>
      <c r="BP40" s="5">
        <v>26630.41</v>
      </c>
      <c r="BQ40" s="5">
        <v>23476.53</v>
      </c>
      <c r="BR40" s="5">
        <v>20188.439999999999</v>
      </c>
      <c r="BS40" s="5">
        <v>16893.78</v>
      </c>
      <c r="BT40" s="5">
        <v>13731.15</v>
      </c>
      <c r="BU40" s="5">
        <v>10901.13</v>
      </c>
      <c r="BV40" s="5">
        <v>8397.4599999999991</v>
      </c>
      <c r="BW40" s="5">
        <v>6200.02</v>
      </c>
      <c r="BX40" s="5">
        <v>4344.4799999999996</v>
      </c>
      <c r="BY40" s="5">
        <v>2874.63</v>
      </c>
      <c r="BZ40" s="5">
        <v>1728.48</v>
      </c>
      <c r="CA40" s="5">
        <v>921.2</v>
      </c>
      <c r="CB40" s="5">
        <v>426.72</v>
      </c>
      <c r="CC40" s="5">
        <v>169.6</v>
      </c>
      <c r="CD40" s="5">
        <v>55.02</v>
      </c>
      <c r="CE40" s="5">
        <v>13.38</v>
      </c>
      <c r="CF40" s="5">
        <v>2.0499999999999998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0.99278999999999995</v>
      </c>
      <c r="EM40" s="3">
        <v>0.98479804049999997</v>
      </c>
      <c r="EN40" s="3">
        <v>0.97596440207671498</v>
      </c>
      <c r="EO40" s="3">
        <v>0.96627307556409325</v>
      </c>
      <c r="EP40" s="3">
        <v>0.95562474627137695</v>
      </c>
      <c r="EQ40" s="3">
        <v>0.94387056189223906</v>
      </c>
      <c r="ER40" s="3">
        <v>0.93086402554936398</v>
      </c>
      <c r="ES40" s="3">
        <v>0.91650079363513726</v>
      </c>
      <c r="ET40" s="3">
        <v>0.90071864996874018</v>
      </c>
      <c r="EU40" s="3">
        <v>0.88345187344883946</v>
      </c>
      <c r="EV40" s="3">
        <v>0.86464318306311361</v>
      </c>
      <c r="EW40" s="3">
        <v>0.84425489680648536</v>
      </c>
      <c r="EX40" s="3">
        <v>0.82221140145086802</v>
      </c>
      <c r="EY40" s="3">
        <v>0.79835082658076384</v>
      </c>
      <c r="EZ40" s="3">
        <v>0.77245232576648382</v>
      </c>
      <c r="FA40" s="3">
        <v>0.74429643849229554</v>
      </c>
      <c r="FB40" s="3">
        <v>0.71374306969218682</v>
      </c>
      <c r="FC40" s="3">
        <v>0.680661078411954</v>
      </c>
      <c r="FD40" s="3">
        <v>0.64497401807081522</v>
      </c>
      <c r="FE40" s="3">
        <v>0.60668836035813167</v>
      </c>
      <c r="FF40" s="3">
        <v>0.56590070189125452</v>
      </c>
      <c r="FG40" s="3">
        <v>0.52284131748434892</v>
      </c>
      <c r="FH40" s="3">
        <v>0.47788219259386977</v>
      </c>
      <c r="FI40" s="3">
        <v>0.43063398021211385</v>
      </c>
      <c r="FJ40" s="3">
        <v>0.38192927705012381</v>
      </c>
      <c r="FK40" s="3">
        <v>0.33279025626485487</v>
      </c>
      <c r="FL40" s="3">
        <v>0.28431269963475347</v>
      </c>
      <c r="FM40" s="3">
        <v>0.23757453494179634</v>
      </c>
      <c r="FN40" s="3">
        <v>0.19364937917640762</v>
      </c>
      <c r="FO40" s="3">
        <v>0.15359881457514299</v>
      </c>
      <c r="FP40" s="3">
        <v>0.11833559872498166</v>
      </c>
      <c r="FQ40" s="3">
        <v>8.9048721396535954E-2</v>
      </c>
      <c r="FR40" s="3">
        <v>6.502070490210865E-2</v>
      </c>
      <c r="FS40" s="3">
        <v>4.5503439911642692E-2</v>
      </c>
      <c r="FT40" s="3">
        <v>3.022292975491396E-2</v>
      </c>
      <c r="FU40" s="3">
        <v>1.8955217083686939E-2</v>
      </c>
      <c r="FV40" s="3">
        <v>1.0803336424676534E-2</v>
      </c>
      <c r="FW40" s="3">
        <v>5.4575214616538444E-3</v>
      </c>
      <c r="FX40" s="3">
        <v>2.3962339481683531E-3</v>
      </c>
      <c r="FY40" s="3">
        <v>9.0275717763294526E-4</v>
      </c>
      <c r="FZ40" s="3">
        <v>2.7757977697857801E-4</v>
      </c>
      <c r="GA40" s="3">
        <v>6.3987690189101789E-5</v>
      </c>
      <c r="GB40" s="3">
        <v>9.2788549543216481E-6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43</v>
      </c>
      <c r="HC40">
        <f t="shared" si="24"/>
        <v>5.0967132243194518E-2</v>
      </c>
      <c r="HD40">
        <f>IF(H40&gt;=$F$3,IF(HB40&lt;50,HC40*VLOOKUP(H40,Ret!$A$2:$AZ$27,HB40+2),HC40),0)</f>
        <v>1.5544975334174328E-2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1.4219829895851271E-4</v>
      </c>
      <c r="HH40">
        <f t="shared" si="26"/>
        <v>54</v>
      </c>
      <c r="HI40">
        <f t="shared" si="26"/>
        <v>31</v>
      </c>
      <c r="HJ40">
        <f t="shared" si="21"/>
        <v>0.15755901619324586</v>
      </c>
      <c r="HK40">
        <f>IF(HH40&gt;=$F$3,IF(HI40&lt;50,HJ40*VLOOKUP(HH40,Ret!$A$2:$AZ$27,HI40+2),HJ40),0)</f>
        <v>5.0418885181838678E-3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2.0797790137508452E-4</v>
      </c>
      <c r="HN40">
        <f>HN39/(1+Assumptions!$C$9)</f>
        <v>0.51103145986163279</v>
      </c>
      <c r="HO40">
        <f>HO39*(1+Assumptions!$C$10)</f>
        <v>1.7783657513460591</v>
      </c>
      <c r="HQ40">
        <f>HQ39/(1.01+Assumptions!$C$9)</f>
        <v>0.43002817629264828</v>
      </c>
      <c r="HR40">
        <f>HR39/(0.99+Assumptions!$C$9)</f>
        <v>0.60830857165337959</v>
      </c>
    </row>
    <row r="41" spans="2:226" x14ac:dyDescent="0.25">
      <c r="B41">
        <f t="shared" si="25"/>
        <v>2066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51976.205637765845</v>
      </c>
      <c r="F41" s="3">
        <f t="shared" si="19"/>
        <v>35874.58</v>
      </c>
      <c r="H41">
        <f t="shared" si="23"/>
        <v>67</v>
      </c>
      <c r="I41" s="5">
        <v>181287.12258532489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24364.639999999999</v>
      </c>
      <c r="AR41" s="5">
        <v>25474.12</v>
      </c>
      <c r="AS41" s="5">
        <v>26608.33</v>
      </c>
      <c r="AT41" s="5">
        <v>27762.43</v>
      </c>
      <c r="AU41" s="5">
        <v>28929.11</v>
      </c>
      <c r="AV41" s="5">
        <v>30099.64</v>
      </c>
      <c r="AW41" s="5">
        <v>31265.14</v>
      </c>
      <c r="AX41" s="5">
        <v>32416.720000000001</v>
      </c>
      <c r="AY41" s="5">
        <v>33544.04</v>
      </c>
      <c r="AZ41" s="5">
        <v>34635.53</v>
      </c>
      <c r="BA41" s="5">
        <v>35678.86</v>
      </c>
      <c r="BB41" s="5">
        <v>36658.379999999997</v>
      </c>
      <c r="BC41" s="5">
        <v>37552.26</v>
      </c>
      <c r="BD41" s="5">
        <v>38332.43</v>
      </c>
      <c r="BE41" s="5">
        <v>38966.65</v>
      </c>
      <c r="BF41" s="5">
        <v>39422.26</v>
      </c>
      <c r="BG41" s="5">
        <v>39662.769999999997</v>
      </c>
      <c r="BH41" s="5">
        <v>39650.33</v>
      </c>
      <c r="BI41" s="5">
        <v>39348</v>
      </c>
      <c r="BJ41" s="5">
        <v>38721.279999999999</v>
      </c>
      <c r="BK41" s="5">
        <v>37742.6</v>
      </c>
      <c r="BL41" s="5">
        <v>36394.46</v>
      </c>
      <c r="BM41" s="5">
        <v>34599.919999999998</v>
      </c>
      <c r="BN41" s="5">
        <v>32374.44</v>
      </c>
      <c r="BO41" s="5">
        <v>29760.65</v>
      </c>
      <c r="BP41" s="5">
        <v>26823.81</v>
      </c>
      <c r="BQ41" s="5">
        <v>23647.03</v>
      </c>
      <c r="BR41" s="5">
        <v>20335.05</v>
      </c>
      <c r="BS41" s="5">
        <v>17016.47</v>
      </c>
      <c r="BT41" s="5">
        <v>13830.87</v>
      </c>
      <c r="BU41" s="5">
        <v>10980.3</v>
      </c>
      <c r="BV41" s="5">
        <v>8458.4500000000007</v>
      </c>
      <c r="BW41" s="5">
        <v>6245.05</v>
      </c>
      <c r="BX41" s="5">
        <v>4376.03</v>
      </c>
      <c r="BY41" s="5">
        <v>2895.51</v>
      </c>
      <c r="BZ41" s="5">
        <v>1741.03</v>
      </c>
      <c r="CA41" s="5">
        <v>927.89</v>
      </c>
      <c r="CB41" s="5">
        <v>429.82</v>
      </c>
      <c r="CC41" s="5">
        <v>170.84</v>
      </c>
      <c r="CD41" s="5">
        <v>55.42</v>
      </c>
      <c r="CE41" s="5">
        <v>13.48</v>
      </c>
      <c r="CF41" s="5">
        <v>2.06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0.99195</v>
      </c>
      <c r="EN41" s="3">
        <v>0.98305220849999997</v>
      </c>
      <c r="EO41" s="3">
        <v>0.97329050006959494</v>
      </c>
      <c r="EP41" s="3">
        <v>0.96256483875882792</v>
      </c>
      <c r="EQ41" s="3">
        <v>0.95072529124209437</v>
      </c>
      <c r="ER41" s="3">
        <v>0.93762429672877834</v>
      </c>
      <c r="ES41" s="3">
        <v>0.9231567538302532</v>
      </c>
      <c r="ET41" s="3">
        <v>0.90725999452929618</v>
      </c>
      <c r="EU41" s="3">
        <v>0.88986782043416957</v>
      </c>
      <c r="EV41" s="3">
        <v>0.87092253453712609</v>
      </c>
      <c r="EW41" s="3">
        <v>0.85038618117274067</v>
      </c>
      <c r="EX41" s="3">
        <v>0.82818259798232041</v>
      </c>
      <c r="EY41" s="3">
        <v>0.8041487389888734</v>
      </c>
      <c r="EZ41" s="3">
        <v>0.77806215389607436</v>
      </c>
      <c r="FA41" s="3">
        <v>0.74970178838656243</v>
      </c>
      <c r="FB41" s="3">
        <v>0.71892652997329398</v>
      </c>
      <c r="FC41" s="3">
        <v>0.68560428530903184</v>
      </c>
      <c r="FD41" s="3">
        <v>0.64965805263027931</v>
      </c>
      <c r="FE41" s="3">
        <v>0.61109435062614592</v>
      </c>
      <c r="FF41" s="3">
        <v>0.57001047743355016</v>
      </c>
      <c r="FG41" s="3">
        <v>0.52663838020563136</v>
      </c>
      <c r="FH41" s="3">
        <v>0.48135274589174909</v>
      </c>
      <c r="FI41" s="3">
        <v>0.43376139990543183</v>
      </c>
      <c r="FJ41" s="3">
        <v>0.38470298557612748</v>
      </c>
      <c r="FK41" s="3">
        <v>0.33520709945190291</v>
      </c>
      <c r="FL41" s="3">
        <v>0.28637748127474422</v>
      </c>
      <c r="FM41" s="3">
        <v>0.239299887127989</v>
      </c>
      <c r="FN41" s="3">
        <v>0.1950557309968951</v>
      </c>
      <c r="FO41" s="3">
        <v>0.15471430471211725</v>
      </c>
      <c r="FP41" s="3">
        <v>0.11919499463630936</v>
      </c>
      <c r="FQ41" s="3">
        <v>8.9695425413769167E-2</v>
      </c>
      <c r="FR41" s="3">
        <v>6.5492908774371833E-2</v>
      </c>
      <c r="FS41" s="3">
        <v>4.5833902347568636E-2</v>
      </c>
      <c r="FT41" s="3">
        <v>3.0442419600231616E-2</v>
      </c>
      <c r="FU41" s="3">
        <v>1.9092876724873267E-2</v>
      </c>
      <c r="FV41" s="3">
        <v>1.0881794160574269E-2</v>
      </c>
      <c r="FW41" s="3">
        <v>5.4971559560973039E-3</v>
      </c>
      <c r="FX41" s="3">
        <v>2.4136362656436432E-3</v>
      </c>
      <c r="FY41" s="3">
        <v>9.0931332671858602E-4</v>
      </c>
      <c r="FZ41" s="3">
        <v>2.7959566169943081E-4</v>
      </c>
      <c r="GA41" s="3">
        <v>6.445239193495278E-5</v>
      </c>
      <c r="GB41" s="3">
        <v>9.3462413544875008E-6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44</v>
      </c>
      <c r="HC41">
        <f t="shared" si="24"/>
        <v>3.5279958610061675E-2</v>
      </c>
      <c r="HD41">
        <f>IF(H41&gt;=$F$3,IF(HB41&lt;50,HC41*VLOOKUP(H41,Ret!$A$2:$AZ$27,HB41+2),HC41),0)</f>
        <v>1.3406384271823437E-2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1.0619267541628565E-4</v>
      </c>
      <c r="HH41">
        <f t="shared" si="26"/>
        <v>55</v>
      </c>
      <c r="HI41">
        <f t="shared" si="26"/>
        <v>32</v>
      </c>
      <c r="HJ41">
        <f t="shared" si="21"/>
        <v>0.1523091497736869</v>
      </c>
      <c r="HK41">
        <f>IF(HH41&gt;=$F$3,IF(HI41&lt;50,HJ41*VLOOKUP(HH41,Ret!$A$2:$AZ$27,HI41+2),HJ41),0)</f>
        <v>7.9200757882317181E-3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2.1018662668768792E-4</v>
      </c>
      <c r="HN41">
        <f>HN40/(1+Assumptions!$C$9)</f>
        <v>0.49232317905744966</v>
      </c>
      <c r="HO41">
        <f>HO40*(1+Assumptions!$C$10)</f>
        <v>1.836162638264806</v>
      </c>
      <c r="HQ41">
        <f>HQ40/(1.01+Assumptions!$C$9)</f>
        <v>0.41033222928687813</v>
      </c>
      <c r="HR41">
        <f>HR40/(0.99+Assumptions!$C$9)</f>
        <v>0.59173985569394905</v>
      </c>
    </row>
    <row r="42" spans="2:226" x14ac:dyDescent="0.25">
      <c r="B42">
        <f t="shared" ref="B42:C57" si="27">B41+1</f>
        <v>2067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54834.896947842957</v>
      </c>
      <c r="F42" s="3">
        <f t="shared" si="19"/>
        <v>36294.03</v>
      </c>
      <c r="H42">
        <f t="shared" si="23"/>
        <v>68</v>
      </c>
      <c r="I42" s="5">
        <v>175642.70525300398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25680.85</v>
      </c>
      <c r="AS42" s="5">
        <v>26824.26</v>
      </c>
      <c r="AT42" s="5">
        <v>27987.73</v>
      </c>
      <c r="AU42" s="5">
        <v>29163.88</v>
      </c>
      <c r="AV42" s="5">
        <v>30343.91</v>
      </c>
      <c r="AW42" s="5">
        <v>31518.86</v>
      </c>
      <c r="AX42" s="5">
        <v>32679.8</v>
      </c>
      <c r="AY42" s="5">
        <v>33816.26</v>
      </c>
      <c r="AZ42" s="5">
        <v>34916.61</v>
      </c>
      <c r="BA42" s="5">
        <v>35968.400000000001</v>
      </c>
      <c r="BB42" s="5">
        <v>36955.879999999997</v>
      </c>
      <c r="BC42" s="5">
        <v>37857.01</v>
      </c>
      <c r="BD42" s="5">
        <v>38643.51</v>
      </c>
      <c r="BE42" s="5">
        <v>39282.879999999997</v>
      </c>
      <c r="BF42" s="5">
        <v>39742.19</v>
      </c>
      <c r="BG42" s="5">
        <v>39984.639999999999</v>
      </c>
      <c r="BH42" s="5">
        <v>39972.1</v>
      </c>
      <c r="BI42" s="5">
        <v>39667.32</v>
      </c>
      <c r="BJ42" s="5">
        <v>39035.519999999997</v>
      </c>
      <c r="BK42" s="5">
        <v>38048.9</v>
      </c>
      <c r="BL42" s="5">
        <v>36689.81</v>
      </c>
      <c r="BM42" s="5">
        <v>34880.71</v>
      </c>
      <c r="BN42" s="5">
        <v>32637.17</v>
      </c>
      <c r="BO42" s="5">
        <v>30002.16</v>
      </c>
      <c r="BP42" s="5">
        <v>27041.5</v>
      </c>
      <c r="BQ42" s="5">
        <v>23838.93</v>
      </c>
      <c r="BR42" s="5">
        <v>20500.080000000002</v>
      </c>
      <c r="BS42" s="5">
        <v>17154.560000000001</v>
      </c>
      <c r="BT42" s="5">
        <v>13943.11</v>
      </c>
      <c r="BU42" s="5">
        <v>11069.41</v>
      </c>
      <c r="BV42" s="5">
        <v>8527.09</v>
      </c>
      <c r="BW42" s="5">
        <v>6295.73</v>
      </c>
      <c r="BX42" s="5">
        <v>4411.54</v>
      </c>
      <c r="BY42" s="5">
        <v>2919.01</v>
      </c>
      <c r="BZ42" s="5">
        <v>1755.16</v>
      </c>
      <c r="CA42" s="5">
        <v>935.42</v>
      </c>
      <c r="CB42" s="5">
        <v>433.3</v>
      </c>
      <c r="CC42" s="5">
        <v>172.22</v>
      </c>
      <c r="CD42" s="5">
        <v>55.87</v>
      </c>
      <c r="CE42" s="5">
        <v>13.59</v>
      </c>
      <c r="CF42" s="5">
        <v>2.08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0.99102999999999997</v>
      </c>
      <c r="EO42" s="3">
        <v>0.98118907209999995</v>
      </c>
      <c r="EP42" s="3">
        <v>0.97037636852545794</v>
      </c>
      <c r="EQ42" s="3">
        <v>0.95844073919259487</v>
      </c>
      <c r="ER42" s="3">
        <v>0.94523342580652092</v>
      </c>
      <c r="ES42" s="3">
        <v>0.93064847404632622</v>
      </c>
      <c r="ET42" s="3">
        <v>0.91462270732324846</v>
      </c>
      <c r="EU42" s="3">
        <v>0.89708939002386179</v>
      </c>
      <c r="EV42" s="3">
        <v>0.87799035691025373</v>
      </c>
      <c r="EW42" s="3">
        <v>0.85728734429430986</v>
      </c>
      <c r="EX42" s="3">
        <v>0.83490357173478547</v>
      </c>
      <c r="EY42" s="3">
        <v>0.81067467008304195</v>
      </c>
      <c r="EZ42" s="3">
        <v>0.78437638378554808</v>
      </c>
      <c r="FA42" s="3">
        <v>0.75578586459656483</v>
      </c>
      <c r="FB42" s="3">
        <v>0.72476085485487585</v>
      </c>
      <c r="FC42" s="3">
        <v>0.69116818923235235</v>
      </c>
      <c r="FD42" s="3">
        <v>0.65493024107090014</v>
      </c>
      <c r="FE42" s="3">
        <v>0.61605358196093152</v>
      </c>
      <c r="FF42" s="3">
        <v>0.57463629964569807</v>
      </c>
      <c r="FG42" s="3">
        <v>0.53091222360565693</v>
      </c>
      <c r="FH42" s="3">
        <v>0.4852590814978065</v>
      </c>
      <c r="FI42" s="3">
        <v>0.43728151611011834</v>
      </c>
      <c r="FJ42" s="3">
        <v>0.38782497663806398</v>
      </c>
      <c r="FK42" s="3">
        <v>0.33792741514381069</v>
      </c>
      <c r="FL42" s="3">
        <v>0.28870152857981179</v>
      </c>
      <c r="FM42" s="3">
        <v>0.24124188429657653</v>
      </c>
      <c r="FN42" s="3">
        <v>0.19663867230898249</v>
      </c>
      <c r="FO42" s="3">
        <v>0.15596986210203873</v>
      </c>
      <c r="FP42" s="3">
        <v>0.12016230116065267</v>
      </c>
      <c r="FQ42" s="3">
        <v>9.042333324640274E-2</v>
      </c>
      <c r="FR42" s="3">
        <v>6.602440523652589E-2</v>
      </c>
      <c r="FS42" s="3">
        <v>4.6205859516677911E-2</v>
      </c>
      <c r="FT42" s="3">
        <v>3.0689469832382306E-2</v>
      </c>
      <c r="FU42" s="3">
        <v>1.9247821689473536E-2</v>
      </c>
      <c r="FV42" s="3">
        <v>1.0970103493698547E-2</v>
      </c>
      <c r="FW42" s="3">
        <v>5.5417671819116953E-3</v>
      </c>
      <c r="FX42" s="3">
        <v>2.4332237165619677E-3</v>
      </c>
      <c r="FY42" s="3">
        <v>9.166927029775556E-4</v>
      </c>
      <c r="FZ42" s="3">
        <v>2.8186467231153879E-4</v>
      </c>
      <c r="GA42" s="3">
        <v>6.497544426125591E-5</v>
      </c>
      <c r="GB42" s="3">
        <v>9.4220891723247169E-6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45</v>
      </c>
      <c r="HC42">
        <f t="shared" si="24"/>
        <v>2.1767381662821949E-2</v>
      </c>
      <c r="HD42">
        <f>IF(H42&gt;=$F$3,IF(HB42&lt;50,HC42*VLOOKUP(H42,Ret!$A$2:$AZ$27,HB42+2),HC42),0)</f>
        <v>6.0077973389388584E-3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7.0308642770914895E-5</v>
      </c>
      <c r="HH42">
        <f t="shared" ref="HH42:HI57" si="28">HH41+1</f>
        <v>56</v>
      </c>
      <c r="HI42">
        <f t="shared" si="28"/>
        <v>33</v>
      </c>
      <c r="HJ42">
        <f t="shared" si="21"/>
        <v>0.14417888735876749</v>
      </c>
      <c r="HK42">
        <f>IF(HH42&gt;=$F$3,IF(HI42&lt;50,HJ42*VLOOKUP(HH42,Ret!$A$2:$AZ$27,HI42+2),HJ42),0)</f>
        <v>6.1996921564270021E-3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2.1338475329097588E-4</v>
      </c>
      <c r="HN42">
        <f>HN41/(1+Assumptions!$C$9)</f>
        <v>0.47429978714590526</v>
      </c>
      <c r="HO42">
        <f>HO41*(1+Assumptions!$C$10)</f>
        <v>1.8958379240084122</v>
      </c>
      <c r="HQ42">
        <f>HQ41/(1.01+Assumptions!$C$9)</f>
        <v>0.39153838672412034</v>
      </c>
      <c r="HR42">
        <f>HR41/(0.99+Assumptions!$C$9)</f>
        <v>0.57562242771784922</v>
      </c>
    </row>
    <row r="43" spans="2:226" x14ac:dyDescent="0.25">
      <c r="B43">
        <f t="shared" si="27"/>
        <v>2068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57850.816279974322</v>
      </c>
      <c r="F43" s="3">
        <f t="shared" si="19"/>
        <v>36515.449999999997</v>
      </c>
      <c r="H43">
        <f t="shared" si="23"/>
        <v>69</v>
      </c>
      <c r="I43" s="5">
        <v>169993.6103077546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27067.05</v>
      </c>
      <c r="AT43" s="5">
        <v>28241.06</v>
      </c>
      <c r="AU43" s="5">
        <v>29427.84</v>
      </c>
      <c r="AV43" s="5">
        <v>30618.560000000001</v>
      </c>
      <c r="AW43" s="5">
        <v>31804.15</v>
      </c>
      <c r="AX43" s="5">
        <v>32975.589999999997</v>
      </c>
      <c r="AY43" s="5">
        <v>34122.33</v>
      </c>
      <c r="AZ43" s="5">
        <v>35232.639999999999</v>
      </c>
      <c r="BA43" s="5">
        <v>36293.96</v>
      </c>
      <c r="BB43" s="5">
        <v>37290.370000000003</v>
      </c>
      <c r="BC43" s="5">
        <v>38199.660000000003</v>
      </c>
      <c r="BD43" s="5">
        <v>38993.279999999999</v>
      </c>
      <c r="BE43" s="5">
        <v>39638.44</v>
      </c>
      <c r="BF43" s="5">
        <v>40101.9</v>
      </c>
      <c r="BG43" s="5">
        <v>40346.550000000003</v>
      </c>
      <c r="BH43" s="5">
        <v>40333.9</v>
      </c>
      <c r="BI43" s="5">
        <v>40026.36</v>
      </c>
      <c r="BJ43" s="5">
        <v>39388.83</v>
      </c>
      <c r="BK43" s="5">
        <v>38393.279999999999</v>
      </c>
      <c r="BL43" s="5">
        <v>37021.9</v>
      </c>
      <c r="BM43" s="5">
        <v>35196.43</v>
      </c>
      <c r="BN43" s="5">
        <v>32932.57</v>
      </c>
      <c r="BO43" s="5">
        <v>30273.72</v>
      </c>
      <c r="BP43" s="5">
        <v>27286.25</v>
      </c>
      <c r="BQ43" s="5">
        <v>24054.7</v>
      </c>
      <c r="BR43" s="5">
        <v>20685.63</v>
      </c>
      <c r="BS43" s="5">
        <v>17309.830000000002</v>
      </c>
      <c r="BT43" s="5">
        <v>14069.31</v>
      </c>
      <c r="BU43" s="5">
        <v>11169.6</v>
      </c>
      <c r="BV43" s="5">
        <v>8604.27</v>
      </c>
      <c r="BW43" s="5">
        <v>6352.71</v>
      </c>
      <c r="BX43" s="5">
        <v>4451.47</v>
      </c>
      <c r="BY43" s="5">
        <v>2945.43</v>
      </c>
      <c r="BZ43" s="5">
        <v>1771.05</v>
      </c>
      <c r="CA43" s="5">
        <v>943.89</v>
      </c>
      <c r="CB43" s="5">
        <v>437.23</v>
      </c>
      <c r="CC43" s="5">
        <v>173.78</v>
      </c>
      <c r="CD43" s="5">
        <v>56.37</v>
      </c>
      <c r="CE43" s="5">
        <v>13.71</v>
      </c>
      <c r="CF43" s="5">
        <v>2.1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0.99007000000000001</v>
      </c>
      <c r="EP43" s="3">
        <v>0.97915942859999994</v>
      </c>
      <c r="EQ43" s="3">
        <v>0.96711576762821994</v>
      </c>
      <c r="ER43" s="3">
        <v>0.95378891235030305</v>
      </c>
      <c r="ES43" s="3">
        <v>0.93907194943273786</v>
      </c>
      <c r="ET43" s="3">
        <v>0.92290113046350608</v>
      </c>
      <c r="EU43" s="3">
        <v>0.90520911579252061</v>
      </c>
      <c r="EV43" s="3">
        <v>0.88593721371729783</v>
      </c>
      <c r="EW43" s="3">
        <v>0.86504681421784391</v>
      </c>
      <c r="EX43" s="3">
        <v>0.84246044189861602</v>
      </c>
      <c r="EY43" s="3">
        <v>0.81801223987471816</v>
      </c>
      <c r="EZ43" s="3">
        <v>0.79147592281318224</v>
      </c>
      <c r="FA43" s="3">
        <v>0.76262662542664172</v>
      </c>
      <c r="FB43" s="3">
        <v>0.731320802452878</v>
      </c>
      <c r="FC43" s="3">
        <v>0.69742408325918714</v>
      </c>
      <c r="FD43" s="3">
        <v>0.66085813857390796</v>
      </c>
      <c r="FE43" s="3">
        <v>0.62162959946816077</v>
      </c>
      <c r="FF43" s="3">
        <v>0.57983744149591632</v>
      </c>
      <c r="FG43" s="3">
        <v>0.53571761057249201</v>
      </c>
      <c r="FH43" s="3">
        <v>0.48965125323936343</v>
      </c>
      <c r="FI43" s="3">
        <v>0.44123943383158754</v>
      </c>
      <c r="FJ43" s="3">
        <v>0.39133525386523499</v>
      </c>
      <c r="FK43" s="3">
        <v>0.34098606010293386</v>
      </c>
      <c r="FL43" s="3">
        <v>0.2913146207277395</v>
      </c>
      <c r="FM43" s="3">
        <v>0.2434254102263064</v>
      </c>
      <c r="FN43" s="3">
        <v>0.19841848612956461</v>
      </c>
      <c r="FO43" s="3">
        <v>0.15738157482824805</v>
      </c>
      <c r="FP43" s="3">
        <v>0.12124991287917886</v>
      </c>
      <c r="FQ43" s="3">
        <v>9.1241771940710883E-2</v>
      </c>
      <c r="FR43" s="3">
        <v>6.6622004617948871E-2</v>
      </c>
      <c r="FS43" s="3">
        <v>4.6624077491779152E-2</v>
      </c>
      <c r="FT43" s="3">
        <v>3.0967246029264799E-2</v>
      </c>
      <c r="FU43" s="3">
        <v>1.9422037364634298E-2</v>
      </c>
      <c r="FV43" s="3">
        <v>1.1069395975599671E-2</v>
      </c>
      <c r="FW43" s="3">
        <v>5.5919267649936861E-3</v>
      </c>
      <c r="FX43" s="3">
        <v>2.4552472847057774E-3</v>
      </c>
      <c r="FY43" s="3">
        <v>9.2498986204005455E-4</v>
      </c>
      <c r="FZ43" s="3">
        <v>2.8441588278007597E-4</v>
      </c>
      <c r="GA43" s="3">
        <v>6.5563549298463102E-5</v>
      </c>
      <c r="GB43" s="3">
        <v>9.5073702837701331E-6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46</v>
      </c>
      <c r="HC43">
        <f t="shared" si="24"/>
        <v>1.5689275681112176E-2</v>
      </c>
      <c r="HD43">
        <f>IF(H43&gt;=$F$3,IF(HB43&lt;50,HC43*VLOOKUP(H43,Ret!$A$2:$AZ$27,HB43+2),HC43),0)</f>
        <v>4.6126470502469794E-3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5.4128001099837006E-5</v>
      </c>
      <c r="HH43">
        <f t="shared" si="28"/>
        <v>57</v>
      </c>
      <c r="HI43">
        <f t="shared" si="28"/>
        <v>34</v>
      </c>
      <c r="HJ43">
        <f t="shared" si="21"/>
        <v>0.13776581044904954</v>
      </c>
      <c r="HK43">
        <f>IF(HH43&gt;=$F$3,IF(HI43&lt;50,HJ43*VLOOKUP(HH43,Ret!$A$2:$AZ$27,HI43+2),HJ43),0)</f>
        <v>7.9904170060448743E-3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2.1629232240500778E-4</v>
      </c>
      <c r="HN43">
        <f>HN42/(1+Assumptions!$C$9)</f>
        <v>0.4569362111232228</v>
      </c>
      <c r="HO43">
        <f>HO42*(1+Assumptions!$C$10)</f>
        <v>1.9574526565386856</v>
      </c>
      <c r="HQ43">
        <f>HQ42/(1.01+Assumptions!$C$9)</f>
        <v>0.37360533084362624</v>
      </c>
      <c r="HR43">
        <f>HR42/(0.99+Assumptions!$C$9)</f>
        <v>0.55994399583448362</v>
      </c>
    </row>
    <row r="44" spans="2:226" x14ac:dyDescent="0.25">
      <c r="B44">
        <f t="shared" si="27"/>
        <v>2069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61032.611175372906</v>
      </c>
      <c r="F44" s="3">
        <f t="shared" si="19"/>
        <v>36504</v>
      </c>
      <c r="H44">
        <f t="shared" si="23"/>
        <v>70</v>
      </c>
      <c r="I44" s="5">
        <v>164334.01725043691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28524.3</v>
      </c>
      <c r="AU44" s="5">
        <v>29722.99</v>
      </c>
      <c r="AV44" s="5">
        <v>30925.65</v>
      </c>
      <c r="AW44" s="5">
        <v>32123.13</v>
      </c>
      <c r="AX44" s="5">
        <v>33306.32</v>
      </c>
      <c r="AY44" s="5">
        <v>34464.57</v>
      </c>
      <c r="AZ44" s="5">
        <v>35586.01</v>
      </c>
      <c r="BA44" s="5">
        <v>36657.97</v>
      </c>
      <c r="BB44" s="5">
        <v>37664.379999999997</v>
      </c>
      <c r="BC44" s="5">
        <v>38582.78</v>
      </c>
      <c r="BD44" s="5">
        <v>39384.370000000003</v>
      </c>
      <c r="BE44" s="5">
        <v>40036</v>
      </c>
      <c r="BF44" s="5">
        <v>40504.11</v>
      </c>
      <c r="BG44" s="5">
        <v>40751.21</v>
      </c>
      <c r="BH44" s="5">
        <v>40738.43</v>
      </c>
      <c r="BI44" s="5">
        <v>40427.81</v>
      </c>
      <c r="BJ44" s="5">
        <v>39783.89</v>
      </c>
      <c r="BK44" s="5">
        <v>38778.35</v>
      </c>
      <c r="BL44" s="5">
        <v>37393.21</v>
      </c>
      <c r="BM44" s="5">
        <v>35549.43</v>
      </c>
      <c r="BN44" s="5">
        <v>33262.870000000003</v>
      </c>
      <c r="BO44" s="5">
        <v>30577.35</v>
      </c>
      <c r="BP44" s="5">
        <v>27559.919999999998</v>
      </c>
      <c r="BQ44" s="5">
        <v>24295.96</v>
      </c>
      <c r="BR44" s="5">
        <v>20893.09</v>
      </c>
      <c r="BS44" s="5">
        <v>17483.439999999999</v>
      </c>
      <c r="BT44" s="5">
        <v>14210.42</v>
      </c>
      <c r="BU44" s="5">
        <v>11281.63</v>
      </c>
      <c r="BV44" s="5">
        <v>8690.57</v>
      </c>
      <c r="BW44" s="5">
        <v>6416.43</v>
      </c>
      <c r="BX44" s="5">
        <v>4496.12</v>
      </c>
      <c r="BY44" s="5">
        <v>2974.97</v>
      </c>
      <c r="BZ44" s="5">
        <v>1788.81</v>
      </c>
      <c r="CA44" s="5">
        <v>953.35</v>
      </c>
      <c r="CB44" s="5">
        <v>441.61</v>
      </c>
      <c r="CC44" s="5">
        <v>175.52</v>
      </c>
      <c r="CD44" s="5">
        <v>56.94</v>
      </c>
      <c r="CE44" s="5">
        <v>13.85</v>
      </c>
      <c r="CF44" s="5">
        <v>2.12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0.98897999999999997</v>
      </c>
      <c r="EQ44" s="3">
        <v>0.97681554599999998</v>
      </c>
      <c r="ER44" s="3">
        <v>0.96335502777611992</v>
      </c>
      <c r="ES44" s="3">
        <v>0.94849045969753432</v>
      </c>
      <c r="ET44" s="3">
        <v>0.93215745398154282</v>
      </c>
      <c r="EU44" s="3">
        <v>0.91428799558871665</v>
      </c>
      <c r="EV44" s="3">
        <v>0.89482280416263282</v>
      </c>
      <c r="EW44" s="3">
        <v>0.87372288244047791</v>
      </c>
      <c r="EX44" s="3">
        <v>0.85090997797995704</v>
      </c>
      <c r="EY44" s="3">
        <v>0.82621657041897867</v>
      </c>
      <c r="EZ44" s="3">
        <v>0.79941410487458697</v>
      </c>
      <c r="FA44" s="3">
        <v>0.77027546075190834</v>
      </c>
      <c r="FB44" s="3">
        <v>0.73865565308804249</v>
      </c>
      <c r="FC44" s="3">
        <v>0.70441896356741174</v>
      </c>
      <c r="FD44" s="3">
        <v>0.66748627730757237</v>
      </c>
      <c r="FE44" s="3">
        <v>0.62786429188659487</v>
      </c>
      <c r="FF44" s="3">
        <v>0.58565297554305906</v>
      </c>
      <c r="FG44" s="3">
        <v>0.54109064063398771</v>
      </c>
      <c r="FH44" s="3">
        <v>0.4945622564458711</v>
      </c>
      <c r="FI44" s="3">
        <v>0.44566488615106781</v>
      </c>
      <c r="FJ44" s="3">
        <v>0.39526018752738207</v>
      </c>
      <c r="FK44" s="3">
        <v>0.3444060118001091</v>
      </c>
      <c r="FL44" s="3">
        <v>0.29423638806118724</v>
      </c>
      <c r="FM44" s="3">
        <v>0.24586686822780865</v>
      </c>
      <c r="FN44" s="3">
        <v>0.20040854296116911</v>
      </c>
      <c r="FO44" s="3">
        <v>0.15896004810594011</v>
      </c>
      <c r="FP44" s="3">
        <v>0.12246600026177838</v>
      </c>
      <c r="FQ44" s="3">
        <v>9.2156889856990845E-2</v>
      </c>
      <c r="FR44" s="3">
        <v>6.7290196266879002E-2</v>
      </c>
      <c r="FS44" s="3">
        <v>4.7091698053449926E-2</v>
      </c>
      <c r="FT44" s="3">
        <v>3.1277834930120908E-2</v>
      </c>
      <c r="FU44" s="3">
        <v>1.9616832511473233E-2</v>
      </c>
      <c r="FV44" s="3">
        <v>1.1180417521589055E-2</v>
      </c>
      <c r="FW44" s="3">
        <v>5.6480115193811428E-3</v>
      </c>
      <c r="FX44" s="3">
        <v>2.479872417814678E-3</v>
      </c>
      <c r="FY44" s="3">
        <v>9.3426713468750173E-4</v>
      </c>
      <c r="FZ44" s="3">
        <v>2.8726845857371299E-4</v>
      </c>
      <c r="GA44" s="3">
        <v>6.6221125070412308E-5</v>
      </c>
      <c r="GB44" s="3">
        <v>9.6027253464604876E-6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47</v>
      </c>
      <c r="HC44">
        <f t="shared" si="24"/>
        <v>1.1022500629765359E-2</v>
      </c>
      <c r="HD44">
        <f>IF(H44&gt;=$F$3,IF(HB44&lt;50,HC44*VLOOKUP(H44,Ret!$A$2:$AZ$27,HB44+2),HC44),0)</f>
        <v>3.4500426971165576E-3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4.0452577311238865E-5</v>
      </c>
      <c r="HH44">
        <f t="shared" si="28"/>
        <v>58</v>
      </c>
      <c r="HI44">
        <f t="shared" si="28"/>
        <v>35</v>
      </c>
      <c r="HJ44">
        <f t="shared" si="21"/>
        <v>0.12955910112059965</v>
      </c>
      <c r="HK44">
        <f>IF(HH44&gt;=$F$3,IF(HI44&lt;50,HJ44*VLOOKUP(HH44,Ret!$A$2:$AZ$27,HI44+2),HJ44),0)</f>
        <v>8.6804597750801769E-3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2.1506810786019542E-4</v>
      </c>
      <c r="HN44">
        <f>HN43/(1+Assumptions!$C$9)</f>
        <v>0.44020829587979071</v>
      </c>
      <c r="HO44">
        <f>HO43*(1+Assumptions!$C$10)</f>
        <v>2.0210698678761929</v>
      </c>
      <c r="HQ44">
        <f>HQ43/(1.01+Assumptions!$C$9)</f>
        <v>0.35649363630117004</v>
      </c>
      <c r="HR44">
        <f>HR43/(0.99+Assumptions!$C$9)</f>
        <v>0.54469260295183231</v>
      </c>
    </row>
    <row r="45" spans="2:226" x14ac:dyDescent="0.25">
      <c r="B45">
        <f t="shared" si="27"/>
        <v>2070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64389.404790018416</v>
      </c>
      <c r="F45" s="3">
        <f t="shared" si="19"/>
        <v>36225.67</v>
      </c>
      <c r="H45">
        <f t="shared" si="23"/>
        <v>71</v>
      </c>
      <c r="I45" s="5">
        <v>158671.73965506902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30054.19</v>
      </c>
      <c r="AV45" s="5">
        <v>31270.25</v>
      </c>
      <c r="AW45" s="5">
        <v>32481.07</v>
      </c>
      <c r="AX45" s="5">
        <v>33677.440000000002</v>
      </c>
      <c r="AY45" s="5">
        <v>34848.6</v>
      </c>
      <c r="AZ45" s="5">
        <v>35982.54</v>
      </c>
      <c r="BA45" s="5">
        <v>37066.44</v>
      </c>
      <c r="BB45" s="5">
        <v>38084.07</v>
      </c>
      <c r="BC45" s="5">
        <v>39012.699999999997</v>
      </c>
      <c r="BD45" s="5">
        <v>39823.22</v>
      </c>
      <c r="BE45" s="5">
        <v>40482.11</v>
      </c>
      <c r="BF45" s="5">
        <v>40955.440000000002</v>
      </c>
      <c r="BG45" s="5">
        <v>41205.29</v>
      </c>
      <c r="BH45" s="5">
        <v>41192.370000000003</v>
      </c>
      <c r="BI45" s="5">
        <v>40878.29</v>
      </c>
      <c r="BJ45" s="5">
        <v>40227.19</v>
      </c>
      <c r="BK45" s="5">
        <v>39210.449999999997</v>
      </c>
      <c r="BL45" s="5">
        <v>37809.879999999997</v>
      </c>
      <c r="BM45" s="5">
        <v>35945.550000000003</v>
      </c>
      <c r="BN45" s="5">
        <v>33633.519999999997</v>
      </c>
      <c r="BO45" s="5">
        <v>30918.07</v>
      </c>
      <c r="BP45" s="5">
        <v>27867.02</v>
      </c>
      <c r="BQ45" s="5">
        <v>24566.69</v>
      </c>
      <c r="BR45" s="5">
        <v>21125.9</v>
      </c>
      <c r="BS45" s="5">
        <v>17678.259999999998</v>
      </c>
      <c r="BT45" s="5">
        <v>14368.77</v>
      </c>
      <c r="BU45" s="5">
        <v>11407.34</v>
      </c>
      <c r="BV45" s="5">
        <v>8787.41</v>
      </c>
      <c r="BW45" s="5">
        <v>6487.92</v>
      </c>
      <c r="BX45" s="5">
        <v>4546.22</v>
      </c>
      <c r="BY45" s="5">
        <v>3008.12</v>
      </c>
      <c r="BZ45" s="5">
        <v>1808.74</v>
      </c>
      <c r="CA45" s="5">
        <v>963.98</v>
      </c>
      <c r="CB45" s="5">
        <v>446.53</v>
      </c>
      <c r="CC45" s="5">
        <v>177.48</v>
      </c>
      <c r="CD45" s="5">
        <v>57.57</v>
      </c>
      <c r="CE45" s="5">
        <v>14</v>
      </c>
      <c r="CF45" s="5">
        <v>2.14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0.98770000000000002</v>
      </c>
      <c r="ER45" s="3">
        <v>0.974089494</v>
      </c>
      <c r="ES45" s="3">
        <v>0.95905929310757998</v>
      </c>
      <c r="ET45" s="3">
        <v>0.94254429208026747</v>
      </c>
      <c r="EU45" s="3">
        <v>0.92447571800108874</v>
      </c>
      <c r="EV45" s="3">
        <v>0.90479362996484558</v>
      </c>
      <c r="EW45" s="3">
        <v>0.88345859617027445</v>
      </c>
      <c r="EX45" s="3">
        <v>0.86039149222426858</v>
      </c>
      <c r="EY45" s="3">
        <v>0.83542293111992028</v>
      </c>
      <c r="EZ45" s="3">
        <v>0.80832181123439006</v>
      </c>
      <c r="FA45" s="3">
        <v>0.77885848121489654</v>
      </c>
      <c r="FB45" s="3">
        <v>0.74688634056102499</v>
      </c>
      <c r="FC45" s="3">
        <v>0.71226815867602145</v>
      </c>
      <c r="FD45" s="3">
        <v>0.67492393911663762</v>
      </c>
      <c r="FE45" s="3">
        <v>0.63486045409067404</v>
      </c>
      <c r="FF45" s="3">
        <v>0.59217878576215799</v>
      </c>
      <c r="FG45" s="3">
        <v>0.54711990195351534</v>
      </c>
      <c r="FH45" s="3">
        <v>0.50007306158453257</v>
      </c>
      <c r="FI45" s="3">
        <v>0.45063083798566983</v>
      </c>
      <c r="FJ45" s="3">
        <v>0.39966449020949057</v>
      </c>
      <c r="FK45" s="3">
        <v>0.3482436568991375</v>
      </c>
      <c r="FL45" s="3">
        <v>0.29751500339864018</v>
      </c>
      <c r="FM45" s="3">
        <v>0.24860651198993772</v>
      </c>
      <c r="FN45" s="3">
        <v>0.20264165398811812</v>
      </c>
      <c r="FO45" s="3">
        <v>0.16073130711029554</v>
      </c>
      <c r="FP45" s="3">
        <v>0.12383061362391388</v>
      </c>
      <c r="FQ45" s="3">
        <v>9.3183775058131441E-2</v>
      </c>
      <c r="FR45" s="3">
        <v>6.8039997034195832E-2</v>
      </c>
      <c r="FS45" s="3">
        <v>4.7616431124441264E-2</v>
      </c>
      <c r="FT45" s="3">
        <v>3.1626357388542643E-2</v>
      </c>
      <c r="FU45" s="3">
        <v>1.9835418826946179E-2</v>
      </c>
      <c r="FV45" s="3">
        <v>1.1304998606229705E-2</v>
      </c>
      <c r="FW45" s="3">
        <v>5.7109461459090606E-3</v>
      </c>
      <c r="FX45" s="3">
        <v>2.5075051242842909E-3</v>
      </c>
      <c r="FY45" s="3">
        <v>9.4467748052286368E-4</v>
      </c>
      <c r="FZ45" s="3">
        <v>2.9046943171117008E-4</v>
      </c>
      <c r="GA45" s="3">
        <v>6.6959013398058915E-5</v>
      </c>
      <c r="GB45" s="3">
        <v>9.7097265328525205E-6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48</v>
      </c>
      <c r="HC45">
        <f t="shared" si="24"/>
        <v>7.5320053553375628E-3</v>
      </c>
      <c r="HD45">
        <f>IF(H45&gt;=$F$3,IF(HB45&lt;50,HC45*VLOOKUP(H45,Ret!$A$2:$AZ$27,HB45+2),HC45),0)</f>
        <v>1.9809174084537791E-3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2.9525460992923247E-5</v>
      </c>
      <c r="HH45">
        <f t="shared" si="28"/>
        <v>59</v>
      </c>
      <c r="HI45">
        <f t="shared" si="28"/>
        <v>36</v>
      </c>
      <c r="HJ45">
        <f t="shared" si="21"/>
        <v>0.12066357323765928</v>
      </c>
      <c r="HK45">
        <f>IF(HH45&gt;=$F$3,IF(HI45&lt;50,HJ45*VLOOKUP(HH45,Ret!$A$2:$AZ$27,HI45+2),HJ45),0)</f>
        <v>1.013574015196338E-2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2.0995461743352715E-4</v>
      </c>
      <c r="HN45">
        <f>HN44/(1+Assumptions!$C$9)</f>
        <v>0.42409277059710088</v>
      </c>
      <c r="HO45">
        <f>HO44*(1+Assumptions!$C$10)</f>
        <v>2.0867546385821689</v>
      </c>
      <c r="HQ45">
        <f>HQ44/(1.01+Assumptions!$C$9)</f>
        <v>0.34016568349348286</v>
      </c>
      <c r="HR45">
        <f>HR44/(0.99+Assumptions!$C$9)</f>
        <v>0.52985661765742442</v>
      </c>
    </row>
    <row r="46" spans="2:226" x14ac:dyDescent="0.25">
      <c r="B46">
        <f t="shared" si="27"/>
        <v>2071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67930.822053469426</v>
      </c>
      <c r="F46" s="3">
        <f t="shared" si="19"/>
        <v>35648.68</v>
      </c>
      <c r="H46">
        <f t="shared" si="23"/>
        <v>72</v>
      </c>
      <c r="I46" s="5">
        <v>153021.69307786209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31659.66</v>
      </c>
      <c r="AW46" s="5">
        <v>32885.56</v>
      </c>
      <c r="AX46" s="5">
        <v>34096.839999999997</v>
      </c>
      <c r="AY46" s="5">
        <v>35282.57</v>
      </c>
      <c r="AZ46" s="5">
        <v>36430.639999999999</v>
      </c>
      <c r="BA46" s="5">
        <v>37528.04</v>
      </c>
      <c r="BB46" s="5">
        <v>38558.33</v>
      </c>
      <c r="BC46" s="5">
        <v>39498.54</v>
      </c>
      <c r="BD46" s="5">
        <v>40319.15</v>
      </c>
      <c r="BE46" s="5">
        <v>40986.239999999998</v>
      </c>
      <c r="BF46" s="5">
        <v>41465.46</v>
      </c>
      <c r="BG46" s="5">
        <v>41718.43</v>
      </c>
      <c r="BH46" s="5">
        <v>41705.35</v>
      </c>
      <c r="BI46" s="5">
        <v>41387.35</v>
      </c>
      <c r="BJ46" s="5">
        <v>40728.15</v>
      </c>
      <c r="BK46" s="5">
        <v>39698.75</v>
      </c>
      <c r="BL46" s="5">
        <v>38280.730000000003</v>
      </c>
      <c r="BM46" s="5">
        <v>36393.19</v>
      </c>
      <c r="BN46" s="5">
        <v>34052.36</v>
      </c>
      <c r="BO46" s="5">
        <v>31303.1</v>
      </c>
      <c r="BP46" s="5">
        <v>28214.05</v>
      </c>
      <c r="BQ46" s="5">
        <v>24872.62</v>
      </c>
      <c r="BR46" s="5">
        <v>21388.99</v>
      </c>
      <c r="BS46" s="5">
        <v>17898.41</v>
      </c>
      <c r="BT46" s="5">
        <v>14547.7</v>
      </c>
      <c r="BU46" s="5">
        <v>11549.39</v>
      </c>
      <c r="BV46" s="5">
        <v>8896.84</v>
      </c>
      <c r="BW46" s="5">
        <v>6568.72</v>
      </c>
      <c r="BX46" s="5">
        <v>4602.84</v>
      </c>
      <c r="BY46" s="5">
        <v>3045.58</v>
      </c>
      <c r="BZ46" s="5">
        <v>1831.27</v>
      </c>
      <c r="CA46" s="5">
        <v>975.98</v>
      </c>
      <c r="CB46" s="5">
        <v>452.09</v>
      </c>
      <c r="CC46" s="5">
        <v>179.69</v>
      </c>
      <c r="CD46" s="5">
        <v>58.29</v>
      </c>
      <c r="CE46" s="5">
        <v>14.18</v>
      </c>
      <c r="CF46" s="5">
        <v>2.17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0.98621999999999999</v>
      </c>
      <c r="ES46" s="3">
        <v>0.97100262539999993</v>
      </c>
      <c r="ET46" s="3">
        <v>0.95428196019061196</v>
      </c>
      <c r="EU46" s="3">
        <v>0.93598837501375787</v>
      </c>
      <c r="EV46" s="3">
        <v>0.91606118250971491</v>
      </c>
      <c r="EW46" s="3">
        <v>0.89446045982613576</v>
      </c>
      <c r="EX46" s="3">
        <v>0.87110609722007537</v>
      </c>
      <c r="EY46" s="3">
        <v>0.84582659827874873</v>
      </c>
      <c r="EZ46" s="3">
        <v>0.81838798343058605</v>
      </c>
      <c r="FA46" s="3">
        <v>0.78855774143454116</v>
      </c>
      <c r="FB46" s="3">
        <v>0.75618744614865319</v>
      </c>
      <c r="FC46" s="3">
        <v>0.72113815801966308</v>
      </c>
      <c r="FD46" s="3">
        <v>0.68332888439469219</v>
      </c>
      <c r="FE46" s="3">
        <v>0.64276648181702334</v>
      </c>
      <c r="FF46" s="3">
        <v>0.59955329124446488</v>
      </c>
      <c r="FG46" s="3">
        <v>0.55393328131367359</v>
      </c>
      <c r="FH46" s="3">
        <v>0.50630055845351074</v>
      </c>
      <c r="FI46" s="3">
        <v>0.45624262223921214</v>
      </c>
      <c r="FJ46" s="3">
        <v>0.40464158166395725</v>
      </c>
      <c r="FK46" s="3">
        <v>0.35258039576707251</v>
      </c>
      <c r="FL46" s="3">
        <v>0.30122000951568306</v>
      </c>
      <c r="FM46" s="3">
        <v>0.25170245215139991</v>
      </c>
      <c r="FN46" s="3">
        <v>0.20516518577312759</v>
      </c>
      <c r="FO46" s="3">
        <v>0.16273292205152934</v>
      </c>
      <c r="FP46" s="3">
        <v>0.12537269780693924</v>
      </c>
      <c r="FQ46" s="3">
        <v>9.4344208826699846E-2</v>
      </c>
      <c r="FR46" s="3">
        <v>6.8887310958991421E-2</v>
      </c>
      <c r="FS46" s="3">
        <v>4.8209406828430966E-2</v>
      </c>
      <c r="FT46" s="3">
        <v>3.2020205921375569E-2</v>
      </c>
      <c r="FU46" s="3">
        <v>2.0082432749768332E-2</v>
      </c>
      <c r="FV46" s="3">
        <v>1.1445781721402964E-2</v>
      </c>
      <c r="FW46" s="3">
        <v>5.7820655522011349E-3</v>
      </c>
      <c r="FX46" s="3">
        <v>2.5387315220049521E-3</v>
      </c>
      <c r="FY46" s="3">
        <v>9.5644171360014559E-4</v>
      </c>
      <c r="FZ46" s="3">
        <v>2.9408669809777272E-4</v>
      </c>
      <c r="GA46" s="3">
        <v>6.7792865645498551E-5</v>
      </c>
      <c r="GB46" s="3">
        <v>9.8306434472537432E-6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49</v>
      </c>
      <c r="HC46">
        <f t="shared" si="24"/>
        <v>5.5215624858908604E-3</v>
      </c>
      <c r="HD46">
        <f>IF(H46&gt;=$F$3,IF(HB46&lt;50,HC46*VLOOKUP(H46,Ret!$A$2:$AZ$27,HB46+2),HC46),0)</f>
        <v>1.5902099959365676E-3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2.3135346815882705E-5</v>
      </c>
      <c r="HH46">
        <f t="shared" si="28"/>
        <v>60</v>
      </c>
      <c r="HI46">
        <f t="shared" si="28"/>
        <v>37</v>
      </c>
      <c r="HJ46">
        <f t="shared" si="21"/>
        <v>0.11031787846826237</v>
      </c>
      <c r="HK46">
        <f>IF(HH46&gt;=$F$3,IF(HI46&lt;50,HJ46*VLOOKUP(HH46,Ret!$A$2:$AZ$27,HI46+2),HJ46),0)</f>
        <v>1.6106410256366305E-2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2.0077853881223751E-4</v>
      </c>
      <c r="HN46">
        <f>HN45/(1+Assumptions!$C$9)</f>
        <v>0.40856721637485632</v>
      </c>
      <c r="HO46">
        <f>HO45*(1+Assumptions!$C$10)</f>
        <v>2.1545741643360894</v>
      </c>
      <c r="HQ46">
        <f>HQ45/(1.01+Assumptions!$C$9)</f>
        <v>0.32458557585255998</v>
      </c>
      <c r="HR46">
        <f>HR45/(0.99+Assumptions!$C$9)</f>
        <v>0.51542472534768913</v>
      </c>
    </row>
    <row r="47" spans="2:226" x14ac:dyDescent="0.25">
      <c r="B47">
        <f t="shared" si="27"/>
        <v>2072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71667.017266410243</v>
      </c>
      <c r="F47" s="3">
        <f t="shared" si="19"/>
        <v>34747.660000000003</v>
      </c>
      <c r="H47">
        <f t="shared" si="23"/>
        <v>73</v>
      </c>
      <c r="I47" s="5">
        <v>147397.24623906935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33345.06</v>
      </c>
      <c r="AX47" s="5">
        <v>34573.25</v>
      </c>
      <c r="AY47" s="5">
        <v>35775.56</v>
      </c>
      <c r="AZ47" s="5">
        <v>36939.660000000003</v>
      </c>
      <c r="BA47" s="5">
        <v>38052.400000000001</v>
      </c>
      <c r="BB47" s="5">
        <v>39097.089999999997</v>
      </c>
      <c r="BC47" s="5">
        <v>40050.43</v>
      </c>
      <c r="BD47" s="5">
        <v>40882.51</v>
      </c>
      <c r="BE47" s="5">
        <v>41558.92</v>
      </c>
      <c r="BF47" s="5">
        <v>42044.84</v>
      </c>
      <c r="BG47" s="5">
        <v>42301.34</v>
      </c>
      <c r="BH47" s="5">
        <v>42288.08</v>
      </c>
      <c r="BI47" s="5">
        <v>41965.64</v>
      </c>
      <c r="BJ47" s="5">
        <v>41297.22</v>
      </c>
      <c r="BK47" s="5">
        <v>40253.440000000002</v>
      </c>
      <c r="BL47" s="5">
        <v>38815.61</v>
      </c>
      <c r="BM47" s="5">
        <v>36901.69</v>
      </c>
      <c r="BN47" s="5">
        <v>34528.160000000003</v>
      </c>
      <c r="BO47" s="5">
        <v>31740.48</v>
      </c>
      <c r="BP47" s="5">
        <v>28608.27</v>
      </c>
      <c r="BQ47" s="5">
        <v>25220.15</v>
      </c>
      <c r="BR47" s="5">
        <v>21687.85</v>
      </c>
      <c r="BS47" s="5">
        <v>18148.5</v>
      </c>
      <c r="BT47" s="5">
        <v>14750.97</v>
      </c>
      <c r="BU47" s="5">
        <v>11710.77</v>
      </c>
      <c r="BV47" s="5">
        <v>9021.15</v>
      </c>
      <c r="BW47" s="5">
        <v>6660.5</v>
      </c>
      <c r="BX47" s="5">
        <v>4667.1499999999996</v>
      </c>
      <c r="BY47" s="5">
        <v>3088.14</v>
      </c>
      <c r="BZ47" s="5">
        <v>1856.85</v>
      </c>
      <c r="CA47" s="5">
        <v>989.62</v>
      </c>
      <c r="CB47" s="5">
        <v>458.41</v>
      </c>
      <c r="CC47" s="5">
        <v>182.2</v>
      </c>
      <c r="CD47" s="5">
        <v>59.1</v>
      </c>
      <c r="CE47" s="5">
        <v>14.37</v>
      </c>
      <c r="CF47" s="5">
        <v>2.2000000000000002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0.98456999999999995</v>
      </c>
      <c r="ET47" s="3">
        <v>0.9676157045999999</v>
      </c>
      <c r="EU47" s="3">
        <v>0.94906651154281785</v>
      </c>
      <c r="EV47" s="3">
        <v>0.92886088551207124</v>
      </c>
      <c r="EW47" s="3">
        <v>0.90695834583169654</v>
      </c>
      <c r="EX47" s="3">
        <v>0.88327766342203096</v>
      </c>
      <c r="EY47" s="3">
        <v>0.85764494562952354</v>
      </c>
      <c r="EZ47" s="3">
        <v>0.82982294359330178</v>
      </c>
      <c r="FA47" s="3">
        <v>0.79957589729932599</v>
      </c>
      <c r="FB47" s="3">
        <v>0.7667533067151886</v>
      </c>
      <c r="FC47" s="3">
        <v>0.73121429094893964</v>
      </c>
      <c r="FD47" s="3">
        <v>0.69287672567448677</v>
      </c>
      <c r="FE47" s="3">
        <v>0.65174756323844929</v>
      </c>
      <c r="FF47" s="3">
        <v>0.60793057456192834</v>
      </c>
      <c r="FG47" s="3">
        <v>0.56167313714351119</v>
      </c>
      <c r="FH47" s="3">
        <v>0.51337486408054067</v>
      </c>
      <c r="FI47" s="3">
        <v>0.46261749126889762</v>
      </c>
      <c r="FJ47" s="3">
        <v>0.41029545300638531</v>
      </c>
      <c r="FK47" s="3">
        <v>0.35750684002258376</v>
      </c>
      <c r="FL47" s="3">
        <v>0.30542881863649401</v>
      </c>
      <c r="FM47" s="3">
        <v>0.25521937514084075</v>
      </c>
      <c r="FN47" s="3">
        <v>0.20803186487105071</v>
      </c>
      <c r="FO47" s="3">
        <v>0.16500671457842001</v>
      </c>
      <c r="FP47" s="3">
        <v>0.12712447304550634</v>
      </c>
      <c r="FQ47" s="3">
        <v>9.566243721147398E-2</v>
      </c>
      <c r="FR47" s="3">
        <v>6.984984177870196E-2</v>
      </c>
      <c r="FS47" s="3">
        <v>4.8883014771988989E-2</v>
      </c>
      <c r="FT47" s="3">
        <v>3.2467609581407368E-2</v>
      </c>
      <c r="FU47" s="3">
        <v>2.0363035377267077E-2</v>
      </c>
      <c r="FV47" s="3">
        <v>1.1605708382919598E-2</v>
      </c>
      <c r="FW47" s="3">
        <v>5.8628557037994937E-3</v>
      </c>
      <c r="FX47" s="3">
        <v>2.5742040538672436E-3</v>
      </c>
      <c r="FY47" s="3">
        <v>9.6980563525394527E-4</v>
      </c>
      <c r="FZ47" s="3">
        <v>2.9819583672788307E-4</v>
      </c>
      <c r="GA47" s="3">
        <v>6.874010428251159E-5</v>
      </c>
      <c r="GB47" s="3">
        <v>9.9680025220070038E-6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50</v>
      </c>
      <c r="HC47">
        <f t="shared" si="24"/>
        <v>3.9082171431384103E-3</v>
      </c>
      <c r="HD47">
        <f>IF(H47&gt;=$F$3,IF(HB47&lt;50,HC47*VLOOKUP(H47,Ret!$A$2:$AZ$27,HB47+2),HC47),0)</f>
        <v>3.9082171431384103E-3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61</v>
      </c>
      <c r="HI47">
        <f t="shared" si="28"/>
        <v>38</v>
      </c>
      <c r="HJ47">
        <f t="shared" si="21"/>
        <v>9.4010689673083819E-2</v>
      </c>
      <c r="HK47">
        <f>IF(HH47&gt;=$F$3,IF(HI47&lt;50,HJ47*VLOOKUP(HH47,Ret!$A$2:$AZ$27,HI47+2),HJ47),0)</f>
        <v>1.7579998968866674E-2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1.8426095175924428E-4</v>
      </c>
      <c r="HN47">
        <f>HN46/(1+Assumptions!$C$9)</f>
        <v>0.39361003504321418</v>
      </c>
      <c r="HO47">
        <f>HO46*(1+Assumptions!$C$10)</f>
        <v>2.2245978246770122</v>
      </c>
      <c r="HQ47">
        <f>HQ46/(1.01+Assumptions!$C$9)</f>
        <v>0.30971906092801521</v>
      </c>
      <c r="HR47">
        <f>HR46/(0.99+Assumptions!$C$9)</f>
        <v>0.50138591959891943</v>
      </c>
    </row>
    <row r="48" spans="2:226" x14ac:dyDescent="0.25">
      <c r="B48">
        <f t="shared" si="27"/>
        <v>2073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75608.7032160628</v>
      </c>
      <c r="F48" s="3">
        <f t="shared" si="19"/>
        <v>33506.49</v>
      </c>
      <c r="H48">
        <f t="shared" si="23"/>
        <v>74</v>
      </c>
      <c r="I48" s="5">
        <v>141804.33428069731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35115.08</v>
      </c>
      <c r="AY48" s="5">
        <v>36336.230000000003</v>
      </c>
      <c r="AZ48" s="5">
        <v>37518.58</v>
      </c>
      <c r="BA48" s="5">
        <v>38648.75</v>
      </c>
      <c r="BB48" s="5">
        <v>39709.81</v>
      </c>
      <c r="BC48" s="5">
        <v>40678.089999999997</v>
      </c>
      <c r="BD48" s="5">
        <v>41523.21</v>
      </c>
      <c r="BE48" s="5">
        <v>42210.23</v>
      </c>
      <c r="BF48" s="5">
        <v>42703.76</v>
      </c>
      <c r="BG48" s="5">
        <v>42964.28</v>
      </c>
      <c r="BH48" s="5">
        <v>42950.81</v>
      </c>
      <c r="BI48" s="5">
        <v>42623.32</v>
      </c>
      <c r="BJ48" s="5">
        <v>41944.43</v>
      </c>
      <c r="BK48" s="5">
        <v>40884.28</v>
      </c>
      <c r="BL48" s="5">
        <v>39423.919999999998</v>
      </c>
      <c r="BM48" s="5">
        <v>37480.01</v>
      </c>
      <c r="BN48" s="5">
        <v>35069.279999999999</v>
      </c>
      <c r="BO48" s="5">
        <v>32237.91</v>
      </c>
      <c r="BP48" s="5">
        <v>29056.62</v>
      </c>
      <c r="BQ48" s="5">
        <v>25615.4</v>
      </c>
      <c r="BR48" s="5">
        <v>22027.73</v>
      </c>
      <c r="BS48" s="5">
        <v>18432.919999999998</v>
      </c>
      <c r="BT48" s="5">
        <v>14982.15</v>
      </c>
      <c r="BU48" s="5">
        <v>11894.3</v>
      </c>
      <c r="BV48" s="5">
        <v>9162.5300000000007</v>
      </c>
      <c r="BW48" s="5">
        <v>6764.88</v>
      </c>
      <c r="BX48" s="5">
        <v>4740.29</v>
      </c>
      <c r="BY48" s="5">
        <v>3136.53</v>
      </c>
      <c r="BZ48" s="5">
        <v>1885.95</v>
      </c>
      <c r="CA48" s="5">
        <v>1005.13</v>
      </c>
      <c r="CB48" s="5">
        <v>465.59</v>
      </c>
      <c r="CC48" s="5">
        <v>185.06</v>
      </c>
      <c r="CD48" s="5">
        <v>60.03</v>
      </c>
      <c r="CE48" s="5">
        <v>14.6</v>
      </c>
      <c r="CF48" s="5">
        <v>2.23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0.98277999999999999</v>
      </c>
      <c r="EU48" s="3">
        <v>0.96394010739999991</v>
      </c>
      <c r="EV48" s="3">
        <v>0.94341782251345385</v>
      </c>
      <c r="EW48" s="3">
        <v>0.92117203025858652</v>
      </c>
      <c r="EX48" s="3">
        <v>0.8971202285485349</v>
      </c>
      <c r="EY48" s="3">
        <v>0.87108579951605636</v>
      </c>
      <c r="EZ48" s="3">
        <v>0.84282777617975546</v>
      </c>
      <c r="FA48" s="3">
        <v>0.81210670373800342</v>
      </c>
      <c r="FB48" s="3">
        <v>0.77876972354955831</v>
      </c>
      <c r="FC48" s="3">
        <v>0.74267374686303633</v>
      </c>
      <c r="FD48" s="3">
        <v>0.70373536231500733</v>
      </c>
      <c r="FE48" s="3">
        <v>0.66196163120798857</v>
      </c>
      <c r="FF48" s="3">
        <v>0.61745795074187548</v>
      </c>
      <c r="FG48" s="3">
        <v>0.57047557526992621</v>
      </c>
      <c r="FH48" s="3">
        <v>0.5214203805524652</v>
      </c>
      <c r="FI48" s="3">
        <v>0.46986754752724297</v>
      </c>
      <c r="FJ48" s="3">
        <v>0.41672552790191181</v>
      </c>
      <c r="FK48" s="3">
        <v>0.36310962148205184</v>
      </c>
      <c r="FL48" s="3">
        <v>0.31021544292076136</v>
      </c>
      <c r="FM48" s="3">
        <v>0.25921912625901739</v>
      </c>
      <c r="FN48" s="3">
        <v>0.21129210200498766</v>
      </c>
      <c r="FO48" s="3">
        <v>0.16759266946831611</v>
      </c>
      <c r="FP48" s="3">
        <v>0.12911674441178009</v>
      </c>
      <c r="FQ48" s="3">
        <v>9.7161641337308632E-2</v>
      </c>
      <c r="FR48" s="3">
        <v>7.0944515655262649E-2</v>
      </c>
      <c r="FS48" s="3">
        <v>4.9649100391022459E-2</v>
      </c>
      <c r="FT48" s="3">
        <v>3.2976435988713207E-2</v>
      </c>
      <c r="FU48" s="3">
        <v>2.0682161123401151E-2</v>
      </c>
      <c r="FV48" s="3">
        <v>1.1787590910671253E-2</v>
      </c>
      <c r="FW48" s="3">
        <v>5.9547373003437966E-3</v>
      </c>
      <c r="FX48" s="3">
        <v>2.6145465064619506E-3</v>
      </c>
      <c r="FY48" s="3">
        <v>9.8500425084447523E-4</v>
      </c>
      <c r="FZ48" s="3">
        <v>3.0286910704965922E-4</v>
      </c>
      <c r="GA48" s="3">
        <v>6.9817386557087432E-5</v>
      </c>
      <c r="GB48" s="3">
        <v>1.0124219224643247E-5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51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62</v>
      </c>
      <c r="HI48">
        <f t="shared" si="28"/>
        <v>39</v>
      </c>
      <c r="HJ48">
        <f t="shared" si="21"/>
        <v>7.6246429752457906E-2</v>
      </c>
      <c r="HK48">
        <f>IF(HH48&gt;=$F$3,IF(HI48&lt;50,HJ48*VLOOKUP(HH48,Ret!$A$2:$AZ$27,HI48+2),HJ48),0)</f>
        <v>2.40938718017767E-2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1.5859257388511243E-4</v>
      </c>
      <c r="HN48">
        <f>HN47/(1+Assumptions!$C$9)</f>
        <v>0.37920041911677665</v>
      </c>
      <c r="HO48">
        <f>HO47*(1+Assumptions!$C$10)</f>
        <v>2.2968972539790151</v>
      </c>
      <c r="HQ48">
        <f>HQ47/(1.01+Assumptions!$C$9)</f>
        <v>0.29553345508398399</v>
      </c>
      <c r="HR48">
        <f>HR47/(0.99+Assumptions!$C$9)</f>
        <v>0.48772949377326791</v>
      </c>
    </row>
    <row r="49" spans="2:226" x14ac:dyDescent="0.25">
      <c r="B49">
        <f t="shared" si="27"/>
        <v>2074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79767.181892946246</v>
      </c>
      <c r="F49" s="3">
        <f t="shared" si="19"/>
        <v>31854.36</v>
      </c>
      <c r="H49">
        <f t="shared" si="23"/>
        <v>75</v>
      </c>
      <c r="I49" s="5">
        <v>136242.02826801312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36972.9</v>
      </c>
      <c r="AZ49" s="5">
        <v>38175.97</v>
      </c>
      <c r="BA49" s="5">
        <v>39325.94</v>
      </c>
      <c r="BB49" s="5">
        <v>40405.599999999999</v>
      </c>
      <c r="BC49" s="5">
        <v>41390.839999999997</v>
      </c>
      <c r="BD49" s="5">
        <v>42250.77</v>
      </c>
      <c r="BE49" s="5">
        <v>42949.82</v>
      </c>
      <c r="BF49" s="5">
        <v>43452</v>
      </c>
      <c r="BG49" s="5">
        <v>43717.09</v>
      </c>
      <c r="BH49" s="5">
        <v>43703.38</v>
      </c>
      <c r="BI49" s="5">
        <v>43370.15</v>
      </c>
      <c r="BJ49" s="5">
        <v>42679.360000000001</v>
      </c>
      <c r="BK49" s="5">
        <v>41600.65</v>
      </c>
      <c r="BL49" s="5">
        <v>40114.69</v>
      </c>
      <c r="BM49" s="5">
        <v>38136.720000000001</v>
      </c>
      <c r="BN49" s="5">
        <v>35683.75</v>
      </c>
      <c r="BO49" s="5">
        <v>32802.78</v>
      </c>
      <c r="BP49" s="5">
        <v>29565.74</v>
      </c>
      <c r="BQ49" s="5">
        <v>26064.23</v>
      </c>
      <c r="BR49" s="5">
        <v>22413.7</v>
      </c>
      <c r="BS49" s="5">
        <v>18755.89</v>
      </c>
      <c r="BT49" s="5">
        <v>15244.66</v>
      </c>
      <c r="BU49" s="5">
        <v>12102.71</v>
      </c>
      <c r="BV49" s="5">
        <v>9323.07</v>
      </c>
      <c r="BW49" s="5">
        <v>6883.41</v>
      </c>
      <c r="BX49" s="5">
        <v>4823.3500000000004</v>
      </c>
      <c r="BY49" s="5">
        <v>3191.49</v>
      </c>
      <c r="BZ49" s="5">
        <v>1919</v>
      </c>
      <c r="CA49" s="5">
        <v>1022.74</v>
      </c>
      <c r="CB49" s="5">
        <v>473.75</v>
      </c>
      <c r="CC49" s="5">
        <v>188.3</v>
      </c>
      <c r="CD49" s="5">
        <v>61.08</v>
      </c>
      <c r="CE49" s="5">
        <v>14.86</v>
      </c>
      <c r="CF49" s="5">
        <v>2.27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0.98082999999999998</v>
      </c>
      <c r="EV49" s="3">
        <v>0.95994812929999995</v>
      </c>
      <c r="EW49" s="3">
        <v>0.93731255241110589</v>
      </c>
      <c r="EX49" s="3">
        <v>0.91283932166765192</v>
      </c>
      <c r="EY49" s="3">
        <v>0.88634872455285663</v>
      </c>
      <c r="EZ49" s="3">
        <v>0.85759557192836189</v>
      </c>
      <c r="FA49" s="3">
        <v>0.82633621333157314</v>
      </c>
      <c r="FB49" s="3">
        <v>0.79241511177431201</v>
      </c>
      <c r="FC49" s="3">
        <v>0.75568667134357259</v>
      </c>
      <c r="FD49" s="3">
        <v>0.7160660191650291</v>
      </c>
      <c r="FE49" s="3">
        <v>0.67356034026739298</v>
      </c>
      <c r="FF49" s="3">
        <v>0.62827687859121617</v>
      </c>
      <c r="FG49" s="3">
        <v>0.58047129089921057</v>
      </c>
      <c r="FH49" s="3">
        <v>0.53055656459478739</v>
      </c>
      <c r="FI49" s="3">
        <v>0.47810043705330074</v>
      </c>
      <c r="FJ49" s="3">
        <v>0.42402727762257242</v>
      </c>
      <c r="FK49" s="3">
        <v>0.36947192808365226</v>
      </c>
      <c r="FL49" s="3">
        <v>0.31565095231970663</v>
      </c>
      <c r="FM49" s="3">
        <v>0.26376109226787003</v>
      </c>
      <c r="FN49" s="3">
        <v>0.21499430391846355</v>
      </c>
      <c r="FO49" s="3">
        <v>0.17052918198204692</v>
      </c>
      <c r="FP49" s="3">
        <v>0.13137909238260859</v>
      </c>
      <c r="FQ49" s="3">
        <v>9.8864080808836782E-2</v>
      </c>
      <c r="FR49" s="3">
        <v>7.2187585884188346E-2</v>
      </c>
      <c r="FS49" s="3">
        <v>5.0519038229331528E-2</v>
      </c>
      <c r="FT49" s="3">
        <v>3.3554240001539712E-2</v>
      </c>
      <c r="FU49" s="3">
        <v>2.104454824416568E-2</v>
      </c>
      <c r="FV49" s="3">
        <v>1.1994129826279789E-2</v>
      </c>
      <c r="FW49" s="3">
        <v>6.0590745643417611E-3</v>
      </c>
      <c r="FX49" s="3">
        <v>2.6603578689655366E-3</v>
      </c>
      <c r="FY49" s="3">
        <v>1.0022632235540761E-3</v>
      </c>
      <c r="FZ49" s="3">
        <v>3.0817589597840729E-4</v>
      </c>
      <c r="GA49" s="3">
        <v>7.1040707540942431E-5</v>
      </c>
      <c r="GB49" s="3">
        <v>1.0301613000512061E-5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52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63</v>
      </c>
      <c r="HI49">
        <f t="shared" si="28"/>
        <v>40</v>
      </c>
      <c r="HJ49">
        <f t="shared" si="21"/>
        <v>5.199396537679609E-2</v>
      </c>
      <c r="HK49">
        <f>IF(HH49&gt;=$F$3,IF(HI49&lt;50,HJ49*VLOOKUP(HH49,Ret!$A$2:$AZ$27,HI49+2),HJ49),0)</f>
        <v>1.7106014608965915E-2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1.1698642209779119E-4</v>
      </c>
      <c r="HN49">
        <f>HN48/(1+Assumptions!$C$9)</f>
        <v>0.36531832284853238</v>
      </c>
      <c r="HO49">
        <f>HO48*(1+Assumptions!$C$10)</f>
        <v>2.3715464147333329</v>
      </c>
      <c r="HQ49">
        <f>HQ48/(1.01+Assumptions!$C$9)</f>
        <v>0.28199757164502287</v>
      </c>
      <c r="HR49">
        <f>HR48/(0.99+Assumptions!$C$9)</f>
        <v>0.47444503285337342</v>
      </c>
    </row>
    <row r="50" spans="2:226" x14ac:dyDescent="0.25">
      <c r="B50">
        <f t="shared" si="27"/>
        <v>2075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84154.37689705829</v>
      </c>
      <c r="F50" s="3">
        <f t="shared" si="19"/>
        <v>29805.47</v>
      </c>
      <c r="H50">
        <f t="shared" si="23"/>
        <v>76</v>
      </c>
      <c r="I50" s="5">
        <v>130709.82798126133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38922.1</v>
      </c>
      <c r="BA50" s="5">
        <v>40094.559999999998</v>
      </c>
      <c r="BB50" s="5">
        <v>41195.31</v>
      </c>
      <c r="BC50" s="5">
        <v>42199.81</v>
      </c>
      <c r="BD50" s="5">
        <v>43076.55</v>
      </c>
      <c r="BE50" s="5">
        <v>43789.26</v>
      </c>
      <c r="BF50" s="5">
        <v>44301.26</v>
      </c>
      <c r="BG50" s="5">
        <v>44571.53</v>
      </c>
      <c r="BH50" s="5">
        <v>44557.55</v>
      </c>
      <c r="BI50" s="5">
        <v>44217.8</v>
      </c>
      <c r="BJ50" s="5">
        <v>43513.52</v>
      </c>
      <c r="BK50" s="5">
        <v>42413.72</v>
      </c>
      <c r="BL50" s="5">
        <v>40898.720000000001</v>
      </c>
      <c r="BM50" s="5">
        <v>38882.089999999997</v>
      </c>
      <c r="BN50" s="5">
        <v>36381.18</v>
      </c>
      <c r="BO50" s="5">
        <v>33443.9</v>
      </c>
      <c r="BP50" s="5">
        <v>30143.59</v>
      </c>
      <c r="BQ50" s="5">
        <v>26573.64</v>
      </c>
      <c r="BR50" s="5">
        <v>22851.77</v>
      </c>
      <c r="BS50" s="5">
        <v>19122.47</v>
      </c>
      <c r="BT50" s="5">
        <v>15542.61</v>
      </c>
      <c r="BU50" s="5">
        <v>12339.25</v>
      </c>
      <c r="BV50" s="5">
        <v>9505.2900000000009</v>
      </c>
      <c r="BW50" s="5">
        <v>7017.95</v>
      </c>
      <c r="BX50" s="5">
        <v>4917.62</v>
      </c>
      <c r="BY50" s="5">
        <v>3253.87</v>
      </c>
      <c r="BZ50" s="5">
        <v>1956.51</v>
      </c>
      <c r="CA50" s="5">
        <v>1042.73</v>
      </c>
      <c r="CB50" s="5">
        <v>483.01</v>
      </c>
      <c r="CC50" s="5">
        <v>191.98</v>
      </c>
      <c r="CD50" s="5">
        <v>62.28</v>
      </c>
      <c r="CE50" s="5">
        <v>15.15</v>
      </c>
      <c r="CF50" s="5">
        <v>2.3199999999999998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0.97870999999999997</v>
      </c>
      <c r="EW50" s="3">
        <v>0.95563201819999988</v>
      </c>
      <c r="EX50" s="3">
        <v>0.93068046620479794</v>
      </c>
      <c r="EY50" s="3">
        <v>0.90367211907553469</v>
      </c>
      <c r="EZ50" s="3">
        <v>0.87435699553272428</v>
      </c>
      <c r="FA50" s="3">
        <v>0.84248668304555652</v>
      </c>
      <c r="FB50" s="3">
        <v>0.80790260470653641</v>
      </c>
      <c r="FC50" s="3">
        <v>0.7704563189783884</v>
      </c>
      <c r="FD50" s="3">
        <v>0.7300612941743515</v>
      </c>
      <c r="FE50" s="3">
        <v>0.68672485575216202</v>
      </c>
      <c r="FF50" s="3">
        <v>0.64055634369994419</v>
      </c>
      <c r="FG50" s="3">
        <v>0.59181641150781539</v>
      </c>
      <c r="FH50" s="3">
        <v>0.54092611828225834</v>
      </c>
      <c r="FI50" s="3">
        <v>0.48744475296769146</v>
      </c>
      <c r="FJ50" s="3">
        <v>0.43231475140704556</v>
      </c>
      <c r="FK50" s="3">
        <v>0.37669313549101507</v>
      </c>
      <c r="FL50" s="3">
        <v>0.32182024644403895</v>
      </c>
      <c r="FM50" s="3">
        <v>0.26891621613110339</v>
      </c>
      <c r="FN50" s="3">
        <v>0.21919629693062367</v>
      </c>
      <c r="FO50" s="3">
        <v>0.17386211879943209</v>
      </c>
      <c r="FP50" s="3">
        <v>0.13394685356545846</v>
      </c>
      <c r="FQ50" s="3">
        <v>0.10079634677654314</v>
      </c>
      <c r="FR50" s="3">
        <v>7.3598468525828506E-2</v>
      </c>
      <c r="FS50" s="3">
        <v>5.1506416228430559E-2</v>
      </c>
      <c r="FT50" s="3">
        <v>3.4210046594761297E-2</v>
      </c>
      <c r="FU50" s="3">
        <v>2.1455857023302393E-2</v>
      </c>
      <c r="FV50" s="3">
        <v>1.2228551151860965E-2</v>
      </c>
      <c r="FW50" s="3">
        <v>6.1774971853856041E-3</v>
      </c>
      <c r="FX50" s="3">
        <v>2.712353689187257E-3</v>
      </c>
      <c r="FY50" s="3">
        <v>1.0218521288644072E-3</v>
      </c>
      <c r="FZ50" s="3">
        <v>3.141990925832279E-4</v>
      </c>
      <c r="GA50" s="3">
        <v>7.2429174822285684E-5</v>
      </c>
      <c r="GB50" s="3">
        <v>1.0502954640979645E-5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53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64</v>
      </c>
      <c r="HI50">
        <f t="shared" si="28"/>
        <v>41</v>
      </c>
      <c r="HJ50">
        <f t="shared" si="21"/>
        <v>3.4770964345732382E-2</v>
      </c>
      <c r="HK50">
        <f>IF(HH50&gt;=$F$3,IF(HI50&lt;50,HJ50*VLOOKUP(HH50,Ret!$A$2:$AZ$27,HI50+2),HJ50),0)</f>
        <v>1.0674686054139841E-2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8.3798024073215033E-5</v>
      </c>
      <c r="HN50">
        <f>HN49/(1+Assumptions!$C$9)</f>
        <v>0.35194443434348011</v>
      </c>
      <c r="HO50">
        <f>HO49*(1+Assumptions!$C$10)</f>
        <v>2.4486216732121662</v>
      </c>
      <c r="HQ50">
        <f>HQ49/(1.01+Assumptions!$C$9)</f>
        <v>0.2690816523330371</v>
      </c>
      <c r="HR50">
        <f>HR49/(0.99+Assumptions!$C$9)</f>
        <v>0.4615224054993905</v>
      </c>
    </row>
    <row r="51" spans="2:226" x14ac:dyDescent="0.25">
      <c r="B51">
        <f t="shared" si="27"/>
        <v>2076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88782.867626396503</v>
      </c>
      <c r="F51" s="3">
        <f t="shared" si="19"/>
        <v>27399.09</v>
      </c>
      <c r="H51">
        <f t="shared" si="23"/>
        <v>77</v>
      </c>
      <c r="I51" s="5">
        <v>125205.90511307126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40966.74</v>
      </c>
      <c r="BB51" s="5">
        <v>42091.44</v>
      </c>
      <c r="BC51" s="5">
        <v>43117.79</v>
      </c>
      <c r="BD51" s="5">
        <v>44013.599999999999</v>
      </c>
      <c r="BE51" s="5">
        <v>44741.81</v>
      </c>
      <c r="BF51" s="5">
        <v>45264.95</v>
      </c>
      <c r="BG51" s="5">
        <v>45541.1</v>
      </c>
      <c r="BH51" s="5">
        <v>45526.81</v>
      </c>
      <c r="BI51" s="5">
        <v>45179.68</v>
      </c>
      <c r="BJ51" s="5">
        <v>44460.07</v>
      </c>
      <c r="BK51" s="5">
        <v>43336.35</v>
      </c>
      <c r="BL51" s="5">
        <v>41788.400000000001</v>
      </c>
      <c r="BM51" s="5">
        <v>39727.9</v>
      </c>
      <c r="BN51" s="5">
        <v>37172.58</v>
      </c>
      <c r="BO51" s="5">
        <v>34171.410000000003</v>
      </c>
      <c r="BP51" s="5">
        <v>30799.31</v>
      </c>
      <c r="BQ51" s="5">
        <v>27151.7</v>
      </c>
      <c r="BR51" s="5">
        <v>23348.86</v>
      </c>
      <c r="BS51" s="5">
        <v>19538.439999999999</v>
      </c>
      <c r="BT51" s="5">
        <v>15880.71</v>
      </c>
      <c r="BU51" s="5">
        <v>12607.67</v>
      </c>
      <c r="BV51" s="5">
        <v>9712.06</v>
      </c>
      <c r="BW51" s="5">
        <v>7170.61</v>
      </c>
      <c r="BX51" s="5">
        <v>5024.59</v>
      </c>
      <c r="BY51" s="5">
        <v>3324.65</v>
      </c>
      <c r="BZ51" s="5">
        <v>1999.07</v>
      </c>
      <c r="CA51" s="5">
        <v>1065.4100000000001</v>
      </c>
      <c r="CB51" s="5">
        <v>493.52</v>
      </c>
      <c r="CC51" s="5">
        <v>196.15</v>
      </c>
      <c r="CD51" s="5">
        <v>63.63</v>
      </c>
      <c r="CE51" s="5">
        <v>15.47</v>
      </c>
      <c r="CF51" s="5">
        <v>2.37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0.97641999999999995</v>
      </c>
      <c r="EX51" s="3">
        <v>0.95092567380000004</v>
      </c>
      <c r="EY51" s="3">
        <v>0.92332981074632403</v>
      </c>
      <c r="EZ51" s="3">
        <v>0.89337699168571327</v>
      </c>
      <c r="FA51" s="3">
        <v>0.86081340033876907</v>
      </c>
      <c r="FB51" s="3">
        <v>0.82547701025486253</v>
      </c>
      <c r="FC51" s="3">
        <v>0.78721615082954965</v>
      </c>
      <c r="FD51" s="3">
        <v>0.74594240804155643</v>
      </c>
      <c r="FE51" s="3">
        <v>0.70166326670020962</v>
      </c>
      <c r="FF51" s="3">
        <v>0.65449044527995448</v>
      </c>
      <c r="FG51" s="3">
        <v>0.60469026729860276</v>
      </c>
      <c r="FH51" s="3">
        <v>0.55269295121359585</v>
      </c>
      <c r="FI51" s="3">
        <v>0.49804819912710763</v>
      </c>
      <c r="FJ51" s="3">
        <v>0.44171894780583176</v>
      </c>
      <c r="FK51" s="3">
        <v>0.38488738798113348</v>
      </c>
      <c r="FL51" s="3">
        <v>0.32882084217392177</v>
      </c>
      <c r="FM51" s="3">
        <v>0.27476598392895074</v>
      </c>
      <c r="FN51" s="3">
        <v>0.22396450116032704</v>
      </c>
      <c r="FO51" s="3">
        <v>0.17764416303034819</v>
      </c>
      <c r="FP51" s="3">
        <v>0.13686061608184086</v>
      </c>
      <c r="FQ51" s="3">
        <v>0.10298898220774606</v>
      </c>
      <c r="FR51" s="3">
        <v>7.5199465138629948E-2</v>
      </c>
      <c r="FS51" s="3">
        <v>5.2626841687967392E-2</v>
      </c>
      <c r="FT51" s="3">
        <v>3.4954221980731066E-2</v>
      </c>
      <c r="FU51" s="3">
        <v>2.1922588941874911E-2</v>
      </c>
      <c r="FV51" s="3">
        <v>1.2494560341532186E-2</v>
      </c>
      <c r="FW51" s="3">
        <v>6.3118770477318146E-3</v>
      </c>
      <c r="FX51" s="3">
        <v>2.7713558553476075E-3</v>
      </c>
      <c r="FY51" s="3">
        <v>1.0440806049436576E-3</v>
      </c>
      <c r="FZ51" s="3">
        <v>3.210339044080758E-4</v>
      </c>
      <c r="GA51" s="3">
        <v>7.4004735644149619E-5</v>
      </c>
      <c r="GB51" s="3">
        <v>1.0731426715758134E-5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54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65</v>
      </c>
      <c r="HI51">
        <f t="shared" si="28"/>
        <v>42</v>
      </c>
      <c r="HJ51">
        <f t="shared" si="21"/>
        <v>2.4012480267519325E-2</v>
      </c>
      <c r="HK51">
        <f>IF(HH51&gt;=$F$3,IF(HI51&lt;50,HJ51*VLOOKUP(HH51,Ret!$A$2:$AZ$27,HI51+2),HJ51),0)</f>
        <v>9.725054508345328E-3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6.1712074287524667E-5</v>
      </c>
      <c r="HN51">
        <f>HN50/(1+Assumptions!$C$9)</f>
        <v>0.33906014869314077</v>
      </c>
      <c r="HO51">
        <f>HO50*(1+Assumptions!$C$10)</f>
        <v>2.5282018775915613</v>
      </c>
      <c r="HQ51">
        <f>HQ50/(1.01+Assumptions!$C$9)</f>
        <v>0.25675730184450102</v>
      </c>
      <c r="HR51">
        <f>HR50/(0.99+Assumptions!$C$9)</f>
        <v>0.44895175632236428</v>
      </c>
    </row>
    <row r="52" spans="2:226" x14ac:dyDescent="0.25">
      <c r="B52">
        <f t="shared" si="27"/>
        <v>2077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93665.925345848314</v>
      </c>
      <c r="F52" s="3">
        <f t="shared" si="19"/>
        <v>24695.29</v>
      </c>
      <c r="H52">
        <f t="shared" si="23"/>
        <v>78</v>
      </c>
      <c r="I52" s="5">
        <v>119725.68185344455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43107.92</v>
      </c>
      <c r="BC52" s="5">
        <v>44159.06</v>
      </c>
      <c r="BD52" s="5">
        <v>45076.5</v>
      </c>
      <c r="BE52" s="5">
        <v>45822.3</v>
      </c>
      <c r="BF52" s="5">
        <v>46358.07</v>
      </c>
      <c r="BG52" s="5">
        <v>46640.89</v>
      </c>
      <c r="BH52" s="5">
        <v>46626.26</v>
      </c>
      <c r="BI52" s="5">
        <v>46270.74</v>
      </c>
      <c r="BJ52" s="5">
        <v>45533.760000000002</v>
      </c>
      <c r="BK52" s="5">
        <v>44382.9</v>
      </c>
      <c r="BL52" s="5">
        <v>42797.56</v>
      </c>
      <c r="BM52" s="5">
        <v>40687.31</v>
      </c>
      <c r="BN52" s="5">
        <v>38070.28</v>
      </c>
      <c r="BO52" s="5">
        <v>34996.629999999997</v>
      </c>
      <c r="BP52" s="5">
        <v>31543.09</v>
      </c>
      <c r="BQ52" s="5">
        <v>27807.4</v>
      </c>
      <c r="BR52" s="5">
        <v>23912.720000000001</v>
      </c>
      <c r="BS52" s="5">
        <v>20010.29</v>
      </c>
      <c r="BT52" s="5">
        <v>16264.22</v>
      </c>
      <c r="BU52" s="5">
        <v>12912.13</v>
      </c>
      <c r="BV52" s="5">
        <v>9946.6</v>
      </c>
      <c r="BW52" s="5">
        <v>7343.78</v>
      </c>
      <c r="BX52" s="5">
        <v>5145.93</v>
      </c>
      <c r="BY52" s="5">
        <v>3404.94</v>
      </c>
      <c r="BZ52" s="5">
        <v>2047.34</v>
      </c>
      <c r="CA52" s="5">
        <v>1091.1400000000001</v>
      </c>
      <c r="CB52" s="5">
        <v>505.44</v>
      </c>
      <c r="CC52" s="5">
        <v>200.89</v>
      </c>
      <c r="CD52" s="5">
        <v>65.17</v>
      </c>
      <c r="CE52" s="5">
        <v>15.85</v>
      </c>
      <c r="CF52" s="5">
        <v>2.42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0.97389000000000003</v>
      </c>
      <c r="EY52" s="3">
        <v>0.94562771219999997</v>
      </c>
      <c r="EZ52" s="3">
        <v>0.9149515492162319</v>
      </c>
      <c r="FA52" s="3">
        <v>0.88160156524730027</v>
      </c>
      <c r="FB52" s="3">
        <v>0.84541182099389856</v>
      </c>
      <c r="FC52" s="3">
        <v>0.80622698309083141</v>
      </c>
      <c r="FD52" s="3">
        <v>0.76395650236737911</v>
      </c>
      <c r="FE52" s="3">
        <v>0.71860804438685155</v>
      </c>
      <c r="FF52" s="3">
        <v>0.6702960255627235</v>
      </c>
      <c r="FG52" s="3">
        <v>0.61929320097765583</v>
      </c>
      <c r="FH52" s="3">
        <v>0.5660401786255872</v>
      </c>
      <c r="FI52" s="3">
        <v>0.51007578616487537</v>
      </c>
      <c r="FJ52" s="3">
        <v>0.45238621474962798</v>
      </c>
      <c r="FK52" s="3">
        <v>0.39418220435994084</v>
      </c>
      <c r="FL52" s="3">
        <v>0.33676168265082829</v>
      </c>
      <c r="FM52" s="3">
        <v>0.28140142963985859</v>
      </c>
      <c r="FN52" s="3">
        <v>0.22937311931374513</v>
      </c>
      <c r="FO52" s="3">
        <v>0.18193417077727636</v>
      </c>
      <c r="FP52" s="3">
        <v>0.14016572385022924</v>
      </c>
      <c r="FQ52" s="3">
        <v>0.10547610885453601</v>
      </c>
      <c r="FR52" s="3">
        <v>7.7015490402316561E-2</v>
      </c>
      <c r="FS52" s="3">
        <v>5.3897750648253195E-2</v>
      </c>
      <c r="FT52" s="3">
        <v>3.5798347003063294E-2</v>
      </c>
      <c r="FU52" s="3">
        <v>2.2452007273381241E-2</v>
      </c>
      <c r="FV52" s="3">
        <v>1.2796297025390905E-2</v>
      </c>
      <c r="FW52" s="3">
        <v>6.4643053683167235E-3</v>
      </c>
      <c r="FX52" s="3">
        <v>2.8382825580668234E-3</v>
      </c>
      <c r="FY52" s="3">
        <v>1.069294570926095E-3</v>
      </c>
      <c r="FZ52" s="3">
        <v>3.2878669466835563E-4</v>
      </c>
      <c r="GA52" s="3">
        <v>7.5791908854949328E-5</v>
      </c>
      <c r="GB52" s="3">
        <v>1.09905847030562E-5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55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66</v>
      </c>
      <c r="HI52">
        <f t="shared" si="28"/>
        <v>43</v>
      </c>
      <c r="HJ52">
        <f t="shared" si="21"/>
        <v>1.4225713684886473E-2</v>
      </c>
      <c r="HK52">
        <f>IF(HH52&gt;=$F$3,IF(HI52&lt;50,HJ52*VLOOKUP(HH52,Ret!$A$2:$AZ$27,HI52+2),HJ52),0)</f>
        <v>4.3388426738903739E-3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3.968974118083326E-5</v>
      </c>
      <c r="HN52">
        <f>HN51/(1+Assumptions!$C$9)</f>
        <v>0.32664754209358454</v>
      </c>
      <c r="HO52">
        <f>HO51*(1+Assumptions!$C$10)</f>
        <v>2.6103684386132868</v>
      </c>
      <c r="HQ52">
        <f>HQ51/(1.01+Assumptions!$C$9)</f>
        <v>0.24499742542414218</v>
      </c>
      <c r="HR52">
        <f>HR51/(0.99+Assumptions!$C$9)</f>
        <v>0.43672349836805863</v>
      </c>
    </row>
    <row r="53" spans="2:226" x14ac:dyDescent="0.25">
      <c r="B53">
        <f t="shared" si="27"/>
        <v>2078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98817.55123986995</v>
      </c>
      <c r="F53" s="3">
        <f t="shared" si="19"/>
        <v>21770.59</v>
      </c>
      <c r="H53">
        <f t="shared" si="23"/>
        <v>79</v>
      </c>
      <c r="I53" s="5">
        <v>114269.93276587046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45342.97</v>
      </c>
      <c r="BD53" s="5">
        <v>46285</v>
      </c>
      <c r="BE53" s="5">
        <v>47050.8</v>
      </c>
      <c r="BF53" s="5">
        <v>47600.93</v>
      </c>
      <c r="BG53" s="5">
        <v>47891.33</v>
      </c>
      <c r="BH53" s="5">
        <v>47876.31</v>
      </c>
      <c r="BI53" s="5">
        <v>47511.26</v>
      </c>
      <c r="BJ53" s="5">
        <v>46754.52</v>
      </c>
      <c r="BK53" s="5">
        <v>45572.800000000003</v>
      </c>
      <c r="BL53" s="5">
        <v>43944.97</v>
      </c>
      <c r="BM53" s="5">
        <v>41778.14</v>
      </c>
      <c r="BN53" s="5">
        <v>39090.94</v>
      </c>
      <c r="BO53" s="5">
        <v>35934.89</v>
      </c>
      <c r="BP53" s="5">
        <v>32388.77</v>
      </c>
      <c r="BQ53" s="5">
        <v>28552.92</v>
      </c>
      <c r="BR53" s="5">
        <v>24553.83</v>
      </c>
      <c r="BS53" s="5">
        <v>20546.759999999998</v>
      </c>
      <c r="BT53" s="5">
        <v>16700.27</v>
      </c>
      <c r="BU53" s="5">
        <v>13258.31</v>
      </c>
      <c r="BV53" s="5">
        <v>10213.26</v>
      </c>
      <c r="BW53" s="5">
        <v>7540.66</v>
      </c>
      <c r="BX53" s="5">
        <v>5283.9</v>
      </c>
      <c r="BY53" s="5">
        <v>3496.22</v>
      </c>
      <c r="BZ53" s="5">
        <v>2102.23</v>
      </c>
      <c r="CA53" s="5">
        <v>1120.3900000000001</v>
      </c>
      <c r="CB53" s="5">
        <v>518.99</v>
      </c>
      <c r="CC53" s="5">
        <v>206.28</v>
      </c>
      <c r="CD53" s="5">
        <v>66.91</v>
      </c>
      <c r="CE53" s="5">
        <v>16.27</v>
      </c>
      <c r="CF53" s="5">
        <v>2.4900000000000002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0.97097999999999995</v>
      </c>
      <c r="EZ53" s="3">
        <v>0.93948140879999997</v>
      </c>
      <c r="FA53" s="3">
        <v>0.90523731144924002</v>
      </c>
      <c r="FB53" s="3">
        <v>0.86807731981424874</v>
      </c>
      <c r="FC53" s="3">
        <v>0.82784193604085832</v>
      </c>
      <c r="FD53" s="3">
        <v>0.78443818333423609</v>
      </c>
      <c r="FE53" s="3">
        <v>0.73787393277151592</v>
      </c>
      <c r="FF53" s="3">
        <v>0.68826666827128691</v>
      </c>
      <c r="FG53" s="3">
        <v>0.63589645748252466</v>
      </c>
      <c r="FH53" s="3">
        <v>0.58121572110360231</v>
      </c>
      <c r="FI53" s="3">
        <v>0.5237509227580891</v>
      </c>
      <c r="FJ53" s="3">
        <v>0.46451469339414925</v>
      </c>
      <c r="FK53" s="3">
        <v>0.40475023294205803</v>
      </c>
      <c r="FL53" s="3">
        <v>0.34579026650938843</v>
      </c>
      <c r="FM53" s="3">
        <v>0.28894580459791008</v>
      </c>
      <c r="FN53" s="3">
        <v>0.2355226147858025</v>
      </c>
      <c r="FO53" s="3">
        <v>0.18681182759580284</v>
      </c>
      <c r="FP53" s="3">
        <v>0.14392356821635843</v>
      </c>
      <c r="FQ53" s="3">
        <v>0.10830392431849188</v>
      </c>
      <c r="FR53" s="3">
        <v>7.9080276419633222E-2</v>
      </c>
      <c r="FS53" s="3">
        <v>5.5342749846751915E-2</v>
      </c>
      <c r="FT53" s="3">
        <v>3.6758101020714161E-2</v>
      </c>
      <c r="FU53" s="3">
        <v>2.3053945798171511E-2</v>
      </c>
      <c r="FV53" s="3">
        <v>1.313936586820987E-2</v>
      </c>
      <c r="FW53" s="3">
        <v>6.6376134556435807E-3</v>
      </c>
      <c r="FX53" s="3">
        <v>2.9143769399694267E-3</v>
      </c>
      <c r="FY53" s="3">
        <v>1.0979623683640817E-3</v>
      </c>
      <c r="FZ53" s="3">
        <v>3.3760146902458781E-4</v>
      </c>
      <c r="GA53" s="3">
        <v>7.7823890639547969E-5</v>
      </c>
      <c r="GB53" s="3">
        <v>1.1285242381640848E-5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56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67</v>
      </c>
      <c r="HI53">
        <f t="shared" si="28"/>
        <v>44</v>
      </c>
      <c r="HJ53">
        <f t="shared" si="21"/>
        <v>9.8471812698152656E-3</v>
      </c>
      <c r="HK53">
        <f>IF(HH53&gt;=$F$3,IF(HI53&lt;50,HJ53*VLOOKUP(HH53,Ret!$A$2:$AZ$27,HI53+2),HJ53),0)</f>
        <v>3.7419288825298008E-3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2.964001562214395E-5</v>
      </c>
      <c r="HN53">
        <f>HN52/(1+Assumptions!$C$9)</f>
        <v>0.31468934691096778</v>
      </c>
      <c r="HO53">
        <f>HO52*(1+Assumptions!$C$10)</f>
        <v>2.6952054128682188</v>
      </c>
      <c r="HQ53">
        <f>HQ52/(1.01+Assumptions!$C$9)</f>
        <v>0.23377616929784559</v>
      </c>
      <c r="HR53">
        <f>HR52/(0.99+Assumptions!$C$9)</f>
        <v>0.42482830580550451</v>
      </c>
    </row>
    <row r="54" spans="2:226" x14ac:dyDescent="0.25">
      <c r="B54">
        <f t="shared" si="27"/>
        <v>2079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104252.51655806279</v>
      </c>
      <c r="F54" s="3">
        <f t="shared" si="19"/>
        <v>18721.43</v>
      </c>
      <c r="H54">
        <f t="shared" si="23"/>
        <v>80</v>
      </c>
      <c r="I54" s="5">
        <v>108851.23781874307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47668.34</v>
      </c>
      <c r="BE54" s="5">
        <v>48457.02</v>
      </c>
      <c r="BF54" s="5">
        <v>49023.6</v>
      </c>
      <c r="BG54" s="5">
        <v>49322.68</v>
      </c>
      <c r="BH54" s="5">
        <v>49307.21</v>
      </c>
      <c r="BI54" s="5">
        <v>48931.25</v>
      </c>
      <c r="BJ54" s="5">
        <v>48151.89</v>
      </c>
      <c r="BK54" s="5">
        <v>46934.85</v>
      </c>
      <c r="BL54" s="5">
        <v>45258.36</v>
      </c>
      <c r="BM54" s="5">
        <v>43026.77</v>
      </c>
      <c r="BN54" s="5">
        <v>40259.269999999997</v>
      </c>
      <c r="BO54" s="5">
        <v>37008.879999999997</v>
      </c>
      <c r="BP54" s="5">
        <v>33356.78</v>
      </c>
      <c r="BQ54" s="5">
        <v>29406.29</v>
      </c>
      <c r="BR54" s="5">
        <v>25287.67</v>
      </c>
      <c r="BS54" s="5">
        <v>21160.85</v>
      </c>
      <c r="BT54" s="5">
        <v>17199.39</v>
      </c>
      <c r="BU54" s="5">
        <v>13654.56</v>
      </c>
      <c r="BV54" s="5">
        <v>10518.51</v>
      </c>
      <c r="BW54" s="5">
        <v>7766.03</v>
      </c>
      <c r="BX54" s="5">
        <v>5441.82</v>
      </c>
      <c r="BY54" s="5">
        <v>3600.72</v>
      </c>
      <c r="BZ54" s="5">
        <v>2165.06</v>
      </c>
      <c r="CA54" s="5">
        <v>1153.8800000000001</v>
      </c>
      <c r="CB54" s="5">
        <v>534.5</v>
      </c>
      <c r="CC54" s="5">
        <v>212.44</v>
      </c>
      <c r="CD54" s="5">
        <v>68.91</v>
      </c>
      <c r="CE54" s="5">
        <v>16.760000000000002</v>
      </c>
      <c r="CF54" s="5">
        <v>2.56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0.96755999999999998</v>
      </c>
      <c r="FA54" s="3">
        <v>0.93229243799999995</v>
      </c>
      <c r="FB54" s="3">
        <v>0.89402183342009989</v>
      </c>
      <c r="FC54" s="3">
        <v>0.85258392144107831</v>
      </c>
      <c r="FD54" s="3">
        <v>0.80788294643992264</v>
      </c>
      <c r="FE54" s="3">
        <v>0.75992701473924884</v>
      </c>
      <c r="FF54" s="3">
        <v>0.70883712153832912</v>
      </c>
      <c r="FG54" s="3">
        <v>0.65490170496047762</v>
      </c>
      <c r="FH54" s="3">
        <v>0.59858670735092612</v>
      </c>
      <c r="FI54" s="3">
        <v>0.53940443959514006</v>
      </c>
      <c r="FJ54" s="3">
        <v>0.47839779747692973</v>
      </c>
      <c r="FK54" s="3">
        <v>0.41684713685354796</v>
      </c>
      <c r="FL54" s="3">
        <v>0.35612501442809164</v>
      </c>
      <c r="FM54" s="3">
        <v>0.29758162330625765</v>
      </c>
      <c r="FN54" s="3">
        <v>0.24256175697316368</v>
      </c>
      <c r="FO54" s="3">
        <v>0.19239513439597397</v>
      </c>
      <c r="FP54" s="3">
        <v>0.14822505944134626</v>
      </c>
      <c r="FQ54" s="3">
        <v>0.11154083948020747</v>
      </c>
      <c r="FR54" s="3">
        <v>8.1443774763263088E-2</v>
      </c>
      <c r="FS54" s="3">
        <v>5.6996796892574406E-2</v>
      </c>
      <c r="FT54" s="3">
        <v>3.7856702528078996E-2</v>
      </c>
      <c r="FU54" s="3">
        <v>2.3742966691560587E-2</v>
      </c>
      <c r="FV54" s="3">
        <v>1.3532066436188041E-2</v>
      </c>
      <c r="FW54" s="3">
        <v>6.8359940015691126E-3</v>
      </c>
      <c r="FX54" s="3">
        <v>3.0014798862689502E-3</v>
      </c>
      <c r="FY54" s="3">
        <v>1.1307775323529641E-3</v>
      </c>
      <c r="FZ54" s="3">
        <v>3.4769147564788936E-4</v>
      </c>
      <c r="GA54" s="3">
        <v>8.0149838966351436E-5</v>
      </c>
      <c r="GB54" s="3">
        <v>1.162252814851062E-5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57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68</v>
      </c>
      <c r="HI54">
        <f t="shared" si="28"/>
        <v>45</v>
      </c>
      <c r="HJ54">
        <f t="shared" si="21"/>
        <v>6.0756123716633201E-3</v>
      </c>
      <c r="HK54">
        <f>IF(HH54&gt;=$F$3,IF(HI54&lt;50,HJ54*VLOOKUP(HH54,Ret!$A$2:$AZ$27,HI54+2),HJ54),0)</f>
        <v>1.6768690145790765E-3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1.9624227960472524E-5</v>
      </c>
      <c r="HN54">
        <f>HN53/(1+Assumptions!$C$9)</f>
        <v>0.3031689276598919</v>
      </c>
      <c r="HO54">
        <f>HO53*(1+Assumptions!$C$10)</f>
        <v>2.7827995887864359</v>
      </c>
      <c r="HQ54">
        <f>HQ53/(1.01+Assumptions!$C$9)</f>
        <v>0.22306886383382213</v>
      </c>
      <c r="HR54">
        <f>HR53/(0.99+Assumptions!$C$9)</f>
        <v>0.41325710681469308</v>
      </c>
    </row>
    <row r="55" spans="2:226" x14ac:dyDescent="0.25">
      <c r="B55">
        <f t="shared" si="27"/>
        <v>2080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109986.40496875624</v>
      </c>
      <c r="F55" s="3">
        <f t="shared" si="19"/>
        <v>15666.18</v>
      </c>
      <c r="H55">
        <f t="shared" si="23"/>
        <v>81</v>
      </c>
      <c r="I55" s="5">
        <v>103490.43031956926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50081.67</v>
      </c>
      <c r="BF55" s="5">
        <v>50667.24</v>
      </c>
      <c r="BG55" s="5">
        <v>50976.35</v>
      </c>
      <c r="BH55" s="5">
        <v>50960.36</v>
      </c>
      <c r="BI55" s="5">
        <v>50571.8</v>
      </c>
      <c r="BJ55" s="5">
        <v>49766.31</v>
      </c>
      <c r="BK55" s="5">
        <v>48508.47</v>
      </c>
      <c r="BL55" s="5">
        <v>46775.77</v>
      </c>
      <c r="BM55" s="5">
        <v>44469.36</v>
      </c>
      <c r="BN55" s="5">
        <v>41609.07</v>
      </c>
      <c r="BO55" s="5">
        <v>38249.699999999997</v>
      </c>
      <c r="BP55" s="5">
        <v>34475.15</v>
      </c>
      <c r="BQ55" s="5">
        <v>30392.21</v>
      </c>
      <c r="BR55" s="5">
        <v>26135.51</v>
      </c>
      <c r="BS55" s="5">
        <v>21870.32</v>
      </c>
      <c r="BT55" s="5">
        <v>17776.05</v>
      </c>
      <c r="BU55" s="5">
        <v>14112.37</v>
      </c>
      <c r="BV55" s="5">
        <v>10871.17</v>
      </c>
      <c r="BW55" s="5">
        <v>8026.41</v>
      </c>
      <c r="BX55" s="5">
        <v>5624.27</v>
      </c>
      <c r="BY55" s="5">
        <v>3721.44</v>
      </c>
      <c r="BZ55" s="5">
        <v>2237.65</v>
      </c>
      <c r="CA55" s="5">
        <v>1192.57</v>
      </c>
      <c r="CB55" s="5">
        <v>552.41999999999996</v>
      </c>
      <c r="CC55" s="5">
        <v>219.56</v>
      </c>
      <c r="CD55" s="5">
        <v>71.22</v>
      </c>
      <c r="CE55" s="5">
        <v>17.32</v>
      </c>
      <c r="CF55" s="5">
        <v>2.65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0.96355000000000002</v>
      </c>
      <c r="FB55" s="3">
        <v>0.92399627249999994</v>
      </c>
      <c r="FC55" s="3">
        <v>0.88116904526962492</v>
      </c>
      <c r="FD55" s="3">
        <v>0.83496935222613855</v>
      </c>
      <c r="FE55" s="3">
        <v>0.78540557147799495</v>
      </c>
      <c r="FF55" s="3">
        <v>0.73260275490752935</v>
      </c>
      <c r="FG55" s="3">
        <v>0.67685901128661541</v>
      </c>
      <c r="FH55" s="3">
        <v>0.61865590490607936</v>
      </c>
      <c r="FI55" s="3">
        <v>0.55748939558801525</v>
      </c>
      <c r="FJ55" s="3">
        <v>0.49443734494701075</v>
      </c>
      <c r="FK55" s="3">
        <v>0.43082303614612832</v>
      </c>
      <c r="FL55" s="3">
        <v>0.3680650444707218</v>
      </c>
      <c r="FM55" s="3">
        <v>0.30755883181017984</v>
      </c>
      <c r="FN55" s="3">
        <v>0.25069427939679567</v>
      </c>
      <c r="FO55" s="3">
        <v>0.19884568853195039</v>
      </c>
      <c r="FP55" s="3">
        <v>0.15319469535878522</v>
      </c>
      <c r="FQ55" s="3">
        <v>0.11528054020443947</v>
      </c>
      <c r="FR55" s="3">
        <v>8.417439204107556E-2</v>
      </c>
      <c r="FS55" s="3">
        <v>5.8907764782105902E-2</v>
      </c>
      <c r="FT55" s="3">
        <v>3.9125948290626926E-2</v>
      </c>
      <c r="FU55" s="3">
        <v>2.4539012248915398E-2</v>
      </c>
      <c r="FV55" s="3">
        <v>1.3985764641146842E-2</v>
      </c>
      <c r="FW55" s="3">
        <v>7.0651887237681505E-3</v>
      </c>
      <c r="FX55" s="3">
        <v>3.1021124129448816E-3</v>
      </c>
      <c r="FY55" s="3">
        <v>1.1686898304528546E-3</v>
      </c>
      <c r="FZ55" s="3">
        <v>3.5934874906764369E-4</v>
      </c>
      <c r="GA55" s="3">
        <v>8.2837073635073211E-5</v>
      </c>
      <c r="GB55" s="3">
        <v>1.2012204047821963E-5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58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69</v>
      </c>
      <c r="HI55">
        <f t="shared" si="28"/>
        <v>46</v>
      </c>
      <c r="HJ55">
        <f t="shared" si="21"/>
        <v>4.3791191291237706E-3</v>
      </c>
      <c r="HK55">
        <f>IF(HH55&gt;=$F$3,IF(HI55&lt;50,HJ55*VLOOKUP(HH55,Ret!$A$2:$AZ$27,HI55+2),HJ55),0)</f>
        <v>1.2874610239623884E-3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1.5107960995477008E-5</v>
      </c>
      <c r="HN55">
        <f>HN54/(1+Assumptions!$C$9)</f>
        <v>0.29207025786116753</v>
      </c>
      <c r="HO55">
        <f>HO54*(1+Assumptions!$C$10)</f>
        <v>2.873240575421995</v>
      </c>
      <c r="HQ55">
        <f>HQ54/(1.01+Assumptions!$C$9)</f>
        <v>0.21285196930708217</v>
      </c>
      <c r="HR55">
        <f>HR54/(0.99+Assumptions!$C$9)</f>
        <v>0.40200107666798934</v>
      </c>
    </row>
    <row r="56" spans="2:226" x14ac:dyDescent="0.25">
      <c r="B56">
        <f t="shared" si="27"/>
        <v>2081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116035.65724203784</v>
      </c>
      <c r="F56" s="3">
        <f t="shared" si="19"/>
        <v>12733.36</v>
      </c>
      <c r="H56">
        <f t="shared" si="23"/>
        <v>82</v>
      </c>
      <c r="I56" s="5">
        <v>98209.341428639469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52583.92</v>
      </c>
      <c r="BG56" s="5">
        <v>52904.73</v>
      </c>
      <c r="BH56" s="5">
        <v>52888.13</v>
      </c>
      <c r="BI56" s="5">
        <v>52484.87</v>
      </c>
      <c r="BJ56" s="5">
        <v>51648.91</v>
      </c>
      <c r="BK56" s="5">
        <v>50343.49</v>
      </c>
      <c r="BL56" s="5">
        <v>48545.24</v>
      </c>
      <c r="BM56" s="5">
        <v>46151.58</v>
      </c>
      <c r="BN56" s="5">
        <v>43183.09</v>
      </c>
      <c r="BO56" s="5">
        <v>39696.65</v>
      </c>
      <c r="BP56" s="5">
        <v>35779.31</v>
      </c>
      <c r="BQ56" s="5">
        <v>31541.91</v>
      </c>
      <c r="BR56" s="5">
        <v>27124.19</v>
      </c>
      <c r="BS56" s="5">
        <v>22697.65</v>
      </c>
      <c r="BT56" s="5">
        <v>18448.490000000002</v>
      </c>
      <c r="BU56" s="5">
        <v>14646.22</v>
      </c>
      <c r="BV56" s="5">
        <v>11282.42</v>
      </c>
      <c r="BW56" s="5">
        <v>8330.0400000000009</v>
      </c>
      <c r="BX56" s="5">
        <v>5837.03</v>
      </c>
      <c r="BY56" s="5">
        <v>3862.22</v>
      </c>
      <c r="BZ56" s="5">
        <v>2322.3000000000002</v>
      </c>
      <c r="CA56" s="5">
        <v>1237.68</v>
      </c>
      <c r="CB56" s="5">
        <v>573.32000000000005</v>
      </c>
      <c r="CC56" s="5">
        <v>227.87</v>
      </c>
      <c r="CD56" s="5">
        <v>73.92</v>
      </c>
      <c r="CE56" s="5">
        <v>17.98</v>
      </c>
      <c r="CF56" s="5">
        <v>2.75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0.95894999999999997</v>
      </c>
      <c r="FC56" s="3">
        <v>0.91450266749999998</v>
      </c>
      <c r="FD56" s="3">
        <v>0.86655529264297504</v>
      </c>
      <c r="FE56" s="3">
        <v>0.81511657047168806</v>
      </c>
      <c r="FF56" s="3">
        <v>0.76031628343887647</v>
      </c>
      <c r="FG56" s="3">
        <v>0.70246381743201236</v>
      </c>
      <c r="FH56" s="3">
        <v>0.64205895377103361</v>
      </c>
      <c r="FI56" s="3">
        <v>0.57857858501169146</v>
      </c>
      <c r="FJ56" s="3">
        <v>0.5131413470468692</v>
      </c>
      <c r="FK56" s="3">
        <v>0.447120581335819</v>
      </c>
      <c r="FL56" s="3">
        <v>0.38198852625263024</v>
      </c>
      <c r="FM56" s="3">
        <v>0.31919343242196035</v>
      </c>
      <c r="FN56" s="3">
        <v>0.26017775870146409</v>
      </c>
      <c r="FO56" s="3">
        <v>0.20636779464682728</v>
      </c>
      <c r="FP56" s="3">
        <v>0.15898987635180867</v>
      </c>
      <c r="FQ56" s="3">
        <v>0.11964147185349955</v>
      </c>
      <c r="FR56" s="3">
        <v>8.7358613503269761E-2</v>
      </c>
      <c r="FS56" s="3">
        <v>6.113617848799327E-2</v>
      </c>
      <c r="FT56" s="3">
        <v>4.0606038389940251E-2</v>
      </c>
      <c r="FU56" s="3">
        <v>2.5467295157402731E-2</v>
      </c>
      <c r="FV56" s="3">
        <v>1.4514830202010113E-2</v>
      </c>
      <c r="FW56" s="3">
        <v>7.3324567731494492E-3</v>
      </c>
      <c r="FX56" s="3">
        <v>3.2194617953867286E-3</v>
      </c>
      <c r="FY56" s="3">
        <v>1.2129000367939961E-3</v>
      </c>
      <c r="FZ56" s="3">
        <v>3.7294250331341787E-4</v>
      </c>
      <c r="GA56" s="3">
        <v>8.5970705863809072E-5</v>
      </c>
      <c r="GB56" s="3">
        <v>1.2466612057310952E-5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59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70</v>
      </c>
      <c r="HI56">
        <f t="shared" si="28"/>
        <v>47</v>
      </c>
      <c r="HJ56">
        <f t="shared" si="21"/>
        <v>3.0765501441659049E-3</v>
      </c>
      <c r="HK56">
        <f>IF(HH56&gt;=$F$3,IF(HI56&lt;50,HJ56*VLOOKUP(HH56,Ret!$A$2:$AZ$27,HI56+2),HJ56),0)</f>
        <v>9.629601951239282E-4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1.129093902908887E-5</v>
      </c>
      <c r="HN56">
        <f>HN55/(1+Assumptions!$C$9)</f>
        <v>0.28137789774678951</v>
      </c>
      <c r="HO56">
        <f>HO55*(1+Assumptions!$C$10)</f>
        <v>2.9666208941232095</v>
      </c>
      <c r="HQ56">
        <f>HQ55/(1.01+Assumptions!$C$9)</f>
        <v>0.20310302414797915</v>
      </c>
      <c r="HR56">
        <f>HR55/(0.99+Assumptions!$C$9)</f>
        <v>0.39105163099998963</v>
      </c>
    </row>
    <row r="57" spans="2:226" x14ac:dyDescent="0.25">
      <c r="B57">
        <f t="shared" si="27"/>
        <v>2082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122417.61839034989</v>
      </c>
      <c r="F57" s="3">
        <f t="shared" si="19"/>
        <v>10108.99</v>
      </c>
      <c r="H57">
        <f t="shared" si="23"/>
        <v>83</v>
      </c>
      <c r="I57" s="5">
        <v>93021.956204852569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55169.43</v>
      </c>
      <c r="BH57" s="5">
        <v>55152.13</v>
      </c>
      <c r="BI57" s="5">
        <v>54731.6</v>
      </c>
      <c r="BJ57" s="5">
        <v>53859.86</v>
      </c>
      <c r="BK57" s="5">
        <v>52498.55</v>
      </c>
      <c r="BL57" s="5">
        <v>50623.33</v>
      </c>
      <c r="BM57" s="5">
        <v>48127.199999999997</v>
      </c>
      <c r="BN57" s="5">
        <v>45031.64</v>
      </c>
      <c r="BO57" s="5">
        <v>41395.949999999997</v>
      </c>
      <c r="BP57" s="5">
        <v>37310.92</v>
      </c>
      <c r="BQ57" s="5">
        <v>32892.14</v>
      </c>
      <c r="BR57" s="5">
        <v>28285.3</v>
      </c>
      <c r="BS57" s="5">
        <v>23669.279999999999</v>
      </c>
      <c r="BT57" s="5">
        <v>19238.22</v>
      </c>
      <c r="BU57" s="5">
        <v>15273.19</v>
      </c>
      <c r="BV57" s="5">
        <v>11765.39</v>
      </c>
      <c r="BW57" s="5">
        <v>8686.6299999999992</v>
      </c>
      <c r="BX57" s="5">
        <v>6086.9</v>
      </c>
      <c r="BY57" s="5">
        <v>4027.55</v>
      </c>
      <c r="BZ57" s="5">
        <v>2421.71</v>
      </c>
      <c r="CA57" s="5">
        <v>1290.6600000000001</v>
      </c>
      <c r="CB57" s="5">
        <v>597.86</v>
      </c>
      <c r="CC57" s="5">
        <v>237.63</v>
      </c>
      <c r="CD57" s="5">
        <v>77.08</v>
      </c>
      <c r="CE57" s="5">
        <v>18.75</v>
      </c>
      <c r="CF57" s="5">
        <v>2.87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0.95365</v>
      </c>
      <c r="FD57" s="3">
        <v>0.90365013049999998</v>
      </c>
      <c r="FE57" s="3">
        <v>0.85000945875351996</v>
      </c>
      <c r="FF57" s="3">
        <v>0.79286332284152083</v>
      </c>
      <c r="FG57" s="3">
        <v>0.73253435260650956</v>
      </c>
      <c r="FH57" s="3">
        <v>0.66954372362587578</v>
      </c>
      <c r="FI57" s="3">
        <v>0.60334593567098538</v>
      </c>
      <c r="FJ57" s="3">
        <v>0.53510751034659698</v>
      </c>
      <c r="FK57" s="3">
        <v>0.46626057806540383</v>
      </c>
      <c r="FL57" s="3">
        <v>0.39834039965861645</v>
      </c>
      <c r="FM57" s="3">
        <v>0.33285722135873647</v>
      </c>
      <c r="FN57" s="3">
        <v>0.27131524970171966</v>
      </c>
      <c r="FO57" s="3">
        <v>0.21520182975841001</v>
      </c>
      <c r="FP57" s="3">
        <v>0.16579579368247424</v>
      </c>
      <c r="FQ57" s="3">
        <v>0.1247629927039987</v>
      </c>
      <c r="FR57" s="3">
        <v>9.1098194382678729E-2</v>
      </c>
      <c r="FS57" s="3">
        <v>6.3753249374830054E-2</v>
      </c>
      <c r="FT57" s="3">
        <v>4.2344270702268379E-2</v>
      </c>
      <c r="FU57" s="3">
        <v>2.6557479699048685E-2</v>
      </c>
      <c r="FV57" s="3">
        <v>1.5136169979675807E-2</v>
      </c>
      <c r="FW57" s="3">
        <v>7.6463389886328274E-3</v>
      </c>
      <c r="FX57" s="3">
        <v>3.3572780597390154E-3</v>
      </c>
      <c r="FY57" s="3">
        <v>1.2648209362260765E-3</v>
      </c>
      <c r="FZ57" s="3">
        <v>3.8890714147079398E-4</v>
      </c>
      <c r="GA57" s="3">
        <v>8.9650874251847413E-5</v>
      </c>
      <c r="GB57" s="3">
        <v>1.3000273275260391E-5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60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71</v>
      </c>
      <c r="HI57">
        <f t="shared" si="28"/>
        <v>48</v>
      </c>
      <c r="HJ57">
        <f t="shared" si="21"/>
        <v>2.1022990100128878E-3</v>
      </c>
      <c r="HK57">
        <f>IF(HH57&gt;=$F$3,IF(HI57&lt;50,HJ57*VLOOKUP(HH57,Ret!$A$2:$AZ$27,HI57+2),HJ57),0)</f>
        <v>5.5290463963338955E-4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8.2410121192505201E-6</v>
      </c>
      <c r="HN57">
        <f>HN56/(1+Assumptions!$C$9)</f>
        <v>0.27107697278110743</v>
      </c>
      <c r="HO57">
        <f>HO56*(1+Assumptions!$C$10)</f>
        <v>3.0630360731822139</v>
      </c>
      <c r="HQ57">
        <f>HQ56/(1.01+Assumptions!$C$9)</f>
        <v>0.19380059556104881</v>
      </c>
      <c r="HR57">
        <f>HR56/(0.99+Assumptions!$C$9)</f>
        <v>0.38040041926069029</v>
      </c>
    </row>
    <row r="58" spans="2:226" x14ac:dyDescent="0.25">
      <c r="B58">
        <f t="shared" ref="B58:C73" si="29">B57+1</f>
        <v>2083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129150.58740181915</v>
      </c>
      <c r="F58" s="3">
        <f t="shared" si="19"/>
        <v>7787.25</v>
      </c>
      <c r="H58">
        <f t="shared" si="23"/>
        <v>84</v>
      </c>
      <c r="I58" s="5">
        <v>87944.762817289447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57832.67</v>
      </c>
      <c r="BI58" s="5">
        <v>57391.71</v>
      </c>
      <c r="BJ58" s="5">
        <v>56477.59</v>
      </c>
      <c r="BK58" s="5">
        <v>55050.13</v>
      </c>
      <c r="BL58" s="5">
        <v>53083.77</v>
      </c>
      <c r="BM58" s="5">
        <v>50466.32</v>
      </c>
      <c r="BN58" s="5">
        <v>47220.3</v>
      </c>
      <c r="BO58" s="5">
        <v>43407.91</v>
      </c>
      <c r="BP58" s="5">
        <v>39124.339999999997</v>
      </c>
      <c r="BQ58" s="5">
        <v>34490.78</v>
      </c>
      <c r="BR58" s="5">
        <v>29660.04</v>
      </c>
      <c r="BS58" s="5">
        <v>24819.67</v>
      </c>
      <c r="BT58" s="5">
        <v>20173.25</v>
      </c>
      <c r="BU58" s="5">
        <v>16015.51</v>
      </c>
      <c r="BV58" s="5">
        <v>12337.22</v>
      </c>
      <c r="BW58" s="5">
        <v>9108.82</v>
      </c>
      <c r="BX58" s="5">
        <v>6382.74</v>
      </c>
      <c r="BY58" s="5">
        <v>4223.3</v>
      </c>
      <c r="BZ58" s="5">
        <v>2539.41</v>
      </c>
      <c r="CA58" s="5">
        <v>1353.39</v>
      </c>
      <c r="CB58" s="5">
        <v>626.91999999999996</v>
      </c>
      <c r="CC58" s="5">
        <v>249.17</v>
      </c>
      <c r="CD58" s="5">
        <v>80.83</v>
      </c>
      <c r="CE58" s="5">
        <v>19.66</v>
      </c>
      <c r="CF58" s="5">
        <v>3.01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0.94757000000000002</v>
      </c>
      <c r="FE58" s="3">
        <v>0.89132224480000011</v>
      </c>
      <c r="FF58" s="3">
        <v>0.83139865028209614</v>
      </c>
      <c r="FG58" s="3">
        <v>0.76813752698213145</v>
      </c>
      <c r="FH58" s="3">
        <v>0.70208538103693796</v>
      </c>
      <c r="FI58" s="3">
        <v>0.63267019941381586</v>
      </c>
      <c r="FJ58" s="3">
        <v>0.56111519986011327</v>
      </c>
      <c r="FK58" s="3">
        <v>0.48892211824611109</v>
      </c>
      <c r="FL58" s="3">
        <v>0.41770083328120011</v>
      </c>
      <c r="FM58" s="3">
        <v>0.34903499329810361</v>
      </c>
      <c r="FN58" s="3">
        <v>0.28450191338721725</v>
      </c>
      <c r="FO58" s="3">
        <v>0.22566122766047297</v>
      </c>
      <c r="FP58" s="3">
        <v>0.17385392301418159</v>
      </c>
      <c r="FQ58" s="3">
        <v>0.13082681560740178</v>
      </c>
      <c r="FR58" s="3">
        <v>9.5525815952056559E-2</v>
      </c>
      <c r="FS58" s="3">
        <v>6.6851831777727744E-2</v>
      </c>
      <c r="FT58" s="3">
        <v>4.4402318148448992E-2</v>
      </c>
      <c r="FU58" s="3">
        <v>2.7848245896344243E-2</v>
      </c>
      <c r="FV58" s="3">
        <v>1.5871829266162436E-2</v>
      </c>
      <c r="FW58" s="3">
        <v>8.0179719903872779E-3</v>
      </c>
      <c r="FX58" s="3">
        <v>3.5204509618193417E-3</v>
      </c>
      <c r="FY58" s="3">
        <v>1.3262946953558187E-3</v>
      </c>
      <c r="FZ58" s="3">
        <v>4.0780909292800711E-4</v>
      </c>
      <c r="GA58" s="3">
        <v>9.4008152101764179E-5</v>
      </c>
      <c r="GB58" s="3">
        <v>1.3632122136276822E-5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61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72</v>
      </c>
      <c r="HI58">
        <f t="shared" si="30"/>
        <v>49</v>
      </c>
      <c r="HJ58">
        <f t="shared" si="21"/>
        <v>1.5411533582602478E-3</v>
      </c>
      <c r="HK58">
        <f>IF(HH58&gt;=$F$3,IF(HI58&lt;50,HJ58*VLOOKUP(HH58,Ret!$A$2:$AZ$27,HI58+2),HJ58),0)</f>
        <v>4.4385216717895135E-4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6.4574325711104386E-6</v>
      </c>
      <c r="HN58">
        <f>HN57/(1+Assumptions!$C$9)</f>
        <v>0.2611531529683116</v>
      </c>
      <c r="HO58">
        <f>HO57*(1+Assumptions!$C$10)</f>
        <v>3.1625847455606357</v>
      </c>
      <c r="HQ58">
        <f>HQ57/(1.01+Assumptions!$C$9)</f>
        <v>0.18492423240558092</v>
      </c>
      <c r="HR58">
        <f>HR57/(0.99+Assumptions!$C$9)</f>
        <v>0.37003931834697501</v>
      </c>
    </row>
    <row r="59" spans="2:226" x14ac:dyDescent="0.25">
      <c r="B59">
        <f t="shared" si="29"/>
        <v>2084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136253.8697089192</v>
      </c>
      <c r="F59" s="3">
        <f t="shared" si="19"/>
        <v>5749.49</v>
      </c>
      <c r="H59">
        <f t="shared" si="23"/>
        <v>85</v>
      </c>
      <c r="I59" s="5">
        <v>82992.721034577888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60567.25</v>
      </c>
      <c r="BJ59" s="5">
        <v>59602.559999999998</v>
      </c>
      <c r="BK59" s="5">
        <v>58096.1</v>
      </c>
      <c r="BL59" s="5">
        <v>56020.94</v>
      </c>
      <c r="BM59" s="5">
        <v>53258.67</v>
      </c>
      <c r="BN59" s="5">
        <v>49833.05</v>
      </c>
      <c r="BO59" s="5">
        <v>45809.71</v>
      </c>
      <c r="BP59" s="5">
        <v>41289.120000000003</v>
      </c>
      <c r="BQ59" s="5">
        <v>36399.19</v>
      </c>
      <c r="BR59" s="5">
        <v>31301.16</v>
      </c>
      <c r="BS59" s="5">
        <v>26192.959999999999</v>
      </c>
      <c r="BT59" s="5">
        <v>21289.46</v>
      </c>
      <c r="BU59" s="5">
        <v>16901.66</v>
      </c>
      <c r="BV59" s="5">
        <v>13019.85</v>
      </c>
      <c r="BW59" s="5">
        <v>9612.82</v>
      </c>
      <c r="BX59" s="5">
        <v>6735.9</v>
      </c>
      <c r="BY59" s="5">
        <v>4456.9799999999996</v>
      </c>
      <c r="BZ59" s="5">
        <v>2679.92</v>
      </c>
      <c r="CA59" s="5">
        <v>1428.28</v>
      </c>
      <c r="CB59" s="5">
        <v>661.6</v>
      </c>
      <c r="CC59" s="5">
        <v>262.95999999999998</v>
      </c>
      <c r="CD59" s="5">
        <v>85.3</v>
      </c>
      <c r="CE59" s="5">
        <v>20.75</v>
      </c>
      <c r="CF59" s="5">
        <v>3.17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0.94064000000000003</v>
      </c>
      <c r="FF59" s="3">
        <v>0.87740077280000006</v>
      </c>
      <c r="FG59" s="3">
        <v>0.81063934799764803</v>
      </c>
      <c r="FH59" s="3">
        <v>0.74093247046333022</v>
      </c>
      <c r="FI59" s="3">
        <v>0.66767647710862077</v>
      </c>
      <c r="FJ59" s="3">
        <v>0.59216226754763579</v>
      </c>
      <c r="FK59" s="3">
        <v>0.51597467020495702</v>
      </c>
      <c r="FL59" s="3">
        <v>0.44081263999620096</v>
      </c>
      <c r="FM59" s="3">
        <v>0.36834745010722547</v>
      </c>
      <c r="FN59" s="3">
        <v>0.30024369005690055</v>
      </c>
      <c r="FO59" s="3">
        <v>0.23814729007933239</v>
      </c>
      <c r="FP59" s="3">
        <v>0.18347343522291926</v>
      </c>
      <c r="FQ59" s="3">
        <v>0.13806559473959898</v>
      </c>
      <c r="FR59" s="3">
        <v>0.10081135531101298</v>
      </c>
      <c r="FS59" s="3">
        <v>7.0550810787306212E-2</v>
      </c>
      <c r="FT59" s="3">
        <v>4.6859143016820919E-2</v>
      </c>
      <c r="FU59" s="3">
        <v>2.9389117317289746E-2</v>
      </c>
      <c r="FV59" s="3">
        <v>1.6750033523816116E-2</v>
      </c>
      <c r="FW59" s="3">
        <v>8.4616144352261877E-3</v>
      </c>
      <c r="FX59" s="3">
        <v>3.7152410500747618E-3</v>
      </c>
      <c r="FY59" s="3">
        <v>1.3996799132051656E-3</v>
      </c>
      <c r="FZ59" s="3">
        <v>4.3037357971232427E-4</v>
      </c>
      <c r="GA59" s="3">
        <v>9.920971759528497E-5</v>
      </c>
      <c r="GB59" s="3">
        <v>1.4386401148492271E-5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62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73</v>
      </c>
      <c r="HI59">
        <f t="shared" si="30"/>
        <v>50</v>
      </c>
      <c r="HJ59">
        <f t="shared" si="21"/>
        <v>1.0908437585101858E-3</v>
      </c>
      <c r="HK59">
        <f>IF(HH59&gt;=$F$3,IF(HI59&lt;50,HJ59*VLOOKUP(HH59,Ret!$A$2:$AZ$27,HI59+2),HJ59),0)</f>
        <v>1.0908437585101858E-3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0.25159263291744854</v>
      </c>
      <c r="HO59">
        <f>HO58*(1+Assumptions!$C$10)</f>
        <v>3.2653687497913562</v>
      </c>
      <c r="HQ59">
        <f>HQ58/(1.01+Assumptions!$C$9)</f>
        <v>0.17645442023433294</v>
      </c>
      <c r="HR59">
        <f>HR58/(0.99+Assumptions!$C$9)</f>
        <v>0.35996042640756321</v>
      </c>
    </row>
    <row r="60" spans="2:226" x14ac:dyDescent="0.25">
      <c r="B60">
        <f t="shared" si="29"/>
        <v>2085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143747.83254290977</v>
      </c>
      <c r="F60" s="3">
        <f t="shared" si="19"/>
        <v>4028.79</v>
      </c>
      <c r="H60">
        <f t="shared" si="23"/>
        <v>86</v>
      </c>
      <c r="I60" s="5">
        <v>78177.635463240367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63363.83</v>
      </c>
      <c r="BK60" s="5">
        <v>61762.32</v>
      </c>
      <c r="BL60" s="5">
        <v>59556.2</v>
      </c>
      <c r="BM60" s="5">
        <v>56619.61</v>
      </c>
      <c r="BN60" s="5">
        <v>52977.81</v>
      </c>
      <c r="BO60" s="5">
        <v>48700.58</v>
      </c>
      <c r="BP60" s="5">
        <v>43894.71</v>
      </c>
      <c r="BQ60" s="5">
        <v>38696.199999999997</v>
      </c>
      <c r="BR60" s="5">
        <v>33276.449999999997</v>
      </c>
      <c r="BS60" s="5">
        <v>27845.9</v>
      </c>
      <c r="BT60" s="5">
        <v>22632.95</v>
      </c>
      <c r="BU60" s="5">
        <v>17968.259999999998</v>
      </c>
      <c r="BV60" s="5">
        <v>13841.48</v>
      </c>
      <c r="BW60" s="5">
        <v>10219.450000000001</v>
      </c>
      <c r="BX60" s="5">
        <v>7160.98</v>
      </c>
      <c r="BY60" s="5">
        <v>4738.24</v>
      </c>
      <c r="BZ60" s="5">
        <v>2849.04</v>
      </c>
      <c r="CA60" s="5">
        <v>1518.41</v>
      </c>
      <c r="CB60" s="5">
        <v>703.36</v>
      </c>
      <c r="CC60" s="5">
        <v>279.56</v>
      </c>
      <c r="CD60" s="5">
        <v>90.69</v>
      </c>
      <c r="CE60" s="5">
        <v>22.05</v>
      </c>
      <c r="CF60" s="5">
        <v>3.37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0.93276999999999999</v>
      </c>
      <c r="FG60" s="3">
        <v>0.86179553070000003</v>
      </c>
      <c r="FH60" s="3">
        <v>0.78768973301510703</v>
      </c>
      <c r="FI60" s="3">
        <v>0.7098108491119034</v>
      </c>
      <c r="FJ60" s="3">
        <v>0.62953124207734712</v>
      </c>
      <c r="FK60" s="3">
        <v>0.54853575247167563</v>
      </c>
      <c r="FL60" s="3">
        <v>0.46863054940912668</v>
      </c>
      <c r="FM60" s="3">
        <v>0.39159237339176034</v>
      </c>
      <c r="FN60" s="3">
        <v>0.31919085947535775</v>
      </c>
      <c r="FO60" s="3">
        <v>0.25317580591866423</v>
      </c>
      <c r="FP60" s="3">
        <v>0.19505170439585728</v>
      </c>
      <c r="FQ60" s="3">
        <v>0.14677835807492656</v>
      </c>
      <c r="FR60" s="3">
        <v>0.10717315371556912</v>
      </c>
      <c r="FS60" s="3">
        <v>7.5002988164766735E-2</v>
      </c>
      <c r="FT60" s="3">
        <v>4.9816234709156422E-2</v>
      </c>
      <c r="FU60" s="3">
        <v>3.1243746084888727E-2</v>
      </c>
      <c r="FV60" s="3">
        <v>1.7807060643621482E-2</v>
      </c>
      <c r="FW60" s="3">
        <v>8.9955928253382649E-3</v>
      </c>
      <c r="FX60" s="3">
        <v>3.9496949418212713E-3</v>
      </c>
      <c r="FY60" s="3">
        <v>1.4880080723817456E-3</v>
      </c>
      <c r="FZ60" s="3">
        <v>4.5753272209593911E-4</v>
      </c>
      <c r="GA60" s="3">
        <v>1.0547044309755586E-4</v>
      </c>
      <c r="GB60" s="3">
        <v>1.5294268953576573E-5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63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74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0.24238211263723367</v>
      </c>
      <c r="HO60">
        <f>HO59*(1+Assumptions!$C$10)</f>
        <v>3.3714932341595754</v>
      </c>
      <c r="HQ60">
        <f>HQ59/(1.01+Assumptions!$C$9)</f>
        <v>0.16837253839153907</v>
      </c>
      <c r="HR60">
        <f>HR59/(0.99+Assumptions!$C$9)</f>
        <v>0.3501560568166957</v>
      </c>
    </row>
    <row r="61" spans="2:226" x14ac:dyDescent="0.25">
      <c r="B61">
        <f t="shared" si="29"/>
        <v>2086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151653.96333276975</v>
      </c>
      <c r="F61" s="3">
        <f t="shared" si="19"/>
        <v>2665.75</v>
      </c>
    </row>
    <row r="62" spans="2:226" x14ac:dyDescent="0.25">
      <c r="B62">
        <f t="shared" si="29"/>
        <v>2087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159994.93131607212</v>
      </c>
      <c r="F62" s="3">
        <f t="shared" si="19"/>
        <v>1602.88</v>
      </c>
    </row>
    <row r="63" spans="2:226" x14ac:dyDescent="0.25">
      <c r="B63">
        <f t="shared" si="29"/>
        <v>2088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168794.65253845608</v>
      </c>
      <c r="F63" s="3">
        <f t="shared" si="19"/>
        <v>854.26</v>
      </c>
    </row>
    <row r="64" spans="2:226" x14ac:dyDescent="0.25">
      <c r="B64">
        <f t="shared" si="29"/>
        <v>2089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178078.35842807117</v>
      </c>
      <c r="F64" s="3">
        <f t="shared" si="19"/>
        <v>395.71</v>
      </c>
    </row>
    <row r="65" spans="2:6" x14ac:dyDescent="0.25">
      <c r="B65">
        <f t="shared" si="29"/>
        <v>2090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187872.66814161502</v>
      </c>
      <c r="F65" s="3">
        <f t="shared" si="19"/>
        <v>157.28</v>
      </c>
    </row>
    <row r="66" spans="2:6" x14ac:dyDescent="0.25">
      <c r="B66">
        <f t="shared" si="29"/>
        <v>2091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198205.66488940388</v>
      </c>
      <c r="F66" s="3">
        <f t="shared" si="19"/>
        <v>51.02</v>
      </c>
    </row>
    <row r="67" spans="2:6" x14ac:dyDescent="0.25">
      <c r="B67">
        <f t="shared" si="29"/>
        <v>2092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209106.97645832106</v>
      </c>
      <c r="F67" s="3">
        <f t="shared" si="19"/>
        <v>12.41</v>
      </c>
    </row>
    <row r="68" spans="2:6" x14ac:dyDescent="0.25">
      <c r="B68">
        <f t="shared" si="29"/>
        <v>2093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220607.86016352873</v>
      </c>
      <c r="F68" s="3">
        <f t="shared" si="19"/>
        <v>1.9</v>
      </c>
    </row>
    <row r="69" spans="2:6" x14ac:dyDescent="0.25">
      <c r="B69">
        <f t="shared" si="29"/>
        <v>2094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232741.29247252279</v>
      </c>
      <c r="F69" s="3">
        <f t="shared" si="19"/>
        <v>0</v>
      </c>
    </row>
    <row r="70" spans="2:6" x14ac:dyDescent="0.25">
      <c r="B70">
        <f t="shared" si="29"/>
        <v>2095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245542.06355851155</v>
      </c>
      <c r="F70" s="3">
        <f t="shared" si="19"/>
        <v>0</v>
      </c>
    </row>
    <row r="71" spans="2:6" x14ac:dyDescent="0.25">
      <c r="B71">
        <f t="shared" si="29"/>
        <v>2096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259046.87705422964</v>
      </c>
      <c r="F71" s="3">
        <f t="shared" si="19"/>
        <v>0</v>
      </c>
    </row>
    <row r="72" spans="2:6" x14ac:dyDescent="0.25">
      <c r="B72">
        <f t="shared" si="29"/>
        <v>2097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273294.45529221225</v>
      </c>
      <c r="F72" s="3">
        <f t="shared" si="19"/>
        <v>0</v>
      </c>
    </row>
    <row r="73" spans="2:6" x14ac:dyDescent="0.25">
      <c r="B73">
        <f t="shared" si="29"/>
        <v>2098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288325.65033328393</v>
      </c>
      <c r="F73" s="3">
        <f t="shared" si="19"/>
        <v>0</v>
      </c>
    </row>
    <row r="74" spans="2:6" x14ac:dyDescent="0.25">
      <c r="B74">
        <f t="shared" ref="B74:C89" si="31">B73+1</f>
        <v>2099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304183.56110161456</v>
      </c>
      <c r="F74" s="3">
        <f t="shared" ref="F74:F108" si="32">ROUND(D74*E74, 2)</f>
        <v>0</v>
      </c>
    </row>
    <row r="75" spans="2:6" x14ac:dyDescent="0.25">
      <c r="B75">
        <f t="shared" si="31"/>
        <v>2100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320913.65696220333</v>
      </c>
      <c r="F75" s="3">
        <f t="shared" si="32"/>
        <v>0</v>
      </c>
    </row>
    <row r="76" spans="2:6" x14ac:dyDescent="0.25">
      <c r="B76">
        <f t="shared" si="31"/>
        <v>2101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338563.90809512453</v>
      </c>
      <c r="F76" s="3">
        <f t="shared" si="32"/>
        <v>0</v>
      </c>
    </row>
    <row r="77" spans="2:6" x14ac:dyDescent="0.25">
      <c r="B77">
        <f t="shared" si="31"/>
        <v>2102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357184.92304035631</v>
      </c>
      <c r="F77" s="3">
        <f t="shared" si="32"/>
        <v>0</v>
      </c>
    </row>
    <row r="78" spans="2:6" x14ac:dyDescent="0.25">
      <c r="B78">
        <f t="shared" si="31"/>
        <v>2103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376830.09380757593</v>
      </c>
      <c r="F78" s="3">
        <f t="shared" si="32"/>
        <v>0</v>
      </c>
    </row>
    <row r="79" spans="2:6" x14ac:dyDescent="0.25">
      <c r="B79">
        <f t="shared" si="31"/>
        <v>2104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397555.7489669926</v>
      </c>
      <c r="F79" s="3">
        <f t="shared" si="32"/>
        <v>0</v>
      </c>
    </row>
    <row r="80" spans="2:6" x14ac:dyDescent="0.25">
      <c r="B80">
        <f t="shared" si="31"/>
        <v>2105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419421.31516017712</v>
      </c>
      <c r="F80" s="3">
        <f t="shared" si="32"/>
        <v>0</v>
      </c>
    </row>
    <row r="81" spans="2:6" x14ac:dyDescent="0.25">
      <c r="B81">
        <f t="shared" si="31"/>
        <v>2106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442489.4874939869</v>
      </c>
      <c r="F81" s="3">
        <f t="shared" si="32"/>
        <v>0</v>
      </c>
    </row>
    <row r="82" spans="2:6" x14ac:dyDescent="0.25">
      <c r="B82">
        <f t="shared" si="31"/>
        <v>2107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466826.40930615616</v>
      </c>
      <c r="F82" s="3">
        <f t="shared" si="32"/>
        <v>0</v>
      </c>
    </row>
    <row r="83" spans="2:6" x14ac:dyDescent="0.25">
      <c r="B83">
        <f t="shared" si="31"/>
        <v>2108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492501.86181799474</v>
      </c>
      <c r="F83" s="3">
        <f t="shared" si="32"/>
        <v>0</v>
      </c>
    </row>
    <row r="84" spans="2:6" x14ac:dyDescent="0.25">
      <c r="B84">
        <f t="shared" si="31"/>
        <v>2109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519589.46421798447</v>
      </c>
      <c r="F84" s="3">
        <f t="shared" si="32"/>
        <v>0</v>
      </c>
    </row>
    <row r="85" spans="2:6" x14ac:dyDescent="0.25">
      <c r="B85">
        <f t="shared" si="31"/>
        <v>2110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548166.88474997354</v>
      </c>
      <c r="F85" s="3">
        <f t="shared" si="32"/>
        <v>0</v>
      </c>
    </row>
    <row r="86" spans="2:6" x14ac:dyDescent="0.25">
      <c r="B86">
        <f t="shared" si="31"/>
        <v>2111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578316.06341122207</v>
      </c>
      <c r="F86" s="3">
        <f t="shared" si="32"/>
        <v>0</v>
      </c>
    </row>
    <row r="87" spans="2:6" x14ac:dyDescent="0.25">
      <c r="B87">
        <f t="shared" si="31"/>
        <v>2112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610123.4468988392</v>
      </c>
      <c r="F87" s="3">
        <f t="shared" si="32"/>
        <v>0</v>
      </c>
    </row>
    <row r="88" spans="2:6" x14ac:dyDescent="0.25">
      <c r="B88">
        <f t="shared" si="31"/>
        <v>2113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643680.23647827539</v>
      </c>
      <c r="F88" s="3">
        <f t="shared" si="32"/>
        <v>0</v>
      </c>
    </row>
    <row r="89" spans="2:6" x14ac:dyDescent="0.25">
      <c r="B89">
        <f t="shared" si="31"/>
        <v>2114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679082.6494845805</v>
      </c>
      <c r="F89" s="3">
        <f t="shared" si="32"/>
        <v>0</v>
      </c>
    </row>
    <row r="90" spans="2:6" x14ac:dyDescent="0.25">
      <c r="B90">
        <f t="shared" ref="B90:C105" si="33">B89+1</f>
        <v>2115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716432.19520623237</v>
      </c>
      <c r="F90" s="3">
        <f t="shared" si="32"/>
        <v>0</v>
      </c>
    </row>
    <row r="91" spans="2:6" x14ac:dyDescent="0.25">
      <c r="B91">
        <f t="shared" si="33"/>
        <v>2116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755835.96594257513</v>
      </c>
      <c r="F91" s="3">
        <f t="shared" si="32"/>
        <v>0</v>
      </c>
    </row>
    <row r="92" spans="2:6" x14ac:dyDescent="0.25">
      <c r="B92">
        <f t="shared" si="33"/>
        <v>2117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797406.94406941684</v>
      </c>
      <c r="F92" s="3">
        <f t="shared" si="32"/>
        <v>0</v>
      </c>
    </row>
    <row r="93" spans="2:6" x14ac:dyDescent="0.25">
      <c r="B93">
        <f t="shared" si="33"/>
        <v>2118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841264.32599323452</v>
      </c>
      <c r="F93" s="3">
        <f t="shared" si="32"/>
        <v>0</v>
      </c>
    </row>
    <row r="94" spans="2:6" x14ac:dyDescent="0.25">
      <c r="B94">
        <f t="shared" si="33"/>
        <v>2119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887533.86392286257</v>
      </c>
      <c r="F94" s="3">
        <f t="shared" si="32"/>
        <v>0</v>
      </c>
    </row>
    <row r="95" spans="2:6" x14ac:dyDescent="0.25">
      <c r="B95">
        <f t="shared" si="33"/>
        <v>2120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936348.22643861989</v>
      </c>
      <c r="F95" s="3">
        <f t="shared" si="32"/>
        <v>0</v>
      </c>
    </row>
    <row r="96" spans="2:6" x14ac:dyDescent="0.25">
      <c r="B96">
        <f t="shared" si="33"/>
        <v>2121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987847.37889274396</v>
      </c>
      <c r="F96" s="3">
        <f t="shared" si="32"/>
        <v>0</v>
      </c>
    </row>
    <row r="97" spans="2:6" x14ac:dyDescent="0.25">
      <c r="B97">
        <f t="shared" si="33"/>
        <v>2122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1042178.9847318449</v>
      </c>
      <c r="F97" s="3">
        <f t="shared" si="32"/>
        <v>0</v>
      </c>
    </row>
    <row r="98" spans="2:6" x14ac:dyDescent="0.25">
      <c r="B98">
        <f t="shared" si="33"/>
        <v>2123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1099498.8288920962</v>
      </c>
      <c r="F98" s="3">
        <f t="shared" si="32"/>
        <v>0</v>
      </c>
    </row>
    <row r="99" spans="2:6" x14ac:dyDescent="0.25">
      <c r="B99">
        <f t="shared" si="33"/>
        <v>2124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1159971.2644811615</v>
      </c>
      <c r="F99" s="3">
        <f t="shared" si="32"/>
        <v>0</v>
      </c>
    </row>
    <row r="100" spans="2:6" x14ac:dyDescent="0.25">
      <c r="B100">
        <f t="shared" si="33"/>
        <v>2125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1223769.6840276255</v>
      </c>
      <c r="F100" s="3">
        <f t="shared" si="32"/>
        <v>0</v>
      </c>
    </row>
    <row r="101" spans="2:6" x14ac:dyDescent="0.25">
      <c r="B101">
        <f t="shared" si="33"/>
        <v>2126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1291077.0166491447</v>
      </c>
      <c r="F101" s="3">
        <f t="shared" si="32"/>
        <v>0</v>
      </c>
    </row>
    <row r="102" spans="2:6" x14ac:dyDescent="0.25">
      <c r="B102">
        <f t="shared" si="33"/>
        <v>2127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1362086.2525648475</v>
      </c>
      <c r="F102" s="3">
        <f t="shared" si="32"/>
        <v>0</v>
      </c>
    </row>
    <row r="103" spans="2:6" x14ac:dyDescent="0.25">
      <c r="B103">
        <f t="shared" si="33"/>
        <v>2128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1437000.9964559141</v>
      </c>
      <c r="F103" s="3">
        <f t="shared" si="32"/>
        <v>0</v>
      </c>
    </row>
    <row r="104" spans="2:6" x14ac:dyDescent="0.25">
      <c r="B104">
        <f t="shared" si="33"/>
        <v>2129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1516036.0512609896</v>
      </c>
      <c r="F104" s="3">
        <f t="shared" si="32"/>
        <v>0</v>
      </c>
    </row>
    <row r="105" spans="2:6" x14ac:dyDescent="0.25">
      <c r="B105">
        <f t="shared" si="33"/>
        <v>2130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1599418.0340803438</v>
      </c>
      <c r="F105" s="3">
        <f t="shared" si="32"/>
        <v>0</v>
      </c>
    </row>
    <row r="106" spans="2:6" x14ac:dyDescent="0.25">
      <c r="B106">
        <f t="shared" ref="B106:C108" si="34">B105+1</f>
        <v>2131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1687386.0259547625</v>
      </c>
      <c r="F106" s="3">
        <f t="shared" si="32"/>
        <v>0</v>
      </c>
    </row>
    <row r="107" spans="2:6" x14ac:dyDescent="0.25">
      <c r="B107">
        <f t="shared" si="34"/>
        <v>2132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1780192.2573822744</v>
      </c>
      <c r="F107" s="3">
        <f t="shared" si="32"/>
        <v>0</v>
      </c>
    </row>
    <row r="108" spans="2:6" x14ac:dyDescent="0.25">
      <c r="B108">
        <f t="shared" si="34"/>
        <v>2133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1878102.8315382996</v>
      </c>
      <c r="F108" s="3">
        <f t="shared" si="3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4FA41-4661-4535-B0F9-3C1562A42F53}">
  <sheetPr codeName="Sheet20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10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30</v>
      </c>
      <c r="E4" t="s">
        <v>34</v>
      </c>
      <c r="F4">
        <f>C4-C6</f>
        <v>26</v>
      </c>
      <c r="I4" s="6">
        <f t="shared" ref="I4:BT4" si="4">SUMPRODUCT(I10:I60,$HD10:$HD60)</f>
        <v>100565.53209205698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0</v>
      </c>
      <c r="AC4" s="6">
        <f t="shared" si="4"/>
        <v>0</v>
      </c>
      <c r="AD4" s="6">
        <f t="shared" si="4"/>
        <v>0</v>
      </c>
      <c r="AE4" s="6">
        <f t="shared" si="4"/>
        <v>220.33300995899233</v>
      </c>
      <c r="AF4" s="6">
        <f t="shared" si="4"/>
        <v>435.16787945652675</v>
      </c>
      <c r="AG4" s="6">
        <f t="shared" si="4"/>
        <v>730.16397117274778</v>
      </c>
      <c r="AH4" s="6">
        <f t="shared" si="4"/>
        <v>1022.7274191105749</v>
      </c>
      <c r="AI4" s="6">
        <f t="shared" si="4"/>
        <v>1483.9338633897844</v>
      </c>
      <c r="AJ4" s="6">
        <f t="shared" si="4"/>
        <v>2220.1876549607728</v>
      </c>
      <c r="AK4" s="6">
        <f t="shared" si="4"/>
        <v>2873.6177356983962</v>
      </c>
      <c r="AL4" s="6">
        <f t="shared" si="4"/>
        <v>3771.4057472998466</v>
      </c>
      <c r="AM4" s="6">
        <f t="shared" si="4"/>
        <v>4833.4064502726305</v>
      </c>
      <c r="AN4" s="6">
        <f t="shared" si="4"/>
        <v>6164.1127374601992</v>
      </c>
      <c r="AO4" s="6">
        <f t="shared" si="4"/>
        <v>8304.7535704604761</v>
      </c>
      <c r="AP4" s="6">
        <f t="shared" si="4"/>
        <v>10858.006474251017</v>
      </c>
      <c r="AQ4" s="6">
        <f t="shared" si="4"/>
        <v>14544.301687234814</v>
      </c>
      <c r="AR4" s="6">
        <f t="shared" si="4"/>
        <v>17662.654062030037</v>
      </c>
      <c r="AS4" s="6">
        <f t="shared" si="4"/>
        <v>8288.9151095976958</v>
      </c>
      <c r="AT4" s="6">
        <f t="shared" si="4"/>
        <v>9323.1492968092916</v>
      </c>
      <c r="AU4" s="6">
        <f t="shared" si="4"/>
        <v>10068.60821765746</v>
      </c>
      <c r="AV4" s="6">
        <f t="shared" si="4"/>
        <v>10815.497637888797</v>
      </c>
      <c r="AW4" s="6">
        <f t="shared" si="4"/>
        <v>11446.005817756226</v>
      </c>
      <c r="AX4" s="6">
        <f t="shared" si="4"/>
        <v>12070.501541461854</v>
      </c>
      <c r="AY4" s="6">
        <f t="shared" si="4"/>
        <v>12689.425933646358</v>
      </c>
      <c r="AZ4" s="6">
        <f t="shared" si="4"/>
        <v>13289.184133546752</v>
      </c>
      <c r="BA4" s="6">
        <f t="shared" si="4"/>
        <v>13889.454268221327</v>
      </c>
      <c r="BB4" s="6">
        <f t="shared" si="4"/>
        <v>14475.408746059433</v>
      </c>
      <c r="BC4" s="6">
        <f t="shared" si="4"/>
        <v>15057.972706077748</v>
      </c>
      <c r="BD4" s="6">
        <f t="shared" si="4"/>
        <v>15682.329440652777</v>
      </c>
      <c r="BE4" s="6">
        <f t="shared" si="4"/>
        <v>16227.692976483551</v>
      </c>
      <c r="BF4" s="6">
        <f t="shared" si="4"/>
        <v>16755.726834943587</v>
      </c>
      <c r="BG4" s="6">
        <f t="shared" si="4"/>
        <v>17260.46075785518</v>
      </c>
      <c r="BH4" s="6">
        <f t="shared" si="4"/>
        <v>17734.328685043496</v>
      </c>
      <c r="BI4" s="6">
        <f t="shared" si="4"/>
        <v>18166.76103349519</v>
      </c>
      <c r="BJ4" s="6">
        <f t="shared" si="4"/>
        <v>18544.189543124165</v>
      </c>
      <c r="BK4" s="6">
        <f t="shared" si="4"/>
        <v>18851.007786290604</v>
      </c>
      <c r="BL4" s="6">
        <f t="shared" si="4"/>
        <v>19071.418293480256</v>
      </c>
      <c r="BM4" s="6">
        <f t="shared" si="4"/>
        <v>19187.768371791688</v>
      </c>
      <c r="BN4" s="6">
        <f t="shared" si="4"/>
        <v>19181.751095726555</v>
      </c>
      <c r="BO4" s="6">
        <f t="shared" si="4"/>
        <v>19035.493353855694</v>
      </c>
      <c r="BP4" s="6">
        <f t="shared" si="4"/>
        <v>18732.302797091575</v>
      </c>
      <c r="BQ4" s="6">
        <f t="shared" si="4"/>
        <v>18258.845036885534</v>
      </c>
      <c r="BR4" s="6">
        <f t="shared" si="4"/>
        <v>17606.648893416077</v>
      </c>
      <c r="BS4" s="6">
        <f t="shared" si="4"/>
        <v>16738.502976529089</v>
      </c>
      <c r="BT4" s="6">
        <f t="shared" si="4"/>
        <v>15661.874313922794</v>
      </c>
      <c r="BU4" s="6">
        <f t="shared" ref="BU4:EF4" si="5">SUMPRODUCT(BU10:BU60,$HD10:$HD60)</f>
        <v>14397.392070106736</v>
      </c>
      <c r="BV4" s="6">
        <f t="shared" si="5"/>
        <v>12976.630449758703</v>
      </c>
      <c r="BW4" s="6">
        <f t="shared" si="5"/>
        <v>11439.789791613326</v>
      </c>
      <c r="BX4" s="6">
        <f t="shared" si="5"/>
        <v>9837.5449451440145</v>
      </c>
      <c r="BY4" s="6">
        <f t="shared" si="5"/>
        <v>8232.1056509966638</v>
      </c>
      <c r="BZ4" s="6">
        <f t="shared" si="5"/>
        <v>6690.9986064350942</v>
      </c>
      <c r="CA4" s="6">
        <f t="shared" si="5"/>
        <v>5311.9714437292587</v>
      </c>
      <c r="CB4" s="6">
        <f t="shared" si="5"/>
        <v>4091.9671225596026</v>
      </c>
      <c r="CC4" s="6">
        <f t="shared" si="5"/>
        <v>3021.1837662994826</v>
      </c>
      <c r="CD4" s="6">
        <f t="shared" si="5"/>
        <v>2117.005143301621</v>
      </c>
      <c r="CE4" s="6">
        <f t="shared" si="5"/>
        <v>1400.769650463599</v>
      </c>
      <c r="CF4" s="6">
        <f t="shared" si="5"/>
        <v>842.26333459399848</v>
      </c>
      <c r="CG4" s="6">
        <f t="shared" si="5"/>
        <v>448.88818433263464</v>
      </c>
      <c r="CH4" s="6">
        <f t="shared" si="5"/>
        <v>207.93388444921993</v>
      </c>
      <c r="CI4" s="6">
        <f t="shared" si="5"/>
        <v>82.64505216930192</v>
      </c>
      <c r="CJ4" s="6">
        <f t="shared" si="5"/>
        <v>26.809253885398455</v>
      </c>
      <c r="CK4" s="6">
        <f t="shared" si="5"/>
        <v>6.5194114118434303</v>
      </c>
      <c r="CL4" s="6">
        <f t="shared" si="5"/>
        <v>0.99737456118490453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0</v>
      </c>
      <c r="DY4" s="7">
        <f t="shared" si="5"/>
        <v>0</v>
      </c>
      <c r="DZ4" s="7">
        <f t="shared" si="5"/>
        <v>0</v>
      </c>
      <c r="EA4" s="7">
        <f t="shared" si="5"/>
        <v>7.0243100983157997E-3</v>
      </c>
      <c r="EB4" s="7">
        <f t="shared" si="5"/>
        <v>1.3150085236876302E-2</v>
      </c>
      <c r="EC4" s="7">
        <f t="shared" si="5"/>
        <v>2.0914123248342281E-2</v>
      </c>
      <c r="ED4" s="7">
        <f t="shared" si="5"/>
        <v>2.7766855322880424E-2</v>
      </c>
      <c r="EE4" s="7">
        <f t="shared" si="5"/>
        <v>3.818817124534931E-2</v>
      </c>
      <c r="EF4" s="7">
        <f t="shared" si="5"/>
        <v>5.4156620254592558E-2</v>
      </c>
      <c r="EG4" s="7">
        <f t="shared" ref="EG4:GR4" si="6">SUMPRODUCT(EG10:EG60,$HD10:$HD60)</f>
        <v>6.6441344315990497E-2</v>
      </c>
      <c r="EH4" s="7">
        <f t="shared" si="6"/>
        <v>8.2653299585105519E-2</v>
      </c>
      <c r="EI4" s="7">
        <f t="shared" si="6"/>
        <v>0.1004055687713882</v>
      </c>
      <c r="EJ4" s="7">
        <f t="shared" si="6"/>
        <v>0.12137314663212717</v>
      </c>
      <c r="EK4" s="7">
        <f t="shared" si="6"/>
        <v>0.15499808177422267</v>
      </c>
      <c r="EL4" s="7">
        <f t="shared" si="6"/>
        <v>0.19208666720662687</v>
      </c>
      <c r="EM4" s="7">
        <f t="shared" si="6"/>
        <v>0.24388635772930245</v>
      </c>
      <c r="EN4" s="7">
        <f t="shared" si="6"/>
        <v>0.28073603464889474</v>
      </c>
      <c r="EO4" s="7">
        <f t="shared" si="6"/>
        <v>0.30319542873881644</v>
      </c>
      <c r="EP4" s="7">
        <f t="shared" si="6"/>
        <v>0.32324746088212358</v>
      </c>
      <c r="EQ4" s="7">
        <f t="shared" si="6"/>
        <v>0.33089444440792665</v>
      </c>
      <c r="ER4" s="7">
        <f t="shared" si="6"/>
        <v>0.33691012378104856</v>
      </c>
      <c r="ES4" s="7">
        <f t="shared" si="6"/>
        <v>0.33796292581900067</v>
      </c>
      <c r="ET4" s="7">
        <f t="shared" si="6"/>
        <v>0.33782202292759689</v>
      </c>
      <c r="EU4" s="7">
        <f t="shared" si="6"/>
        <v>0.33662950123173407</v>
      </c>
      <c r="EV4" s="7">
        <f t="shared" si="6"/>
        <v>0.33416123295248351</v>
      </c>
      <c r="EW4" s="7">
        <f t="shared" si="6"/>
        <v>0.33104759255510863</v>
      </c>
      <c r="EX4" s="7">
        <f t="shared" si="6"/>
        <v>0.32702702481644697</v>
      </c>
      <c r="EY4" s="7">
        <f t="shared" si="6"/>
        <v>0.3224533167077181</v>
      </c>
      <c r="EZ4" s="7">
        <f t="shared" si="6"/>
        <v>0.31831599594440835</v>
      </c>
      <c r="FA4" s="7">
        <f t="shared" si="6"/>
        <v>0.31221387830215402</v>
      </c>
      <c r="FB4" s="7">
        <f t="shared" si="6"/>
        <v>0.30556684483310115</v>
      </c>
      <c r="FC4" s="7">
        <f t="shared" si="6"/>
        <v>0.29836157863193657</v>
      </c>
      <c r="FD4" s="7">
        <f t="shared" si="6"/>
        <v>0.29057135781385685</v>
      </c>
      <c r="FE4" s="7">
        <f t="shared" si="6"/>
        <v>0.2821389770100986</v>
      </c>
      <c r="FF4" s="7">
        <f t="shared" si="6"/>
        <v>0.27298638859589097</v>
      </c>
      <c r="FG4" s="7">
        <f t="shared" si="6"/>
        <v>0.26303603473157083</v>
      </c>
      <c r="FH4" s="7">
        <f t="shared" si="6"/>
        <v>0.25223840550583976</v>
      </c>
      <c r="FI4" s="7">
        <f t="shared" si="6"/>
        <v>0.24054715541064414</v>
      </c>
      <c r="FJ4" s="7">
        <f t="shared" si="6"/>
        <v>0.22793526805246406</v>
      </c>
      <c r="FK4" s="7">
        <f t="shared" si="6"/>
        <v>0.21440503054086979</v>
      </c>
      <c r="FL4" s="7">
        <f t="shared" si="6"/>
        <v>0.19999058033760708</v>
      </c>
      <c r="FM4" s="7">
        <f t="shared" si="6"/>
        <v>0.18477329707971857</v>
      </c>
      <c r="FN4" s="7">
        <f t="shared" si="6"/>
        <v>0.16888464126383354</v>
      </c>
      <c r="FO4" s="7">
        <f t="shared" si="6"/>
        <v>0.15218701678207835</v>
      </c>
      <c r="FP4" s="7">
        <f t="shared" si="6"/>
        <v>0.13497466518402534</v>
      </c>
      <c r="FQ4" s="7">
        <f t="shared" si="6"/>
        <v>0.1176088247614486</v>
      </c>
      <c r="FR4" s="7">
        <f t="shared" si="6"/>
        <v>0.10047674725844842</v>
      </c>
      <c r="FS4" s="7">
        <f t="shared" si="6"/>
        <v>8.3959374776632054E-2</v>
      </c>
      <c r="FT4" s="7">
        <f t="shared" si="6"/>
        <v>6.843612597418057E-2</v>
      </c>
      <c r="FU4" s="7">
        <f t="shared" si="6"/>
        <v>5.4282166400200525E-2</v>
      </c>
      <c r="FV4" s="7">
        <f t="shared" si="6"/>
        <v>4.1820066638042504E-2</v>
      </c>
      <c r="FW4" s="7">
        <f t="shared" si="6"/>
        <v>3.1470018345793362E-2</v>
      </c>
      <c r="FX4" s="7">
        <f t="shared" si="6"/>
        <v>2.2978463295547938E-2</v>
      </c>
      <c r="FY4" s="7">
        <f t="shared" si="6"/>
        <v>1.6081017968123317E-2</v>
      </c>
      <c r="FZ4" s="7">
        <f t="shared" si="6"/>
        <v>1.0680851324247823E-2</v>
      </c>
      <c r="GA4" s="7">
        <f t="shared" si="6"/>
        <v>6.6988163335417487E-3</v>
      </c>
      <c r="GB4" s="7">
        <f t="shared" si="6"/>
        <v>3.8179233811387846E-3</v>
      </c>
      <c r="GC4" s="7">
        <f t="shared" si="6"/>
        <v>1.92870035444988E-3</v>
      </c>
      <c r="GD4" s="7">
        <f t="shared" si="6"/>
        <v>8.4683446462830868E-4</v>
      </c>
      <c r="GE4" s="7">
        <f t="shared" si="6"/>
        <v>3.1903641620406907E-4</v>
      </c>
      <c r="GF4" s="7">
        <f t="shared" si="6"/>
        <v>9.8097317254427122E-5</v>
      </c>
      <c r="GG4" s="7">
        <f t="shared" si="6"/>
        <v>2.2613393573490532E-5</v>
      </c>
      <c r="GH4" s="7">
        <f t="shared" si="6"/>
        <v>3.2791682020918615E-6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4190.2305038357072</v>
      </c>
      <c r="HC4" s="6">
        <f>IF(C4&gt;=F3,I4,HB4*C6)</f>
        <v>16760.922015342829</v>
      </c>
      <c r="HD4" s="6">
        <f>I4*HH4/HJ4</f>
        <v>5659.6572497388652</v>
      </c>
      <c r="HE4" s="6">
        <f>I4-HD4*HI4</f>
        <v>16594.48497686474</v>
      </c>
      <c r="HF4" s="7">
        <f>SUMPRODUCT(HB10:HB60,HD10:HD60)/SUM(HD10:HD60)-HB10</f>
        <v>30.495740112151232</v>
      </c>
      <c r="HH4">
        <f>VLOOKUP(C4,HH9:HO59,3)*HN9</f>
        <v>0.64400016172385421</v>
      </c>
      <c r="HI4">
        <f>SUMPRODUCT(HC10:HC60,HN10:HN60,HO10:HO60)/HN10/HO10</f>
        <v>14.836772512870217</v>
      </c>
      <c r="HJ4">
        <f>SUMPRODUCT(HJ9:HJ59,HN9:HN59,HO9:HO59)</f>
        <v>11.443134464391523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421998.14715305093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0</v>
      </c>
      <c r="AC5" s="6">
        <f t="shared" si="8"/>
        <v>0</v>
      </c>
      <c r="AD5" s="6">
        <f t="shared" si="8"/>
        <v>0</v>
      </c>
      <c r="AE5" s="6">
        <f t="shared" si="8"/>
        <v>36.722168326498725</v>
      </c>
      <c r="AF5" s="6">
        <f t="shared" si="8"/>
        <v>72.52797990942112</v>
      </c>
      <c r="AG5" s="6">
        <f t="shared" si="8"/>
        <v>121.69399519545796</v>
      </c>
      <c r="AH5" s="6">
        <f t="shared" si="8"/>
        <v>170.4545698517625</v>
      </c>
      <c r="AI5" s="6">
        <f t="shared" si="8"/>
        <v>247.32231056496406</v>
      </c>
      <c r="AJ5" s="6">
        <f t="shared" si="8"/>
        <v>370.03127582679548</v>
      </c>
      <c r="AK5" s="6">
        <f t="shared" si="8"/>
        <v>478.93628928306606</v>
      </c>
      <c r="AL5" s="6">
        <f t="shared" si="8"/>
        <v>628.56762454997443</v>
      </c>
      <c r="AM5" s="6">
        <f t="shared" si="8"/>
        <v>805.56774171210509</v>
      </c>
      <c r="AN5" s="6">
        <f t="shared" si="8"/>
        <v>1027.3521229100331</v>
      </c>
      <c r="AO5" s="6">
        <f t="shared" si="8"/>
        <v>1384.1255950767461</v>
      </c>
      <c r="AP5" s="6">
        <f t="shared" si="8"/>
        <v>1809.6677457085027</v>
      </c>
      <c r="AQ5" s="6">
        <f t="shared" si="8"/>
        <v>2424.0502812058025</v>
      </c>
      <c r="AR5" s="6">
        <f t="shared" si="8"/>
        <v>2943.7756770050059</v>
      </c>
      <c r="AS5" s="6">
        <f t="shared" si="8"/>
        <v>1381.4858515996159</v>
      </c>
      <c r="AT5" s="6">
        <f t="shared" si="8"/>
        <v>1553.858216134882</v>
      </c>
      <c r="AU5" s="6">
        <f t="shared" si="8"/>
        <v>1678.1013696095768</v>
      </c>
      <c r="AV5" s="6">
        <f t="shared" si="8"/>
        <v>1802.5829396481329</v>
      </c>
      <c r="AW5" s="6">
        <f t="shared" si="8"/>
        <v>1907.6676362927044</v>
      </c>
      <c r="AX5" s="6">
        <f t="shared" si="8"/>
        <v>2011.750256910309</v>
      </c>
      <c r="AY5" s="6">
        <f t="shared" si="8"/>
        <v>2114.9043222743931</v>
      </c>
      <c r="AZ5" s="6">
        <f t="shared" si="8"/>
        <v>2214.8640222577919</v>
      </c>
      <c r="BA5" s="6">
        <f t="shared" si="8"/>
        <v>2314.9090447035546</v>
      </c>
      <c r="BB5" s="6">
        <f t="shared" si="8"/>
        <v>2412.5681243432387</v>
      </c>
      <c r="BC5" s="6">
        <f t="shared" si="8"/>
        <v>2509.6621176796248</v>
      </c>
      <c r="BD5" s="6">
        <f t="shared" si="8"/>
        <v>2613.7215734421293</v>
      </c>
      <c r="BE5" s="6">
        <f t="shared" si="8"/>
        <v>2704.615496080592</v>
      </c>
      <c r="BF5" s="6">
        <f t="shared" si="8"/>
        <v>2792.6211391572647</v>
      </c>
      <c r="BG5" s="6">
        <f t="shared" si="8"/>
        <v>2876.7434596425301</v>
      </c>
      <c r="BH5" s="6">
        <f t="shared" si="8"/>
        <v>2955.7214475072492</v>
      </c>
      <c r="BI5" s="6">
        <f t="shared" si="8"/>
        <v>3027.7935055825315</v>
      </c>
      <c r="BJ5" s="6">
        <f t="shared" si="8"/>
        <v>3090.6982571873609</v>
      </c>
      <c r="BK5" s="6">
        <f t="shared" si="8"/>
        <v>3141.8346310484339</v>
      </c>
      <c r="BL5" s="6">
        <f t="shared" si="8"/>
        <v>3178.5697155800426</v>
      </c>
      <c r="BM5" s="6">
        <f t="shared" si="8"/>
        <v>3197.9613952986147</v>
      </c>
      <c r="BN5" s="6">
        <f t="shared" si="8"/>
        <v>3196.9585159544258</v>
      </c>
      <c r="BO5" s="6">
        <f t="shared" si="8"/>
        <v>3172.5822256426159</v>
      </c>
      <c r="BP5" s="6">
        <f t="shared" si="8"/>
        <v>3122.0504661819291</v>
      </c>
      <c r="BQ5" s="6">
        <f t="shared" si="8"/>
        <v>3043.1408394809223</v>
      </c>
      <c r="BR5" s="6">
        <f t="shared" si="8"/>
        <v>2934.4414822360127</v>
      </c>
      <c r="BS5" s="6">
        <f t="shared" si="8"/>
        <v>2789.7504960881815</v>
      </c>
      <c r="BT5" s="6">
        <f t="shared" si="8"/>
        <v>2610.3123856537991</v>
      </c>
      <c r="BU5" s="6">
        <f t="shared" si="8"/>
        <v>2399.5653450177892</v>
      </c>
      <c r="BV5" s="6">
        <f t="shared" si="8"/>
        <v>2162.7717416264504</v>
      </c>
      <c r="BW5" s="6">
        <f t="shared" ref="BW5:DE5" si="9">IF($C$6&gt;0,IF($C$4&gt;=$F$3,BW4,BW4*$C$6/($F$3-$F$4)))</f>
        <v>1906.6316319355544</v>
      </c>
      <c r="BX5" s="6">
        <f t="shared" si="9"/>
        <v>1639.5908241906691</v>
      </c>
      <c r="BY5" s="6">
        <f t="shared" si="9"/>
        <v>1372.0176084994439</v>
      </c>
      <c r="BZ5" s="6">
        <f t="shared" si="9"/>
        <v>1115.166434405849</v>
      </c>
      <c r="CA5" s="6">
        <f t="shared" si="9"/>
        <v>885.32857395487645</v>
      </c>
      <c r="CB5" s="6">
        <f t="shared" si="9"/>
        <v>681.99452042660039</v>
      </c>
      <c r="CC5" s="6">
        <f t="shared" si="9"/>
        <v>503.53062771658045</v>
      </c>
      <c r="CD5" s="6">
        <f t="shared" si="9"/>
        <v>352.83419055027019</v>
      </c>
      <c r="CE5" s="6">
        <f t="shared" si="9"/>
        <v>233.46160841059984</v>
      </c>
      <c r="CF5" s="6">
        <f t="shared" si="9"/>
        <v>140.37722243233307</v>
      </c>
      <c r="CG5" s="6">
        <f t="shared" si="9"/>
        <v>74.814697388772444</v>
      </c>
      <c r="CH5" s="6">
        <f t="shared" si="9"/>
        <v>34.655647408203322</v>
      </c>
      <c r="CI5" s="6">
        <f t="shared" si="9"/>
        <v>13.77417536155032</v>
      </c>
      <c r="CJ5" s="6">
        <f t="shared" si="9"/>
        <v>4.4682089808997425</v>
      </c>
      <c r="CK5" s="6">
        <f t="shared" si="9"/>
        <v>1.0865685686405717</v>
      </c>
      <c r="CL5" s="6">
        <f t="shared" si="9"/>
        <v>0.16622909353081741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4124.0128134845017</v>
      </c>
      <c r="HE5" s="6">
        <f>NPV(Assumptions!$C$9+0.01, J4:DE4)*(1.01+Assumptions!$C$9)-HD5*HI5</f>
        <v>10968.785782442246</v>
      </c>
      <c r="HG5" t="s">
        <v>75</v>
      </c>
      <c r="HH5">
        <f>HH4*HQ9/HN9</f>
        <v>0.66917805912280104</v>
      </c>
      <c r="HI5">
        <f>SUMPRODUCT(HC10:HC60,HQ10:HQ60,HO10:HO60)/HQ10/HO10</f>
        <v>13.25896450509812</v>
      </c>
      <c r="HJ5">
        <f>SUMPRODUCT(HJ9:HJ59,HQ9:HQ59,HO9:HO59)</f>
        <v>10.652445178823163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4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7801.4396137942767</v>
      </c>
      <c r="HE6" s="6">
        <f>NPV(Assumptions!$C$9-0.01, J4:DE4)*(0.99+Assumptions!$C$9)-HD6*HI6</f>
        <v>25731.872193906267</v>
      </c>
      <c r="HG6" t="s">
        <v>76</v>
      </c>
      <c r="HH6">
        <f>HH4*HR9/HN9</f>
        <v>0.61953952865445894</v>
      </c>
      <c r="HI6">
        <f>SUMPRODUCT(HC10:HC60,HR10:HR60,HO10:HO60)/HR10/HO10</f>
        <v>16.763821583205065</v>
      </c>
      <c r="HJ6">
        <f>SUMPRODUCT(HJ9:HJ59,HR9:HR59,HO9:HO59)</f>
        <v>12.429307837554296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2040</v>
      </c>
      <c r="C9">
        <f>I6+1</f>
        <v>51</v>
      </c>
      <c r="D9">
        <v>1</v>
      </c>
      <c r="E9" s="3">
        <f>IF(C9&lt;65,Assumptions!$C$6,Assumptions!$C$7)*(1+Assumptions!$C$8)^(B9-$J$3)</f>
        <v>31367.206014864729</v>
      </c>
      <c r="F9" s="3">
        <f>ROUND(D9*E9, 2)</f>
        <v>31367.21</v>
      </c>
      <c r="I9" s="5">
        <f>F5</f>
        <v>421998.14715305093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0</v>
      </c>
      <c r="AC9" s="5">
        <f t="shared" si="14"/>
        <v>0</v>
      </c>
      <c r="AD9" s="5">
        <f t="shared" si="14"/>
        <v>0</v>
      </c>
      <c r="AE9" s="5">
        <f t="shared" si="14"/>
        <v>31367.21</v>
      </c>
      <c r="AF9" s="5">
        <f t="shared" si="14"/>
        <v>32934.879999999997</v>
      </c>
      <c r="AG9" s="5">
        <f t="shared" si="14"/>
        <v>34580.910000000003</v>
      </c>
      <c r="AH9" s="5">
        <f t="shared" si="14"/>
        <v>36312.85</v>
      </c>
      <c r="AI9" s="5">
        <f t="shared" si="14"/>
        <v>38141.11</v>
      </c>
      <c r="AJ9" s="5">
        <f t="shared" si="14"/>
        <v>40071.480000000003</v>
      </c>
      <c r="AK9" s="5">
        <f t="shared" si="14"/>
        <v>42105.88</v>
      </c>
      <c r="AL9" s="5">
        <f t="shared" si="14"/>
        <v>44244.46</v>
      </c>
      <c r="AM9" s="5">
        <f t="shared" si="14"/>
        <v>46487.93</v>
      </c>
      <c r="AN9" s="5">
        <f t="shared" si="14"/>
        <v>48838.29</v>
      </c>
      <c r="AO9" s="5">
        <f t="shared" si="14"/>
        <v>51299.75</v>
      </c>
      <c r="AP9" s="5">
        <f t="shared" si="14"/>
        <v>53876.6</v>
      </c>
      <c r="AQ9" s="5">
        <f t="shared" si="14"/>
        <v>56574.94</v>
      </c>
      <c r="AR9" s="5">
        <f t="shared" si="14"/>
        <v>59390.52</v>
      </c>
      <c r="AS9" s="5">
        <f t="shared" si="14"/>
        <v>25668.23</v>
      </c>
      <c r="AT9" s="5">
        <f t="shared" si="14"/>
        <v>26920.75</v>
      </c>
      <c r="AU9" s="5">
        <f t="shared" si="14"/>
        <v>28217.35</v>
      </c>
      <c r="AV9" s="5">
        <f t="shared" si="14"/>
        <v>29554.67</v>
      </c>
      <c r="AW9" s="5">
        <f t="shared" si="14"/>
        <v>30929.18</v>
      </c>
      <c r="AX9" s="5">
        <f t="shared" si="14"/>
        <v>32337.59</v>
      </c>
      <c r="AY9" s="5">
        <f t="shared" si="14"/>
        <v>33777.379999999997</v>
      </c>
      <c r="AZ9" s="5">
        <f t="shared" si="14"/>
        <v>35242.44</v>
      </c>
      <c r="BA9" s="5">
        <f t="shared" si="14"/>
        <v>36723.449999999997</v>
      </c>
      <c r="BB9" s="5">
        <f t="shared" si="14"/>
        <v>38209.360000000001</v>
      </c>
      <c r="BC9" s="5">
        <f t="shared" si="14"/>
        <v>39688.879999999997</v>
      </c>
      <c r="BD9" s="5">
        <f t="shared" si="14"/>
        <v>41150.730000000003</v>
      </c>
      <c r="BE9" s="5">
        <f t="shared" si="14"/>
        <v>42581.78</v>
      </c>
      <c r="BF9" s="5">
        <f t="shared" si="14"/>
        <v>43967.35</v>
      </c>
      <c r="BG9" s="5">
        <f t="shared" si="14"/>
        <v>45291.78</v>
      </c>
      <c r="BH9" s="5">
        <f t="shared" si="14"/>
        <v>46535.22</v>
      </c>
      <c r="BI9" s="5">
        <f t="shared" si="14"/>
        <v>47669.93</v>
      </c>
      <c r="BJ9" s="5">
        <f t="shared" si="14"/>
        <v>48660.31</v>
      </c>
      <c r="BK9" s="5">
        <f t="shared" si="14"/>
        <v>49465.41</v>
      </c>
      <c r="BL9" s="5">
        <f t="shared" si="14"/>
        <v>50043.77</v>
      </c>
      <c r="BM9" s="5">
        <f t="shared" si="14"/>
        <v>50349.07</v>
      </c>
      <c r="BN9" s="5">
        <f t="shared" si="14"/>
        <v>50333.279999999999</v>
      </c>
      <c r="BO9" s="5">
        <f t="shared" si="14"/>
        <v>49949.5</v>
      </c>
      <c r="BP9" s="5">
        <f t="shared" si="14"/>
        <v>49153.919999999998</v>
      </c>
      <c r="BQ9" s="5">
        <f t="shared" si="14"/>
        <v>47911.56</v>
      </c>
      <c r="BR9" s="5">
        <f t="shared" si="14"/>
        <v>46200.18</v>
      </c>
      <c r="BS9" s="5">
        <f t="shared" si="14"/>
        <v>43922.15</v>
      </c>
      <c r="BT9" s="5">
        <f t="shared" si="14"/>
        <v>41097.06</v>
      </c>
      <c r="BU9" s="5">
        <f t="shared" si="14"/>
        <v>37779.03</v>
      </c>
      <c r="BV9" s="5">
        <f t="shared" si="14"/>
        <v>34050.93</v>
      </c>
      <c r="BW9" s="5">
        <f t="shared" ref="BW9:DE9" si="15">IF(BW8&lt;$B9,0,VLOOKUP(BW8,$B9:$F108,5))</f>
        <v>30018.23</v>
      </c>
      <c r="BX9" s="5">
        <f t="shared" si="15"/>
        <v>25813.91</v>
      </c>
      <c r="BY9" s="5">
        <f t="shared" si="15"/>
        <v>21601.200000000001</v>
      </c>
      <c r="BZ9" s="5">
        <f t="shared" si="15"/>
        <v>17557.310000000001</v>
      </c>
      <c r="CA9" s="5">
        <f t="shared" si="15"/>
        <v>13938.71</v>
      </c>
      <c r="CB9" s="5">
        <f t="shared" si="15"/>
        <v>10737.4</v>
      </c>
      <c r="CC9" s="5">
        <f t="shared" si="15"/>
        <v>7927.64</v>
      </c>
      <c r="CD9" s="5">
        <f t="shared" si="15"/>
        <v>5555.06</v>
      </c>
      <c r="CE9" s="5">
        <f t="shared" si="15"/>
        <v>3675.65</v>
      </c>
      <c r="CF9" s="5">
        <f t="shared" si="15"/>
        <v>2210.12</v>
      </c>
      <c r="CG9" s="5">
        <f t="shared" si="15"/>
        <v>1177.8900000000001</v>
      </c>
      <c r="CH9" s="5">
        <f t="shared" si="15"/>
        <v>545.62</v>
      </c>
      <c r="CI9" s="5">
        <f t="shared" si="15"/>
        <v>216.86</v>
      </c>
      <c r="CJ9" s="5">
        <f t="shared" si="15"/>
        <v>70.349999999999994</v>
      </c>
      <c r="CK9" s="5">
        <f t="shared" si="15"/>
        <v>17.11</v>
      </c>
      <c r="CL9" s="5">
        <f t="shared" si="15"/>
        <v>2.62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0</v>
      </c>
      <c r="DY9" s="3">
        <f t="shared" si="16"/>
        <v>0</v>
      </c>
      <c r="DZ9" s="3">
        <f t="shared" si="16"/>
        <v>0</v>
      </c>
      <c r="EA9" s="3">
        <f t="shared" si="16"/>
        <v>1</v>
      </c>
      <c r="EB9" s="3">
        <f t="shared" si="16"/>
        <v>0.99524000000000001</v>
      </c>
      <c r="EC9" s="3">
        <f t="shared" si="16"/>
        <v>0.9905026576</v>
      </c>
      <c r="ED9" s="3">
        <f t="shared" si="16"/>
        <v>0.98588691521558403</v>
      </c>
      <c r="EE9" s="3">
        <f t="shared" si="16"/>
        <v>0.98153915391948332</v>
      </c>
      <c r="EF9" s="3">
        <f t="shared" si="16"/>
        <v>0.97745595103917826</v>
      </c>
      <c r="EG9" s="3">
        <f t="shared" si="16"/>
        <v>0.9735363526755112</v>
      </c>
      <c r="EH9" s="3">
        <f t="shared" si="16"/>
        <v>0.96965194262833587</v>
      </c>
      <c r="EI9" s="3">
        <f t="shared" si="16"/>
        <v>0.96570545922183848</v>
      </c>
      <c r="EJ9" s="3">
        <f t="shared" si="16"/>
        <v>0.96163983923851448</v>
      </c>
      <c r="EK9" s="3">
        <f t="shared" si="16"/>
        <v>0.95744708953943458</v>
      </c>
      <c r="EL9" s="3">
        <f t="shared" si="16"/>
        <v>0.95311942869471633</v>
      </c>
      <c r="EM9" s="3">
        <f t="shared" si="16"/>
        <v>0.94867789215699894</v>
      </c>
      <c r="EN9" s="3">
        <f t="shared" si="16"/>
        <v>0.9439724498119002</v>
      </c>
      <c r="EO9" s="3">
        <f t="shared" si="16"/>
        <v>0.93890331775641034</v>
      </c>
      <c r="EP9" s="3">
        <f t="shared" si="16"/>
        <v>0.93338256624800264</v>
      </c>
      <c r="EQ9" s="3">
        <f t="shared" si="16"/>
        <v>0.9273342472187156</v>
      </c>
      <c r="ER9" s="3">
        <f t="shared" si="16"/>
        <v>0.92064816729626864</v>
      </c>
      <c r="ES9" s="3">
        <f t="shared" si="16"/>
        <v>0.91323694954953372</v>
      </c>
      <c r="ET9" s="3">
        <f t="shared" si="16"/>
        <v>0.90504521411207439</v>
      </c>
      <c r="EU9" s="3">
        <f t="shared" si="16"/>
        <v>0.89605811513594147</v>
      </c>
      <c r="EV9" s="3">
        <f t="shared" si="16"/>
        <v>0.88618355470714338</v>
      </c>
      <c r="EW9" s="3">
        <f t="shared" si="16"/>
        <v>0.87528349698424557</v>
      </c>
      <c r="EX9" s="3">
        <f t="shared" si="16"/>
        <v>0.86322209039580267</v>
      </c>
      <c r="EY9" s="3">
        <f t="shared" si="16"/>
        <v>0.84990257354099541</v>
      </c>
      <c r="EZ9" s="3">
        <f t="shared" si="16"/>
        <v>0.83526725122461942</v>
      </c>
      <c r="FA9" s="3">
        <f t="shared" si="16"/>
        <v>0.81925517801864345</v>
      </c>
      <c r="FB9" s="3">
        <f t="shared" si="16"/>
        <v>0.80181323527862647</v>
      </c>
      <c r="FC9" s="3">
        <f t="shared" si="16"/>
        <v>0.7829064791907564</v>
      </c>
      <c r="FD9" s="3">
        <f t="shared" si="16"/>
        <v>0.76246479101908582</v>
      </c>
      <c r="FE9" s="3">
        <f t="shared" si="16"/>
        <v>0.74033806278371195</v>
      </c>
      <c r="FF9" s="3">
        <f t="shared" si="16"/>
        <v>0.71632149602700834</v>
      </c>
      <c r="FG9" s="3">
        <f t="shared" si="16"/>
        <v>0.69021157749682394</v>
      </c>
      <c r="FH9" s="3">
        <f t="shared" si="16"/>
        <v>0.66187839224057932</v>
      </c>
      <c r="FI9" s="3">
        <f t="shared" si="16"/>
        <v>0.63120032876022847</v>
      </c>
      <c r="FJ9" s="3">
        <f t="shared" si="16"/>
        <v>0.59810649552332973</v>
      </c>
      <c r="FK9" s="3">
        <f t="shared" si="16"/>
        <v>0.56260289394906493</v>
      </c>
      <c r="FL9" s="3">
        <f t="shared" si="16"/>
        <v>0.5247791013888693</v>
      </c>
      <c r="FM9" s="3">
        <f t="shared" si="16"/>
        <v>0.48484865956419021</v>
      </c>
      <c r="FN9" s="3">
        <f t="shared" si="16"/>
        <v>0.44315652332826549</v>
      </c>
      <c r="FO9" s="3">
        <f t="shared" si="16"/>
        <v>0.39934163786679988</v>
      </c>
      <c r="FP9" s="3">
        <f t="shared" si="16"/>
        <v>0.35417609862406485</v>
      </c>
      <c r="FQ9" s="3">
        <f t="shared" si="16"/>
        <v>0.30860780177509267</v>
      </c>
      <c r="FR9" s="3">
        <f t="shared" si="16"/>
        <v>0.26365290329051494</v>
      </c>
      <c r="FS9" s="3">
        <f t="shared" ref="FS9:HA9" si="17">IF(FS8&lt;$B9,0,VLOOKUP(FS8,$B9:$F108,3))</f>
        <v>0.22031100251858718</v>
      </c>
      <c r="FT9" s="3">
        <f t="shared" si="17"/>
        <v>0.1795777012629256</v>
      </c>
      <c r="FU9" s="3">
        <f t="shared" si="17"/>
        <v>0.14243744108772732</v>
      </c>
      <c r="FV9" s="3">
        <f t="shared" si="17"/>
        <v>0.10973665336280689</v>
      </c>
      <c r="FW9" s="3">
        <f t="shared" si="17"/>
        <v>8.2577929022045804E-2</v>
      </c>
      <c r="FX9" s="3">
        <f t="shared" si="17"/>
        <v>6.0295926434027182E-2</v>
      </c>
      <c r="FY9" s="3">
        <f t="shared" si="17"/>
        <v>4.2196898196325237E-2</v>
      </c>
      <c r="FZ9" s="3">
        <f t="shared" si="17"/>
        <v>2.8026757813017261E-2</v>
      </c>
      <c r="GA9" s="3">
        <f t="shared" si="17"/>
        <v>1.7577821965168168E-2</v>
      </c>
      <c r="GB9" s="3">
        <f t="shared" si="17"/>
        <v>1.0018303850827946E-2</v>
      </c>
      <c r="GC9" s="3">
        <f t="shared" si="17"/>
        <v>5.0609465563227537E-3</v>
      </c>
      <c r="GD9" s="3">
        <f t="shared" si="17"/>
        <v>2.2221098044846311E-3</v>
      </c>
      <c r="GE9" s="3">
        <f t="shared" si="17"/>
        <v>8.3715764774153982E-4</v>
      </c>
      <c r="GF9" s="3">
        <f t="shared" si="17"/>
        <v>2.5740923352756865E-4</v>
      </c>
      <c r="GG9" s="3">
        <f t="shared" si="17"/>
        <v>5.9337976512775113E-5</v>
      </c>
      <c r="GH9" s="3">
        <f t="shared" si="17"/>
        <v>8.6045999741175181E-6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26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0.16600000000000001</v>
      </c>
      <c r="HM9">
        <f>IF(HJ9=HK9,0,HJ9*VLOOKUP(HH9,Mort!$A$2:$E$115,IF(C5="M",2,3)))</f>
        <v>2.4000000000000001E-4</v>
      </c>
      <c r="HN9" s="16">
        <f>(1+Assumptions!$C$9)^HB10</f>
        <v>1.1608855731360002</v>
      </c>
      <c r="HO9" s="16">
        <f>(1+Assumptions!$C$10)^-HB10</f>
        <v>0.87991304982188712</v>
      </c>
      <c r="HP9" s="3"/>
      <c r="HQ9" s="16">
        <f>(1.01+Assumptions!$C$9)^HB10</f>
        <v>1.2062716764160004</v>
      </c>
      <c r="HR9" s="16">
        <f>(0.99+Assumptions!$C$9)^HB10</f>
        <v>1.116792422656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2041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33092.402345682291</v>
      </c>
      <c r="F10" s="3">
        <f t="shared" ref="F10:F73" si="19">ROUND(D10*E10, 2)</f>
        <v>32934.879999999997</v>
      </c>
      <c r="H10">
        <f>C4</f>
        <v>30</v>
      </c>
      <c r="I10" s="5">
        <f t="dataTable" ref="I10:HA60" dt2D="0" dtr="0" r1="I6"/>
        <v>650375.25087261235</v>
      </c>
      <c r="J10" s="5">
        <v>0</v>
      </c>
      <c r="K10" s="5">
        <v>10750.45</v>
      </c>
      <c r="L10" s="5">
        <v>11338.32</v>
      </c>
      <c r="M10" s="5">
        <v>11957.98</v>
      </c>
      <c r="N10" s="5">
        <v>12611</v>
      </c>
      <c r="O10" s="5">
        <v>13299.15</v>
      </c>
      <c r="P10" s="5">
        <v>14024.15</v>
      </c>
      <c r="Q10" s="5">
        <v>14787.79</v>
      </c>
      <c r="R10" s="5">
        <v>15591.91</v>
      </c>
      <c r="S10" s="5">
        <v>16438.28</v>
      </c>
      <c r="T10" s="5">
        <v>17328.86</v>
      </c>
      <c r="U10" s="5">
        <v>18265.310000000001</v>
      </c>
      <c r="V10" s="5">
        <v>19249.669999999998</v>
      </c>
      <c r="W10" s="5">
        <v>20283.419999999998</v>
      </c>
      <c r="X10" s="5">
        <v>21367.98</v>
      </c>
      <c r="Y10" s="5">
        <v>22504.9</v>
      </c>
      <c r="Z10" s="5">
        <v>23695.18</v>
      </c>
      <c r="AA10" s="5">
        <v>24939.42</v>
      </c>
      <c r="AB10" s="5">
        <v>26237.42</v>
      </c>
      <c r="AC10" s="5">
        <v>27588.85</v>
      </c>
      <c r="AD10" s="5">
        <v>28991.85</v>
      </c>
      <c r="AE10" s="5">
        <v>30443.87</v>
      </c>
      <c r="AF10" s="5">
        <v>31965.4</v>
      </c>
      <c r="AG10" s="5">
        <v>33562.97</v>
      </c>
      <c r="AH10" s="5">
        <v>35243.93</v>
      </c>
      <c r="AI10" s="5">
        <v>37018.370000000003</v>
      </c>
      <c r="AJ10" s="5">
        <v>38891.919999999998</v>
      </c>
      <c r="AK10" s="5">
        <v>40866.44</v>
      </c>
      <c r="AL10" s="5">
        <v>42942.07</v>
      </c>
      <c r="AM10" s="5">
        <v>45119.5</v>
      </c>
      <c r="AN10" s="5">
        <v>47400.67</v>
      </c>
      <c r="AO10" s="5">
        <v>49789.67</v>
      </c>
      <c r="AP10" s="5">
        <v>52290.67</v>
      </c>
      <c r="AQ10" s="5">
        <v>54909.59</v>
      </c>
      <c r="AR10" s="5">
        <v>57642.28</v>
      </c>
      <c r="AS10" s="5">
        <v>24912.65</v>
      </c>
      <c r="AT10" s="5">
        <v>26128.3</v>
      </c>
      <c r="AU10" s="5">
        <v>27386.74</v>
      </c>
      <c r="AV10" s="5">
        <v>28684.69</v>
      </c>
      <c r="AW10" s="5">
        <v>30018.74</v>
      </c>
      <c r="AX10" s="5">
        <v>31385.69</v>
      </c>
      <c r="AY10" s="5">
        <v>32783.1</v>
      </c>
      <c r="AZ10" s="5">
        <v>34205.03</v>
      </c>
      <c r="BA10" s="5">
        <v>35642.449999999997</v>
      </c>
      <c r="BB10" s="5">
        <v>37084.61</v>
      </c>
      <c r="BC10" s="5">
        <v>38520.58</v>
      </c>
      <c r="BD10" s="5">
        <v>39939.410000000003</v>
      </c>
      <c r="BE10" s="5">
        <v>41328.32</v>
      </c>
      <c r="BF10" s="5">
        <v>42673.11</v>
      </c>
      <c r="BG10" s="5">
        <v>43958.559999999998</v>
      </c>
      <c r="BH10" s="5">
        <v>45165.39</v>
      </c>
      <c r="BI10" s="5">
        <v>46266.7</v>
      </c>
      <c r="BJ10" s="5">
        <v>47227.93</v>
      </c>
      <c r="BK10" s="5">
        <v>48009.33</v>
      </c>
      <c r="BL10" s="5">
        <v>48570.66</v>
      </c>
      <c r="BM10" s="5">
        <v>48866.98</v>
      </c>
      <c r="BN10" s="5">
        <v>48851.65</v>
      </c>
      <c r="BO10" s="5">
        <v>48479.17</v>
      </c>
      <c r="BP10" s="5">
        <v>47707.01</v>
      </c>
      <c r="BQ10" s="5">
        <v>46501.22</v>
      </c>
      <c r="BR10" s="5">
        <v>44840.22</v>
      </c>
      <c r="BS10" s="5">
        <v>42629.24</v>
      </c>
      <c r="BT10" s="5">
        <v>39887.31</v>
      </c>
      <c r="BU10" s="5">
        <v>36666.959999999999</v>
      </c>
      <c r="BV10" s="5">
        <v>33048.589999999997</v>
      </c>
      <c r="BW10" s="5">
        <v>29134.6</v>
      </c>
      <c r="BX10" s="5">
        <v>25054.04</v>
      </c>
      <c r="BY10" s="5">
        <v>20965.34</v>
      </c>
      <c r="BZ10" s="5">
        <v>17040.490000000002</v>
      </c>
      <c r="CA10" s="5">
        <v>13528.41</v>
      </c>
      <c r="CB10" s="5">
        <v>10421.33</v>
      </c>
      <c r="CC10" s="5">
        <v>7694.28</v>
      </c>
      <c r="CD10" s="5">
        <v>5391.54</v>
      </c>
      <c r="CE10" s="5">
        <v>3567.45</v>
      </c>
      <c r="CF10" s="5">
        <v>2145.06</v>
      </c>
      <c r="CG10" s="5">
        <v>1143.22</v>
      </c>
      <c r="CH10" s="5">
        <v>529.55999999999995</v>
      </c>
      <c r="CI10" s="5">
        <v>210.48</v>
      </c>
      <c r="CJ10" s="5">
        <v>68.28</v>
      </c>
      <c r="CK10" s="5">
        <v>16.61</v>
      </c>
      <c r="CL10" s="5">
        <v>2.54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0.99970000000000003</v>
      </c>
      <c r="DI10" s="3">
        <v>0.99937009899999996</v>
      </c>
      <c r="DJ10" s="3">
        <v>0.99900033206337002</v>
      </c>
      <c r="DK10" s="3">
        <v>0.99859074192722397</v>
      </c>
      <c r="DL10" s="3">
        <v>0.99813139018593744</v>
      </c>
      <c r="DM10" s="3">
        <v>0.99761236186304081</v>
      </c>
      <c r="DN10" s="3">
        <v>0.99702377056954161</v>
      </c>
      <c r="DO10" s="3">
        <v>0.99634579440555426</v>
      </c>
      <c r="DP10" s="3">
        <v>0.99556864468591788</v>
      </c>
      <c r="DQ10" s="3">
        <v>0.99466267721925372</v>
      </c>
      <c r="DR10" s="3">
        <v>0.99361828140817354</v>
      </c>
      <c r="DS10" s="3">
        <v>0.99239613092204149</v>
      </c>
      <c r="DT10" s="3">
        <v>0.99095715653220462</v>
      </c>
      <c r="DU10" s="3">
        <v>0.98927252936609988</v>
      </c>
      <c r="DV10" s="3">
        <v>0.9872939843073677</v>
      </c>
      <c r="DW10" s="3">
        <v>0.98496397050440232</v>
      </c>
      <c r="DX10" s="3">
        <v>0.98220607138699001</v>
      </c>
      <c r="DY10" s="3">
        <v>0.97895496929069903</v>
      </c>
      <c r="DZ10" s="3">
        <v>0.97510767626138661</v>
      </c>
      <c r="EA10" s="3">
        <v>0.97056367449000858</v>
      </c>
      <c r="EB10" s="3">
        <v>0.9659437913994362</v>
      </c>
      <c r="EC10" s="3">
        <v>0.96134589895237488</v>
      </c>
      <c r="ED10" s="3">
        <v>0.95686602706325685</v>
      </c>
      <c r="EE10" s="3">
        <v>0.95264624788390784</v>
      </c>
      <c r="EF10" s="3">
        <v>0.94868323949271072</v>
      </c>
      <c r="EG10" s="3">
        <v>0.944879019702345</v>
      </c>
      <c r="EH10" s="3">
        <v>0.9411089524137326</v>
      </c>
      <c r="EI10" s="3">
        <v>0.93727863897740871</v>
      </c>
      <c r="EJ10" s="3">
        <v>0.93333269590731383</v>
      </c>
      <c r="EK10" s="3">
        <v>0.9292633653531579</v>
      </c>
      <c r="EL10" s="3">
        <v>0.92506309494176164</v>
      </c>
      <c r="EM10" s="3">
        <v>0.92075230091933302</v>
      </c>
      <c r="EN10" s="3">
        <v>0.91618536950677321</v>
      </c>
      <c r="EO10" s="3">
        <v>0.9112654540725218</v>
      </c>
      <c r="EP10" s="3">
        <v>0.90590721320257539</v>
      </c>
      <c r="EQ10" s="3">
        <v>0.90003693446102262</v>
      </c>
      <c r="ER10" s="3">
        <v>0.89354766816355857</v>
      </c>
      <c r="ES10" s="3">
        <v>0.8863546094348419</v>
      </c>
      <c r="ET10" s="3">
        <v>0.87840400858821133</v>
      </c>
      <c r="EU10" s="3">
        <v>0.86968145678293041</v>
      </c>
      <c r="EV10" s="3">
        <v>0.86009756712918251</v>
      </c>
      <c r="EW10" s="3">
        <v>0.84951836705349359</v>
      </c>
      <c r="EX10" s="3">
        <v>0.83781200395549649</v>
      </c>
      <c r="EY10" s="3">
        <v>0.82488456473446314</v>
      </c>
      <c r="EZ10" s="3">
        <v>0.81068005252973563</v>
      </c>
      <c r="FA10" s="3">
        <v>0.79513931592274056</v>
      </c>
      <c r="FB10" s="3">
        <v>0.77821079988674535</v>
      </c>
      <c r="FC10" s="3">
        <v>0.75986058922541588</v>
      </c>
      <c r="FD10" s="3">
        <v>0.7400206292407403</v>
      </c>
      <c r="FE10" s="3">
        <v>0.71854523058017394</v>
      </c>
      <c r="FF10" s="3">
        <v>0.69523562330015309</v>
      </c>
      <c r="FG10" s="3">
        <v>0.66989428483086255</v>
      </c>
      <c r="FH10" s="3">
        <v>0.64239512443855562</v>
      </c>
      <c r="FI10" s="3">
        <v>0.61262011042082853</v>
      </c>
      <c r="FJ10" s="3">
        <v>0.58050043803146456</v>
      </c>
      <c r="FK10" s="3">
        <v>0.5460419320299168</v>
      </c>
      <c r="FL10" s="3">
        <v>0.50933153293954547</v>
      </c>
      <c r="FM10" s="3">
        <v>0.47057649659817546</v>
      </c>
      <c r="FN10" s="3">
        <v>0.43011162365569833</v>
      </c>
      <c r="FO10" s="3">
        <v>0.3875864874248594</v>
      </c>
      <c r="FP10" s="3">
        <v>0.34375045569710783</v>
      </c>
      <c r="FQ10" s="3">
        <v>0.29952352206711791</v>
      </c>
      <c r="FR10" s="3">
        <v>0.25589193060760085</v>
      </c>
      <c r="FS10" s="3">
        <v>0.21382585613501734</v>
      </c>
      <c r="FT10" s="3">
        <v>0.17429159359421398</v>
      </c>
      <c r="FU10" s="3">
        <v>0.13824460620705864</v>
      </c>
      <c r="FV10" s="3">
        <v>0.10650640951404211</v>
      </c>
      <c r="FW10" s="3">
        <v>8.0147138223411823E-2</v>
      </c>
      <c r="FX10" s="3">
        <v>5.852103591658861E-2</v>
      </c>
      <c r="FY10" s="3">
        <v>4.0954776565506203E-2</v>
      </c>
      <c r="FZ10" s="3">
        <v>2.7201753047043566E-2</v>
      </c>
      <c r="GA10" s="3">
        <v>1.7060395476044786E-2</v>
      </c>
      <c r="GB10" s="3">
        <v>9.7234017976169651E-3</v>
      </c>
      <c r="GC10" s="3">
        <v>4.911970886102162E-3</v>
      </c>
      <c r="GD10" s="3">
        <v>2.1566990569608759E-3</v>
      </c>
      <c r="GE10" s="3">
        <v>8.1251480271944026E-4</v>
      </c>
      <c r="GF10" s="3">
        <v>2.4983205154017346E-4</v>
      </c>
      <c r="GG10" s="3">
        <v>5.7591284521040772E-5</v>
      </c>
      <c r="GH10" s="3">
        <v>8.3513121683961201E-6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4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8.72E-2</v>
      </c>
      <c r="HF10">
        <f>IF(HC10=HD10,0,HC10*VLOOKUP(H10,Mort!$A$2:$E$115,IF(C5="M",2,3)))</f>
        <v>2.5000000000000001E-4</v>
      </c>
      <c r="HH10">
        <f t="shared" ref="HH10:HI25" si="20">HH9+1</f>
        <v>27</v>
      </c>
      <c r="HI10">
        <f t="shared" si="20"/>
        <v>1</v>
      </c>
      <c r="HJ10">
        <f t="shared" ref="HJ10:HJ60" si="21">HJ9-HK9-HL9-HM9</f>
        <v>0.83375999999999995</v>
      </c>
      <c r="HK10">
        <f>IF(HH10&gt;=$F$3,IF(HI10&lt;50,HJ10*VLOOKUP(HH10,Ret!$A$2:$AZ$27,HI10+2),HJ10),0)</f>
        <v>0</v>
      </c>
      <c r="HL10">
        <f>IF(HH10&lt;$F$3,HJ10*VLOOKUP(HH10,Withd!$A$2:$AZ$57,HI10+2),0)</f>
        <v>0.121979088</v>
      </c>
      <c r="HM10">
        <f>IF(HJ10=HK10,0,HJ10*VLOOKUP(HH10,Mort!$A$2:$E$115,IF(HM9/HJ9=VLOOKUP(HH9,Mort!$A$2:$E$115,2),2,3)))</f>
        <v>2.0010239999999999E-4</v>
      </c>
      <c r="HN10">
        <f>HN9/(1+Assumptions!$C$9)</f>
        <v>1.1183868720000001</v>
      </c>
      <c r="HO10">
        <f>HO9*(1+Assumptions!$C$10)</f>
        <v>0.90851022394109837</v>
      </c>
      <c r="HQ10">
        <f>HQ9/(1.01+Assumptions!$C$9)</f>
        <v>1.1510225920000003</v>
      </c>
      <c r="HR10">
        <f>HR9/(0.99+Assumptions!$C$9)</f>
        <v>1.086373952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2042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34912.484474694815</v>
      </c>
      <c r="F11" s="3">
        <f t="shared" si="19"/>
        <v>34580.910000000003</v>
      </c>
      <c r="H11">
        <f>H10+1</f>
        <v>31</v>
      </c>
      <c r="I11" s="5">
        <v>640210.43730648281</v>
      </c>
      <c r="J11" s="5">
        <v>0</v>
      </c>
      <c r="K11" s="5">
        <v>0</v>
      </c>
      <c r="L11" s="5">
        <v>11341.72</v>
      </c>
      <c r="M11" s="5">
        <v>11961.57</v>
      </c>
      <c r="N11" s="5">
        <v>12614.79</v>
      </c>
      <c r="O11" s="5">
        <v>13303.15</v>
      </c>
      <c r="P11" s="5">
        <v>14028.36</v>
      </c>
      <c r="Q11" s="5">
        <v>14792.23</v>
      </c>
      <c r="R11" s="5">
        <v>15596.59</v>
      </c>
      <c r="S11" s="5">
        <v>16443.21</v>
      </c>
      <c r="T11" s="5">
        <v>17334.060000000001</v>
      </c>
      <c r="U11" s="5">
        <v>18270.79</v>
      </c>
      <c r="V11" s="5">
        <v>19255.45</v>
      </c>
      <c r="W11" s="5">
        <v>20289.509999999998</v>
      </c>
      <c r="X11" s="5">
        <v>21374.39</v>
      </c>
      <c r="Y11" s="5">
        <v>22511.65</v>
      </c>
      <c r="Z11" s="5">
        <v>23702.29</v>
      </c>
      <c r="AA11" s="5">
        <v>24946.9</v>
      </c>
      <c r="AB11" s="5">
        <v>26245.29</v>
      </c>
      <c r="AC11" s="5">
        <v>27597.13</v>
      </c>
      <c r="AD11" s="5">
        <v>29000.55</v>
      </c>
      <c r="AE11" s="5">
        <v>30453.01</v>
      </c>
      <c r="AF11" s="5">
        <v>31974.99</v>
      </c>
      <c r="AG11" s="5">
        <v>33573.050000000003</v>
      </c>
      <c r="AH11" s="5">
        <v>35254.51</v>
      </c>
      <c r="AI11" s="5">
        <v>37029.480000000003</v>
      </c>
      <c r="AJ11" s="5">
        <v>38903.589999999997</v>
      </c>
      <c r="AK11" s="5">
        <v>40878.699999999997</v>
      </c>
      <c r="AL11" s="5">
        <v>42954.95</v>
      </c>
      <c r="AM11" s="5">
        <v>45133.04</v>
      </c>
      <c r="AN11" s="5">
        <v>47414.89</v>
      </c>
      <c r="AO11" s="5">
        <v>49804.61</v>
      </c>
      <c r="AP11" s="5">
        <v>52306.37</v>
      </c>
      <c r="AQ11" s="5">
        <v>54926.06</v>
      </c>
      <c r="AR11" s="5">
        <v>57659.58</v>
      </c>
      <c r="AS11" s="5">
        <v>24920.13</v>
      </c>
      <c r="AT11" s="5">
        <v>26136.15</v>
      </c>
      <c r="AU11" s="5">
        <v>27394.959999999999</v>
      </c>
      <c r="AV11" s="5">
        <v>28693.3</v>
      </c>
      <c r="AW11" s="5">
        <v>30027.74</v>
      </c>
      <c r="AX11" s="5">
        <v>31395.11</v>
      </c>
      <c r="AY11" s="5">
        <v>32792.94</v>
      </c>
      <c r="AZ11" s="5">
        <v>34215.300000000003</v>
      </c>
      <c r="BA11" s="5">
        <v>35653.14</v>
      </c>
      <c r="BB11" s="5">
        <v>37095.74</v>
      </c>
      <c r="BC11" s="5">
        <v>38532.14</v>
      </c>
      <c r="BD11" s="5">
        <v>39951.39</v>
      </c>
      <c r="BE11" s="5">
        <v>41340.730000000003</v>
      </c>
      <c r="BF11" s="5">
        <v>42685.91</v>
      </c>
      <c r="BG11" s="5">
        <v>43971.75</v>
      </c>
      <c r="BH11" s="5">
        <v>45178.95</v>
      </c>
      <c r="BI11" s="5">
        <v>46280.58</v>
      </c>
      <c r="BJ11" s="5">
        <v>47242.1</v>
      </c>
      <c r="BK11" s="5">
        <v>48023.73</v>
      </c>
      <c r="BL11" s="5">
        <v>48585.24</v>
      </c>
      <c r="BM11" s="5">
        <v>48881.64</v>
      </c>
      <c r="BN11" s="5">
        <v>48866.31</v>
      </c>
      <c r="BO11" s="5">
        <v>48493.72</v>
      </c>
      <c r="BP11" s="5">
        <v>47721.33</v>
      </c>
      <c r="BQ11" s="5">
        <v>46515.17</v>
      </c>
      <c r="BR11" s="5">
        <v>44853.68</v>
      </c>
      <c r="BS11" s="5">
        <v>42642.04</v>
      </c>
      <c r="BT11" s="5">
        <v>39899.279999999999</v>
      </c>
      <c r="BU11" s="5">
        <v>36677.96</v>
      </c>
      <c r="BV11" s="5">
        <v>33058.51</v>
      </c>
      <c r="BW11" s="5">
        <v>29143.34</v>
      </c>
      <c r="BX11" s="5">
        <v>25061.56</v>
      </c>
      <c r="BY11" s="5">
        <v>20971.63</v>
      </c>
      <c r="BZ11" s="5">
        <v>17045.599999999999</v>
      </c>
      <c r="CA11" s="5">
        <v>13532.47</v>
      </c>
      <c r="CB11" s="5">
        <v>10424.459999999999</v>
      </c>
      <c r="CC11" s="5">
        <v>7696.59</v>
      </c>
      <c r="CD11" s="5">
        <v>5393.16</v>
      </c>
      <c r="CE11" s="5">
        <v>3568.52</v>
      </c>
      <c r="CF11" s="5">
        <v>2145.6999999999998</v>
      </c>
      <c r="CG11" s="5">
        <v>1143.56</v>
      </c>
      <c r="CH11" s="5">
        <v>529.72</v>
      </c>
      <c r="CI11" s="5">
        <v>210.54</v>
      </c>
      <c r="CJ11" s="5">
        <v>68.3</v>
      </c>
      <c r="CK11" s="5">
        <v>16.61</v>
      </c>
      <c r="CL11" s="5">
        <v>2.54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0.99966999999999995</v>
      </c>
      <c r="DJ11" s="3">
        <v>0.99930012209999997</v>
      </c>
      <c r="DK11" s="3">
        <v>0.99889040904993898</v>
      </c>
      <c r="DL11" s="3">
        <v>0.99843091946177598</v>
      </c>
      <c r="DM11" s="3">
        <v>0.99791173538365585</v>
      </c>
      <c r="DN11" s="3">
        <v>0.99732296745977955</v>
      </c>
      <c r="DO11" s="3">
        <v>0.99664478784190691</v>
      </c>
      <c r="DP11" s="3">
        <v>0.99586740490739023</v>
      </c>
      <c r="DQ11" s="3">
        <v>0.99496116556892455</v>
      </c>
      <c r="DR11" s="3">
        <v>0.99391645634507719</v>
      </c>
      <c r="DS11" s="3">
        <v>0.99269393910377279</v>
      </c>
      <c r="DT11" s="3">
        <v>0.99125453289207233</v>
      </c>
      <c r="DU11" s="3">
        <v>0.9895694001861558</v>
      </c>
      <c r="DV11" s="3">
        <v>0.98759026138578354</v>
      </c>
      <c r="DW11" s="3">
        <v>0.98525954836891305</v>
      </c>
      <c r="DX11" s="3">
        <v>0.98250082163348007</v>
      </c>
      <c r="DY11" s="3">
        <v>0.97924874391387318</v>
      </c>
      <c r="DZ11" s="3">
        <v>0.97540029635029168</v>
      </c>
      <c r="EA11" s="3">
        <v>0.97085493096929931</v>
      </c>
      <c r="EB11" s="3">
        <v>0.96623366149788548</v>
      </c>
      <c r="EC11" s="3">
        <v>0.96163438926915557</v>
      </c>
      <c r="ED11" s="3">
        <v>0.95715317301516134</v>
      </c>
      <c r="EE11" s="3">
        <v>0.9529321275221645</v>
      </c>
      <c r="EF11" s="3">
        <v>0.94896792987167222</v>
      </c>
      <c r="EG11" s="3">
        <v>0.94516256847288682</v>
      </c>
      <c r="EH11" s="3">
        <v>0.94139136982467997</v>
      </c>
      <c r="EI11" s="3">
        <v>0.93755990694949354</v>
      </c>
      <c r="EJ11" s="3">
        <v>0.93361277974123613</v>
      </c>
      <c r="EK11" s="3">
        <v>0.92954222802156428</v>
      </c>
      <c r="EL11" s="3">
        <v>0.92534069715090683</v>
      </c>
      <c r="EM11" s="3">
        <v>0.92102860950218357</v>
      </c>
      <c r="EN11" s="3">
        <v>0.91646030759905273</v>
      </c>
      <c r="EO11" s="3">
        <v>0.91153891574724577</v>
      </c>
      <c r="EP11" s="3">
        <v>0.90617906692265193</v>
      </c>
      <c r="EQ11" s="3">
        <v>0.90030702656899309</v>
      </c>
      <c r="ER11" s="3">
        <v>0.89381581290743062</v>
      </c>
      <c r="ES11" s="3">
        <v>0.8866205956135258</v>
      </c>
      <c r="ET11" s="3">
        <v>0.87866760887087247</v>
      </c>
      <c r="EU11" s="3">
        <v>0.86994243951478467</v>
      </c>
      <c r="EV11" s="3">
        <v>0.86035567383133171</v>
      </c>
      <c r="EW11" s="3">
        <v>0.84977329904320631</v>
      </c>
      <c r="EX11" s="3">
        <v>0.83806342298239089</v>
      </c>
      <c r="EY11" s="3">
        <v>0.82513210436577256</v>
      </c>
      <c r="EZ11" s="3">
        <v>0.81092332952859392</v>
      </c>
      <c r="FA11" s="3">
        <v>0.79537792930153073</v>
      </c>
      <c r="FB11" s="3">
        <v>0.77844433318670114</v>
      </c>
      <c r="FC11" s="3">
        <v>0.76008861581015874</v>
      </c>
      <c r="FD11" s="3">
        <v>0.74024270205135556</v>
      </c>
      <c r="FE11" s="3">
        <v>0.71876085883782515</v>
      </c>
      <c r="FF11" s="3">
        <v>0.69544425657712605</v>
      </c>
      <c r="FG11" s="3">
        <v>0.67009531342488982</v>
      </c>
      <c r="FH11" s="3">
        <v>0.64258790080879802</v>
      </c>
      <c r="FI11" s="3">
        <v>0.61280395160631018</v>
      </c>
      <c r="FJ11" s="3">
        <v>0.5806746404235914</v>
      </c>
      <c r="FK11" s="3">
        <v>0.54620579376804701</v>
      </c>
      <c r="FL11" s="3">
        <v>0.50948437825302118</v>
      </c>
      <c r="FM11" s="3">
        <v>0.47071771191174883</v>
      </c>
      <c r="FN11" s="3">
        <v>0.43024069586445751</v>
      </c>
      <c r="FO11" s="3">
        <v>0.38770279826433857</v>
      </c>
      <c r="FP11" s="3">
        <v>0.34385361178064189</v>
      </c>
      <c r="FQ11" s="3">
        <v>0.29961340608894449</v>
      </c>
      <c r="FR11" s="3">
        <v>0.25596872122396797</v>
      </c>
      <c r="FS11" s="3">
        <v>0.21389002314195987</v>
      </c>
      <c r="FT11" s="3">
        <v>0.17434389676324291</v>
      </c>
      <c r="FU11" s="3">
        <v>0.13828609203466902</v>
      </c>
      <c r="FV11" s="3">
        <v>0.1065383710253497</v>
      </c>
      <c r="FW11" s="3">
        <v>8.0171189580285906E-2</v>
      </c>
      <c r="FX11" s="3">
        <v>5.8538597495837362E-2</v>
      </c>
      <c r="FY11" s="3">
        <v>4.0967066685511859E-2</v>
      </c>
      <c r="FZ11" s="3">
        <v>2.7209916021850123E-2</v>
      </c>
      <c r="GA11" s="3">
        <v>1.7065515130583964E-2</v>
      </c>
      <c r="GB11" s="3">
        <v>9.7263196935250245E-3</v>
      </c>
      <c r="GC11" s="3">
        <v>4.9134449195780364E-3</v>
      </c>
      <c r="GD11" s="3">
        <v>2.1573462608391282E-3</v>
      </c>
      <c r="GE11" s="3">
        <v>8.1275863030853303E-4</v>
      </c>
      <c r="GF11" s="3">
        <v>2.4990702364726774E-4</v>
      </c>
      <c r="GG11" s="3">
        <v>5.7608567091168147E-5</v>
      </c>
      <c r="GH11" s="3">
        <v>8.353818313890292E-6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5</v>
      </c>
      <c r="HC11">
        <f>HC10-HD10-HE10-HF10</f>
        <v>0.91255000000000008</v>
      </c>
      <c r="HD11">
        <f>IF(H11&gt;=$F$3,IF(HB11&lt;50,HC11*VLOOKUP(H11,Ret!$A$2:$AZ$27,HB11+2),HC11),0)</f>
        <v>0</v>
      </c>
      <c r="HE11">
        <f>IF(H11&lt;$F$3,HC11*VLOOKUP(H11,Withd!$A$2:$AZ$57,HB11+2),0)</f>
        <v>7.0631369999999999E-2</v>
      </c>
      <c r="HF11">
        <f>IF(HC11=HD11,0,HC11*VLOOKUP(H11,Mort!$A$2:$E$115,IF(HF10/HC10=VLOOKUP(H10,Mort!$A$2:$E$115,2),2,3)))</f>
        <v>2.4638850000000001E-4</v>
      </c>
      <c r="HH11">
        <f t="shared" si="20"/>
        <v>28</v>
      </c>
      <c r="HI11">
        <f t="shared" si="20"/>
        <v>2</v>
      </c>
      <c r="HJ11">
        <f t="shared" si="21"/>
        <v>0.71158080959999992</v>
      </c>
      <c r="HK11">
        <f>IF(HH11&gt;=$F$3,IF(HI11&lt;50,HJ11*VLOOKUP(HH11,Ret!$A$2:$AZ$27,HI11+2),HJ11),0)</f>
        <v>0</v>
      </c>
      <c r="HL11">
        <f>IF(HH11&lt;$F$3,HJ11*VLOOKUP(HH11,Withd!$A$2:$AZ$57,HI11+2),0)</f>
        <v>9.008613049535999E-2</v>
      </c>
      <c r="HM11">
        <f>IF(HJ11=HK11,0,HJ11*VLOOKUP(HH11,Mort!$A$2:$E$115,IF(HM10/HJ10=VLOOKUP(HH10,Mort!$A$2:$E$115,2),2,3)))</f>
        <v>1.7077939430399999E-4</v>
      </c>
      <c r="HN11">
        <f>HN10/(1+Assumptions!$C$9)</f>
        <v>1.0774440000000001</v>
      </c>
      <c r="HO11">
        <f>HO10*(1+Assumptions!$C$10)</f>
        <v>0.93803680621918406</v>
      </c>
      <c r="HQ11">
        <f>HQ10/(1.01+Assumptions!$C$9)</f>
        <v>1.0983040000000004</v>
      </c>
      <c r="HR11">
        <f>HR10/(0.99+Assumptions!$C$9)</f>
        <v>1.0567839999999999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2043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36832.671120803025</v>
      </c>
      <c r="F12" s="3">
        <f t="shared" si="19"/>
        <v>36312.85</v>
      </c>
      <c r="H12">
        <f t="shared" ref="H12:H60" si="23">H11+1</f>
        <v>32</v>
      </c>
      <c r="I12" s="5">
        <v>629891.78689349617</v>
      </c>
      <c r="J12" s="5">
        <v>0</v>
      </c>
      <c r="K12" s="5">
        <v>0</v>
      </c>
      <c r="L12" s="5">
        <v>0</v>
      </c>
      <c r="M12" s="5">
        <v>11965.52</v>
      </c>
      <c r="N12" s="5">
        <v>12618.95</v>
      </c>
      <c r="O12" s="5">
        <v>13307.54</v>
      </c>
      <c r="P12" s="5">
        <v>14032.99</v>
      </c>
      <c r="Q12" s="5">
        <v>14797.11</v>
      </c>
      <c r="R12" s="5">
        <v>15601.74</v>
      </c>
      <c r="S12" s="5">
        <v>16448.64</v>
      </c>
      <c r="T12" s="5">
        <v>17339.78</v>
      </c>
      <c r="U12" s="5">
        <v>18276.82</v>
      </c>
      <c r="V12" s="5">
        <v>19261.8</v>
      </c>
      <c r="W12" s="5">
        <v>20296.21</v>
      </c>
      <c r="X12" s="5">
        <v>21381.45</v>
      </c>
      <c r="Y12" s="5">
        <v>22519.08</v>
      </c>
      <c r="Z12" s="5">
        <v>23710.12</v>
      </c>
      <c r="AA12" s="5">
        <v>24955.14</v>
      </c>
      <c r="AB12" s="5">
        <v>26253.95</v>
      </c>
      <c r="AC12" s="5">
        <v>27606.240000000002</v>
      </c>
      <c r="AD12" s="5">
        <v>29010.13</v>
      </c>
      <c r="AE12" s="5">
        <v>30463.06</v>
      </c>
      <c r="AF12" s="5">
        <v>31985.55</v>
      </c>
      <c r="AG12" s="5">
        <v>33584.129999999997</v>
      </c>
      <c r="AH12" s="5">
        <v>35266.15</v>
      </c>
      <c r="AI12" s="5">
        <v>37041.71</v>
      </c>
      <c r="AJ12" s="5">
        <v>38916.43</v>
      </c>
      <c r="AK12" s="5">
        <v>40892.199999999997</v>
      </c>
      <c r="AL12" s="5">
        <v>42969.13</v>
      </c>
      <c r="AM12" s="5">
        <v>45147.93</v>
      </c>
      <c r="AN12" s="5">
        <v>47430.54</v>
      </c>
      <c r="AO12" s="5">
        <v>49821.05</v>
      </c>
      <c r="AP12" s="5">
        <v>52323.63</v>
      </c>
      <c r="AQ12" s="5">
        <v>54944.19</v>
      </c>
      <c r="AR12" s="5">
        <v>57678.61</v>
      </c>
      <c r="AS12" s="5">
        <v>24928.35</v>
      </c>
      <c r="AT12" s="5">
        <v>26144.77</v>
      </c>
      <c r="AU12" s="5">
        <v>27404</v>
      </c>
      <c r="AV12" s="5">
        <v>28702.77</v>
      </c>
      <c r="AW12" s="5">
        <v>30037.66</v>
      </c>
      <c r="AX12" s="5">
        <v>31405.47</v>
      </c>
      <c r="AY12" s="5">
        <v>32803.760000000002</v>
      </c>
      <c r="AZ12" s="5">
        <v>34226.589999999997</v>
      </c>
      <c r="BA12" s="5">
        <v>35664.910000000003</v>
      </c>
      <c r="BB12" s="5">
        <v>37107.99</v>
      </c>
      <c r="BC12" s="5">
        <v>38544.86</v>
      </c>
      <c r="BD12" s="5">
        <v>39964.58</v>
      </c>
      <c r="BE12" s="5">
        <v>41354.370000000003</v>
      </c>
      <c r="BF12" s="5">
        <v>42700.01</v>
      </c>
      <c r="BG12" s="5">
        <v>43986.26</v>
      </c>
      <c r="BH12" s="5">
        <v>45193.86</v>
      </c>
      <c r="BI12" s="5">
        <v>46295.86</v>
      </c>
      <c r="BJ12" s="5">
        <v>47257.7</v>
      </c>
      <c r="BK12" s="5">
        <v>48039.59</v>
      </c>
      <c r="BL12" s="5">
        <v>48601.279999999999</v>
      </c>
      <c r="BM12" s="5">
        <v>48897.78</v>
      </c>
      <c r="BN12" s="5">
        <v>48882.44</v>
      </c>
      <c r="BO12" s="5">
        <v>48509.72</v>
      </c>
      <c r="BP12" s="5">
        <v>47737.08</v>
      </c>
      <c r="BQ12" s="5">
        <v>46530.53</v>
      </c>
      <c r="BR12" s="5">
        <v>44868.480000000003</v>
      </c>
      <c r="BS12" s="5">
        <v>42656.11</v>
      </c>
      <c r="BT12" s="5">
        <v>39912.449999999997</v>
      </c>
      <c r="BU12" s="5">
        <v>36690.07</v>
      </c>
      <c r="BV12" s="5">
        <v>33069.42</v>
      </c>
      <c r="BW12" s="5">
        <v>29152.959999999999</v>
      </c>
      <c r="BX12" s="5">
        <v>25069.83</v>
      </c>
      <c r="BY12" s="5">
        <v>20978.560000000001</v>
      </c>
      <c r="BZ12" s="5">
        <v>17051.23</v>
      </c>
      <c r="CA12" s="5">
        <v>13536.94</v>
      </c>
      <c r="CB12" s="5">
        <v>10427.9</v>
      </c>
      <c r="CC12" s="5">
        <v>7699.13</v>
      </c>
      <c r="CD12" s="5">
        <v>5394.94</v>
      </c>
      <c r="CE12" s="5">
        <v>3569.7</v>
      </c>
      <c r="CF12" s="5">
        <v>2146.41</v>
      </c>
      <c r="CG12" s="5">
        <v>1143.94</v>
      </c>
      <c r="CH12" s="5">
        <v>529.89</v>
      </c>
      <c r="CI12" s="5">
        <v>210.61</v>
      </c>
      <c r="CJ12" s="5">
        <v>68.319999999999993</v>
      </c>
      <c r="CK12" s="5">
        <v>16.62</v>
      </c>
      <c r="CL12" s="5">
        <v>2.54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0.99963000000000002</v>
      </c>
      <c r="DK12" s="3">
        <v>0.9992201517</v>
      </c>
      <c r="DL12" s="3">
        <v>0.99876051043021796</v>
      </c>
      <c r="DM12" s="3">
        <v>0.99824115496479426</v>
      </c>
      <c r="DN12" s="3">
        <v>0.99765219268336502</v>
      </c>
      <c r="DO12" s="3">
        <v>0.99697378919234036</v>
      </c>
      <c r="DP12" s="3">
        <v>0.99619614963677039</v>
      </c>
      <c r="DQ12" s="3">
        <v>0.99528961114060099</v>
      </c>
      <c r="DR12" s="3">
        <v>0.99424455704890335</v>
      </c>
      <c r="DS12" s="3">
        <v>0.9930216362437333</v>
      </c>
      <c r="DT12" s="3">
        <v>0.99158175487117994</v>
      </c>
      <c r="DU12" s="3">
        <v>0.98989606588789891</v>
      </c>
      <c r="DV12" s="3">
        <v>0.98791627375612312</v>
      </c>
      <c r="DW12" s="3">
        <v>0.98558479135005861</v>
      </c>
      <c r="DX12" s="3">
        <v>0.98282515393427838</v>
      </c>
      <c r="DY12" s="3">
        <v>0.97957200267475586</v>
      </c>
      <c r="DZ12" s="3">
        <v>0.97572228470424405</v>
      </c>
      <c r="EA12" s="3">
        <v>0.97117541885752223</v>
      </c>
      <c r="EB12" s="3">
        <v>0.9665526238637604</v>
      </c>
      <c r="EC12" s="3">
        <v>0.9619518333741689</v>
      </c>
      <c r="ED12" s="3">
        <v>0.95746913783064524</v>
      </c>
      <c r="EE12" s="3">
        <v>0.95324669893281211</v>
      </c>
      <c r="EF12" s="3">
        <v>0.94928119266525157</v>
      </c>
      <c r="EG12" s="3">
        <v>0.94547457508266397</v>
      </c>
      <c r="EH12" s="3">
        <v>0.94170213152808413</v>
      </c>
      <c r="EI12" s="3">
        <v>0.93786940385276485</v>
      </c>
      <c r="EJ12" s="3">
        <v>0.93392097366254467</v>
      </c>
      <c r="EK12" s="3">
        <v>0.92984907821737595</v>
      </c>
      <c r="EL12" s="3">
        <v>0.92564616038383341</v>
      </c>
      <c r="EM12" s="3">
        <v>0.92133264927644476</v>
      </c>
      <c r="EN12" s="3">
        <v>0.91676283933603364</v>
      </c>
      <c r="EO12" s="3">
        <v>0.91183982288879917</v>
      </c>
      <c r="EP12" s="3">
        <v>0.90647820473021301</v>
      </c>
      <c r="EQ12" s="3">
        <v>0.90060422596356116</v>
      </c>
      <c r="ER12" s="3">
        <v>0.8941108694943638</v>
      </c>
      <c r="ES12" s="3">
        <v>0.88691327699493416</v>
      </c>
      <c r="ET12" s="3">
        <v>0.87895766490028959</v>
      </c>
      <c r="EU12" s="3">
        <v>0.87022961528782972</v>
      </c>
      <c r="EV12" s="3">
        <v>0.86063968492735776</v>
      </c>
      <c r="EW12" s="3">
        <v>0.85005381680275127</v>
      </c>
      <c r="EX12" s="3">
        <v>0.83834007520720932</v>
      </c>
      <c r="EY12" s="3">
        <v>0.82540448784676201</v>
      </c>
      <c r="EZ12" s="3">
        <v>0.81119102256604081</v>
      </c>
      <c r="FA12" s="3">
        <v>0.79564049066344977</v>
      </c>
      <c r="FB12" s="3">
        <v>0.77870130461722487</v>
      </c>
      <c r="FC12" s="3">
        <v>0.76033952785435066</v>
      </c>
      <c r="FD12" s="3">
        <v>0.74048706278207355</v>
      </c>
      <c r="FE12" s="3">
        <v>0.71899812822013776</v>
      </c>
      <c r="FF12" s="3">
        <v>0.69567382894067642</v>
      </c>
      <c r="FG12" s="3">
        <v>0.67031651787578883</v>
      </c>
      <c r="FH12" s="3">
        <v>0.64280002481698773</v>
      </c>
      <c r="FI12" s="3">
        <v>0.6130062436667203</v>
      </c>
      <c r="FJ12" s="3">
        <v>0.58086632631127422</v>
      </c>
      <c r="FK12" s="3">
        <v>0.54638610118143704</v>
      </c>
      <c r="FL12" s="3">
        <v>0.50965256359900901</v>
      </c>
      <c r="FM12" s="3">
        <v>0.47087310003476041</v>
      </c>
      <c r="FN12" s="3">
        <v>0.43038272216277135</v>
      </c>
      <c r="FO12" s="3">
        <v>0.38783078242253816</v>
      </c>
      <c r="FP12" s="3">
        <v>0.3439671209305491</v>
      </c>
      <c r="FQ12" s="3">
        <v>0.29971231115162467</v>
      </c>
      <c r="FR12" s="3">
        <v>0.25605321878616749</v>
      </c>
      <c r="FS12" s="3">
        <v>0.2139606301499094</v>
      </c>
      <c r="FT12" s="3">
        <v>0.17440144924149265</v>
      </c>
      <c r="FU12" s="3">
        <v>0.13833174150936714</v>
      </c>
      <c r="FV12" s="3">
        <v>0.10657354029364663</v>
      </c>
      <c r="FW12" s="3">
        <v>8.0197654806372032E-2</v>
      </c>
      <c r="FX12" s="3">
        <v>5.8557921609968665E-2</v>
      </c>
      <c r="FY12" s="3">
        <v>4.0980590280304367E-2</v>
      </c>
      <c r="FZ12" s="3">
        <v>2.7218898258275361E-2</v>
      </c>
      <c r="GA12" s="3">
        <v>1.7071148609625143E-2</v>
      </c>
      <c r="GB12" s="3">
        <v>9.7295304385697536E-3</v>
      </c>
      <c r="GC12" s="3">
        <v>4.9150668916522824E-3</v>
      </c>
      <c r="GD12" s="3">
        <v>2.1580584201177674E-3</v>
      </c>
      <c r="GE12" s="3">
        <v>8.1302692919516765E-4</v>
      </c>
      <c r="GF12" s="3">
        <v>2.4998952018893012E-4</v>
      </c>
      <c r="GG12" s="3">
        <v>5.7627584193952161E-5</v>
      </c>
      <c r="GH12" s="3">
        <v>8.3565759839650005E-6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6</v>
      </c>
      <c r="HC12">
        <f t="shared" ref="HC12:HC60" si="24">HC11-HD11-HE11-HF11</f>
        <v>0.84167224150000008</v>
      </c>
      <c r="HD12">
        <f>IF(H12&gt;=$F$3,IF(HB12&lt;50,HC12*VLOOKUP(H12,Ret!$A$2:$AZ$27,HB12+2),HC12),0)</f>
        <v>0</v>
      </c>
      <c r="HE12">
        <f>IF(H12&lt;$F$3,HC12*VLOOKUP(H12,Withd!$A$2:$AZ$57,HB12+2),0)</f>
        <v>6.1778742526100015E-2</v>
      </c>
      <c r="HF12">
        <f>IF(HC12=HD12,0,HC12*VLOOKUP(H12,Mort!$A$2:$E$115,IF(HF11/HC11=VLOOKUP(H11,Mort!$A$2:$E$115,2),2,3)))</f>
        <v>2.4408495003500001E-4</v>
      </c>
      <c r="HH12">
        <f t="shared" si="20"/>
        <v>29</v>
      </c>
      <c r="HI12">
        <f t="shared" si="20"/>
        <v>3</v>
      </c>
      <c r="HJ12">
        <f t="shared" si="21"/>
        <v>0.62132389971033597</v>
      </c>
      <c r="HK12">
        <f>IF(HH12&gt;=$F$3,IF(HI12&lt;50,HJ12*VLOOKUP(HH12,Ret!$A$2:$AZ$27,HI12+2),HJ12),0)</f>
        <v>0</v>
      </c>
      <c r="HL12">
        <f>IF(HH12&lt;$F$3,HJ12*VLOOKUP(HH12,Withd!$A$2:$AZ$57,HI12+2),0)</f>
        <v>6.6419524879034908E-2</v>
      </c>
      <c r="HM12">
        <f>IF(HJ12=HK12,0,HJ12*VLOOKUP(HH12,Mort!$A$2:$E$115,IF(HM11/HJ11=VLOOKUP(HH11,Mort!$A$2:$E$115,2),2,3)))</f>
        <v>1.5533097492758399E-4</v>
      </c>
      <c r="HN12">
        <f>HN11/(1+Assumptions!$C$9)</f>
        <v>1.038</v>
      </c>
      <c r="HO12">
        <f>HO11*(1+Assumptions!$C$10)</f>
        <v>0.96852300242130751</v>
      </c>
      <c r="HQ12">
        <f>HQ11/(1.01+Assumptions!$C$9)</f>
        <v>1.0480000000000003</v>
      </c>
      <c r="HR12">
        <f>HR11/(0.99+Assumptions!$C$9)</f>
        <v>1.028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2044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38858.468032447192</v>
      </c>
      <c r="F13" s="3">
        <f t="shared" si="19"/>
        <v>38141.11</v>
      </c>
      <c r="H13">
        <f t="shared" si="23"/>
        <v>33</v>
      </c>
      <c r="I13" s="5">
        <v>619422.066699291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13312.46</v>
      </c>
      <c r="P13" s="5">
        <v>14038.19</v>
      </c>
      <c r="Q13" s="5">
        <v>14802.59</v>
      </c>
      <c r="R13" s="5">
        <v>15607.51</v>
      </c>
      <c r="S13" s="5">
        <v>16454.73</v>
      </c>
      <c r="T13" s="5">
        <v>17346.2</v>
      </c>
      <c r="U13" s="5">
        <v>18283.59</v>
      </c>
      <c r="V13" s="5">
        <v>19268.93</v>
      </c>
      <c r="W13" s="5">
        <v>20303.72</v>
      </c>
      <c r="X13" s="5">
        <v>21389.360000000001</v>
      </c>
      <c r="Y13" s="5">
        <v>22527.42</v>
      </c>
      <c r="Z13" s="5">
        <v>23718.89</v>
      </c>
      <c r="AA13" s="5">
        <v>24964.38</v>
      </c>
      <c r="AB13" s="5">
        <v>26263.67</v>
      </c>
      <c r="AC13" s="5">
        <v>27616.46</v>
      </c>
      <c r="AD13" s="5">
        <v>29020.86</v>
      </c>
      <c r="AE13" s="5">
        <v>30474.33</v>
      </c>
      <c r="AF13" s="5">
        <v>31997.39</v>
      </c>
      <c r="AG13" s="5">
        <v>33596.559999999998</v>
      </c>
      <c r="AH13" s="5">
        <v>35279.199999999997</v>
      </c>
      <c r="AI13" s="5">
        <v>37055.42</v>
      </c>
      <c r="AJ13" s="5">
        <v>38930.839999999997</v>
      </c>
      <c r="AK13" s="5">
        <v>40907.33</v>
      </c>
      <c r="AL13" s="5">
        <v>42985.04</v>
      </c>
      <c r="AM13" s="5">
        <v>45164.639999999999</v>
      </c>
      <c r="AN13" s="5">
        <v>47448.1</v>
      </c>
      <c r="AO13" s="5">
        <v>49839.49</v>
      </c>
      <c r="AP13" s="5">
        <v>52343</v>
      </c>
      <c r="AQ13" s="5">
        <v>54964.53</v>
      </c>
      <c r="AR13" s="5">
        <v>57699.96</v>
      </c>
      <c r="AS13" s="5">
        <v>24937.58</v>
      </c>
      <c r="AT13" s="5">
        <v>26154.45</v>
      </c>
      <c r="AU13" s="5">
        <v>27414.14</v>
      </c>
      <c r="AV13" s="5">
        <v>28713.39</v>
      </c>
      <c r="AW13" s="5">
        <v>30048.77</v>
      </c>
      <c r="AX13" s="5">
        <v>31417.1</v>
      </c>
      <c r="AY13" s="5">
        <v>32815.910000000003</v>
      </c>
      <c r="AZ13" s="5">
        <v>34239.26</v>
      </c>
      <c r="BA13" s="5">
        <v>35678.11</v>
      </c>
      <c r="BB13" s="5">
        <v>37121.72</v>
      </c>
      <c r="BC13" s="5">
        <v>38559.129999999997</v>
      </c>
      <c r="BD13" s="5">
        <v>39979.370000000003</v>
      </c>
      <c r="BE13" s="5">
        <v>41369.68</v>
      </c>
      <c r="BF13" s="5">
        <v>42715.81</v>
      </c>
      <c r="BG13" s="5">
        <v>44002.54</v>
      </c>
      <c r="BH13" s="5">
        <v>45210.59</v>
      </c>
      <c r="BI13" s="5">
        <v>46313</v>
      </c>
      <c r="BJ13" s="5">
        <v>47275.19</v>
      </c>
      <c r="BK13" s="5">
        <v>48057.37</v>
      </c>
      <c r="BL13" s="5">
        <v>48619.27</v>
      </c>
      <c r="BM13" s="5">
        <v>48915.88</v>
      </c>
      <c r="BN13" s="5">
        <v>48900.54</v>
      </c>
      <c r="BO13" s="5">
        <v>48527.68</v>
      </c>
      <c r="BP13" s="5">
        <v>47754.75</v>
      </c>
      <c r="BQ13" s="5">
        <v>46547.75</v>
      </c>
      <c r="BR13" s="5">
        <v>44885.09</v>
      </c>
      <c r="BS13" s="5">
        <v>42671.9</v>
      </c>
      <c r="BT13" s="5">
        <v>39927.22</v>
      </c>
      <c r="BU13" s="5">
        <v>36703.65</v>
      </c>
      <c r="BV13" s="5">
        <v>33081.660000000003</v>
      </c>
      <c r="BW13" s="5">
        <v>29163.75</v>
      </c>
      <c r="BX13" s="5">
        <v>25079.11</v>
      </c>
      <c r="BY13" s="5">
        <v>20986.32</v>
      </c>
      <c r="BZ13" s="5">
        <v>17057.54</v>
      </c>
      <c r="CA13" s="5">
        <v>13541.95</v>
      </c>
      <c r="CB13" s="5">
        <v>10431.76</v>
      </c>
      <c r="CC13" s="5">
        <v>7701.98</v>
      </c>
      <c r="CD13" s="5">
        <v>5396.94</v>
      </c>
      <c r="CE13" s="5">
        <v>3571.02</v>
      </c>
      <c r="CF13" s="5">
        <v>2147.21</v>
      </c>
      <c r="CG13" s="5">
        <v>1144.3599999999999</v>
      </c>
      <c r="CH13" s="5">
        <v>530.09</v>
      </c>
      <c r="CI13" s="5">
        <v>210.69</v>
      </c>
      <c r="CJ13" s="5">
        <v>68.349999999999994</v>
      </c>
      <c r="CK13" s="5">
        <v>16.62</v>
      </c>
      <c r="CL13" s="5">
        <v>2.54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0.99958999999999998</v>
      </c>
      <c r="DL13" s="3">
        <v>0.99913018859999991</v>
      </c>
      <c r="DM13" s="3">
        <v>0.99861064090192797</v>
      </c>
      <c r="DN13" s="3">
        <v>0.99802146062379582</v>
      </c>
      <c r="DO13" s="3">
        <v>0.99734280603057157</v>
      </c>
      <c r="DP13" s="3">
        <v>0.99656487864186771</v>
      </c>
      <c r="DQ13" s="3">
        <v>0.99565800460230369</v>
      </c>
      <c r="DR13" s="3">
        <v>0.99461256369747131</v>
      </c>
      <c r="DS13" s="3">
        <v>0.99338919024412342</v>
      </c>
      <c r="DT13" s="3">
        <v>0.99194877591826947</v>
      </c>
      <c r="DU13" s="3">
        <v>0.99026246299920839</v>
      </c>
      <c r="DV13" s="3">
        <v>0.98828193807320996</v>
      </c>
      <c r="DW13" s="3">
        <v>0.98594959269935711</v>
      </c>
      <c r="DX13" s="3">
        <v>0.98318893383979888</v>
      </c>
      <c r="DY13" s="3">
        <v>0.97993457846878906</v>
      </c>
      <c r="DZ13" s="3">
        <v>0.97608343557540678</v>
      </c>
      <c r="EA13" s="3">
        <v>0.97153488676562538</v>
      </c>
      <c r="EB13" s="3">
        <v>0.96691038070462099</v>
      </c>
      <c r="EC13" s="3">
        <v>0.96230788729246697</v>
      </c>
      <c r="ED13" s="3">
        <v>0.95782353253768404</v>
      </c>
      <c r="EE13" s="3">
        <v>0.95359953075919279</v>
      </c>
      <c r="EF13" s="3">
        <v>0.94963255671123448</v>
      </c>
      <c r="EG13" s="3">
        <v>0.94582453015882251</v>
      </c>
      <c r="EH13" s="3">
        <v>0.94205069028348876</v>
      </c>
      <c r="EI13" s="3">
        <v>0.93821654397403498</v>
      </c>
      <c r="EJ13" s="3">
        <v>0.93426665232390427</v>
      </c>
      <c r="EK13" s="3">
        <v>0.93019324971977202</v>
      </c>
      <c r="EL13" s="3">
        <v>0.9259887762310387</v>
      </c>
      <c r="EM13" s="3">
        <v>0.92167366853380206</v>
      </c>
      <c r="EN13" s="3">
        <v>0.9171021671378744</v>
      </c>
      <c r="EO13" s="3">
        <v>0.91217732850034405</v>
      </c>
      <c r="EP13" s="3">
        <v>0.90681372580876207</v>
      </c>
      <c r="EQ13" s="3">
        <v>0.90093757286552123</v>
      </c>
      <c r="ER13" s="3">
        <v>0.89444181296516079</v>
      </c>
      <c r="ES13" s="3">
        <v>0.88724155637079127</v>
      </c>
      <c r="ET13" s="3">
        <v>0.87928299961014522</v>
      </c>
      <c r="EU13" s="3">
        <v>0.87055171942401643</v>
      </c>
      <c r="EV13" s="3">
        <v>0.86095823947596373</v>
      </c>
      <c r="EW13" s="3">
        <v>0.85036845313040943</v>
      </c>
      <c r="EX13" s="3">
        <v>0.83865037584627233</v>
      </c>
      <c r="EY13" s="3">
        <v>0.82571000054696431</v>
      </c>
      <c r="EZ13" s="3">
        <v>0.81149127433754553</v>
      </c>
      <c r="FA13" s="3">
        <v>0.79593498660849482</v>
      </c>
      <c r="FB13" s="3">
        <v>0.77898953074359989</v>
      </c>
      <c r="FC13" s="3">
        <v>0.76062095760866577</v>
      </c>
      <c r="FD13" s="3">
        <v>0.74076114440550356</v>
      </c>
      <c r="FE13" s="3">
        <v>0.71926425599485577</v>
      </c>
      <c r="FF13" s="3">
        <v>0.69593132353038267</v>
      </c>
      <c r="FG13" s="3">
        <v>0.67056462678770024</v>
      </c>
      <c r="FH13" s="3">
        <v>0.64303794885806509</v>
      </c>
      <c r="FI13" s="3">
        <v>0.61323313992849382</v>
      </c>
      <c r="FJ13" s="3">
        <v>0.58108132640204291</v>
      </c>
      <c r="FK13" s="3">
        <v>0.54658833886681768</v>
      </c>
      <c r="FL13" s="3">
        <v>0.50984120484480155</v>
      </c>
      <c r="FM13" s="3">
        <v>0.47104738756816061</v>
      </c>
      <c r="FN13" s="3">
        <v>0.43054202271117448</v>
      </c>
      <c r="FO13" s="3">
        <v>0.38797433292572064</v>
      </c>
      <c r="FP13" s="3">
        <v>0.34409443587182165</v>
      </c>
      <c r="FQ13" s="3">
        <v>0.29982324575255309</v>
      </c>
      <c r="FR13" s="3">
        <v>0.25614799354377871</v>
      </c>
      <c r="FS13" s="3">
        <v>0.21403982488511691</v>
      </c>
      <c r="FT13" s="3">
        <v>0.17446600166210766</v>
      </c>
      <c r="FU13" s="3">
        <v>0.13838294319835054</v>
      </c>
      <c r="FV13" s="3">
        <v>0.10661298709887322</v>
      </c>
      <c r="FW13" s="3">
        <v>8.0227338921773084E-2</v>
      </c>
      <c r="FX13" s="3">
        <v>5.8579596060511052E-2</v>
      </c>
      <c r="FY13" s="3">
        <v>4.0995758711027445E-2</v>
      </c>
      <c r="FZ13" s="3">
        <v>2.7228972978277321E-2</v>
      </c>
      <c r="GA13" s="3">
        <v>1.7077467272515971E-2</v>
      </c>
      <c r="GB13" s="3">
        <v>9.7331316972977516E-3</v>
      </c>
      <c r="GC13" s="3">
        <v>4.9168861395239051E-3</v>
      </c>
      <c r="GD13" s="3">
        <v>2.1588571972807609E-3</v>
      </c>
      <c r="GE13" s="3">
        <v>8.133278605035538E-4</v>
      </c>
      <c r="GF13" s="3">
        <v>2.500820505476327E-4</v>
      </c>
      <c r="GG13" s="3">
        <v>5.764891429224028E-5</v>
      </c>
      <c r="GH13" s="3">
        <v>8.3596690615177608E-6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7</v>
      </c>
      <c r="HC13">
        <f t="shared" si="24"/>
        <v>0.77964941402386501</v>
      </c>
      <c r="HD13">
        <f>IF(H13&gt;=$F$3,IF(HB13&lt;50,HC13*VLOOKUP(H13,Ret!$A$2:$AZ$27,HB13+2),HC13),0)</f>
        <v>0</v>
      </c>
      <c r="HE13">
        <f>IF(H13&lt;$F$3,HC13*VLOOKUP(H13,Withd!$A$2:$AZ$57,HB13+2),0)</f>
        <v>5.4029704391853846E-2</v>
      </c>
      <c r="HF13">
        <f>IF(HC13=HD13,0,HC13*VLOOKUP(H13,Mort!$A$2:$E$115,IF(HF12/HC12=VLOOKUP(H12,Mort!$A$2:$E$115,2),2,3)))</f>
        <v>2.4169131834739815E-4</v>
      </c>
      <c r="HH13">
        <f t="shared" si="20"/>
        <v>30</v>
      </c>
      <c r="HI13">
        <f t="shared" si="20"/>
        <v>4</v>
      </c>
      <c r="HJ13">
        <f t="shared" si="21"/>
        <v>0.55474904385637347</v>
      </c>
      <c r="HK13">
        <f>IF(HH13&gt;=$F$3,IF(HI13&lt;50,HJ13*VLOOKUP(HH13,Ret!$A$2:$AZ$27,HI13+2),HJ13),0)</f>
        <v>0</v>
      </c>
      <c r="HL13">
        <f>IF(HH13&lt;$F$3,HJ13*VLOOKUP(HH13,Withd!$A$2:$AZ$57,HI13+2),0)</f>
        <v>4.8374116624275765E-2</v>
      </c>
      <c r="HM13">
        <f>IF(HJ13=HK13,0,HJ13*VLOOKUP(HH13,Mort!$A$2:$E$115,IF(HM12/HJ12=VLOOKUP(HH12,Mort!$A$2:$E$115,2),2,3)))</f>
        <v>1.3868726096409337E-4</v>
      </c>
      <c r="HN13">
        <f>HN12/(1+Assumptions!$C$9)</f>
        <v>1</v>
      </c>
      <c r="HO13">
        <f>HO12*(1+Assumptions!$C$10)</f>
        <v>1</v>
      </c>
      <c r="HQ13">
        <f>HQ12/(1.01+Assumptions!$C$9)</f>
        <v>1.0000000000000002</v>
      </c>
      <c r="HR13">
        <f>HR12/(0.99+Assumptions!$C$9)</f>
        <v>1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2045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40995.683774231788</v>
      </c>
      <c r="F14" s="3">
        <f t="shared" si="19"/>
        <v>40071.480000000003</v>
      </c>
      <c r="H14">
        <f t="shared" si="23"/>
        <v>34</v>
      </c>
      <c r="I14" s="5">
        <v>608797.56897015579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14043.95</v>
      </c>
      <c r="Q14" s="5">
        <v>14808.66</v>
      </c>
      <c r="R14" s="5">
        <v>15613.92</v>
      </c>
      <c r="S14" s="5">
        <v>16461.48</v>
      </c>
      <c r="T14" s="5">
        <v>17353.32</v>
      </c>
      <c r="U14" s="5">
        <v>18291.09</v>
      </c>
      <c r="V14" s="5">
        <v>19276.84</v>
      </c>
      <c r="W14" s="5">
        <v>20312.05</v>
      </c>
      <c r="X14" s="5">
        <v>21398.14</v>
      </c>
      <c r="Y14" s="5">
        <v>22536.66</v>
      </c>
      <c r="Z14" s="5">
        <v>23728.62</v>
      </c>
      <c r="AA14" s="5">
        <v>24974.62</v>
      </c>
      <c r="AB14" s="5">
        <v>26274.44</v>
      </c>
      <c r="AC14" s="5">
        <v>27627.79</v>
      </c>
      <c r="AD14" s="5">
        <v>29032.77</v>
      </c>
      <c r="AE14" s="5">
        <v>30486.83</v>
      </c>
      <c r="AF14" s="5">
        <v>32010.51</v>
      </c>
      <c r="AG14" s="5">
        <v>33610.339999999997</v>
      </c>
      <c r="AH14" s="5">
        <v>35293.67</v>
      </c>
      <c r="AI14" s="5">
        <v>37070.620000000003</v>
      </c>
      <c r="AJ14" s="5">
        <v>38946.800000000003</v>
      </c>
      <c r="AK14" s="5">
        <v>40924.11</v>
      </c>
      <c r="AL14" s="5">
        <v>43002.67</v>
      </c>
      <c r="AM14" s="5">
        <v>45183.17</v>
      </c>
      <c r="AN14" s="5">
        <v>47467.56</v>
      </c>
      <c r="AO14" s="5">
        <v>49859.94</v>
      </c>
      <c r="AP14" s="5">
        <v>52364.47</v>
      </c>
      <c r="AQ14" s="5">
        <v>54987.08</v>
      </c>
      <c r="AR14" s="5">
        <v>57723.63</v>
      </c>
      <c r="AS14" s="5">
        <v>24947.81</v>
      </c>
      <c r="AT14" s="5">
        <v>26165.18</v>
      </c>
      <c r="AU14" s="5">
        <v>27425.39</v>
      </c>
      <c r="AV14" s="5">
        <v>28725.17</v>
      </c>
      <c r="AW14" s="5">
        <v>30061.1</v>
      </c>
      <c r="AX14" s="5">
        <v>31429.98</v>
      </c>
      <c r="AY14" s="5">
        <v>32829.370000000003</v>
      </c>
      <c r="AZ14" s="5">
        <v>34253.300000000003</v>
      </c>
      <c r="BA14" s="5">
        <v>35692.75</v>
      </c>
      <c r="BB14" s="5">
        <v>37136.949999999997</v>
      </c>
      <c r="BC14" s="5">
        <v>38574.94</v>
      </c>
      <c r="BD14" s="5">
        <v>39995.769999999997</v>
      </c>
      <c r="BE14" s="5">
        <v>41386.65</v>
      </c>
      <c r="BF14" s="5">
        <v>42733.33</v>
      </c>
      <c r="BG14" s="5">
        <v>44020.59</v>
      </c>
      <c r="BH14" s="5">
        <v>45229.13</v>
      </c>
      <c r="BI14" s="5">
        <v>46331.99</v>
      </c>
      <c r="BJ14" s="5">
        <v>47294.58</v>
      </c>
      <c r="BK14" s="5">
        <v>48077.08</v>
      </c>
      <c r="BL14" s="5">
        <v>48639.21</v>
      </c>
      <c r="BM14" s="5">
        <v>48935.94</v>
      </c>
      <c r="BN14" s="5">
        <v>48920.59</v>
      </c>
      <c r="BO14" s="5">
        <v>48547.58</v>
      </c>
      <c r="BP14" s="5">
        <v>47774.34</v>
      </c>
      <c r="BQ14" s="5">
        <v>46566.84</v>
      </c>
      <c r="BR14" s="5">
        <v>44903.5</v>
      </c>
      <c r="BS14" s="5">
        <v>42689.4</v>
      </c>
      <c r="BT14" s="5">
        <v>39943.599999999999</v>
      </c>
      <c r="BU14" s="5">
        <v>36718.699999999997</v>
      </c>
      <c r="BV14" s="5">
        <v>33095.230000000003</v>
      </c>
      <c r="BW14" s="5">
        <v>29175.72</v>
      </c>
      <c r="BX14" s="5">
        <v>25089.4</v>
      </c>
      <c r="BY14" s="5">
        <v>20994.93</v>
      </c>
      <c r="BZ14" s="5">
        <v>17064.53</v>
      </c>
      <c r="CA14" s="5">
        <v>13547.5</v>
      </c>
      <c r="CB14" s="5">
        <v>10436.040000000001</v>
      </c>
      <c r="CC14" s="5">
        <v>7705.14</v>
      </c>
      <c r="CD14" s="5">
        <v>5399.15</v>
      </c>
      <c r="CE14" s="5">
        <v>3572.48</v>
      </c>
      <c r="CF14" s="5">
        <v>2148.09</v>
      </c>
      <c r="CG14" s="5">
        <v>1144.83</v>
      </c>
      <c r="CH14" s="5">
        <v>530.30999999999995</v>
      </c>
      <c r="CI14" s="5">
        <v>210.78</v>
      </c>
      <c r="CJ14" s="5">
        <v>68.37</v>
      </c>
      <c r="CK14" s="5">
        <v>16.63</v>
      </c>
      <c r="CL14" s="5">
        <v>2.54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0.99953999999999998</v>
      </c>
      <c r="DM14" s="3">
        <v>0.99902023920000005</v>
      </c>
      <c r="DN14" s="3">
        <v>0.99843081725887206</v>
      </c>
      <c r="DO14" s="3">
        <v>0.99775188430313599</v>
      </c>
      <c r="DP14" s="3">
        <v>0.99697363783337956</v>
      </c>
      <c r="DQ14" s="3">
        <v>0.9960663918229512</v>
      </c>
      <c r="DR14" s="3">
        <v>0.99502052211153713</v>
      </c>
      <c r="DS14" s="3">
        <v>0.99379664686933999</v>
      </c>
      <c r="DT14" s="3">
        <v>0.99235564173137947</v>
      </c>
      <c r="DU14" s="3">
        <v>0.99066863714043607</v>
      </c>
      <c r="DV14" s="3">
        <v>0.98868729986615522</v>
      </c>
      <c r="DW14" s="3">
        <v>0.98635399783847111</v>
      </c>
      <c r="DX14" s="3">
        <v>0.9835922066445234</v>
      </c>
      <c r="DY14" s="3">
        <v>0.98033651644052999</v>
      </c>
      <c r="DZ14" s="3">
        <v>0.97648379393091878</v>
      </c>
      <c r="EA14" s="3">
        <v>0.97193337945120073</v>
      </c>
      <c r="EB14" s="3">
        <v>0.96730697656501308</v>
      </c>
      <c r="EC14" s="3">
        <v>0.96270259535656366</v>
      </c>
      <c r="ED14" s="3">
        <v>0.95821640126220209</v>
      </c>
      <c r="EE14" s="3">
        <v>0.95399066693263579</v>
      </c>
      <c r="EF14" s="3">
        <v>0.95002206575819592</v>
      </c>
      <c r="EG14" s="3">
        <v>0.94621247727450564</v>
      </c>
      <c r="EH14" s="3">
        <v>0.94243708949018035</v>
      </c>
      <c r="EI14" s="3">
        <v>0.93860137053595527</v>
      </c>
      <c r="EJ14" s="3">
        <v>0.93464985876599882</v>
      </c>
      <c r="EK14" s="3">
        <v>0.93057478538177907</v>
      </c>
      <c r="EL14" s="3">
        <v>0.92636858735185346</v>
      </c>
      <c r="EM14" s="3">
        <v>0.92205170973479378</v>
      </c>
      <c r="EN14" s="3">
        <v>0.91747833325450923</v>
      </c>
      <c r="EO14" s="3">
        <v>0.91255147460493258</v>
      </c>
      <c r="EP14" s="3">
        <v>0.90718567193425559</v>
      </c>
      <c r="EQ14" s="3">
        <v>0.90130710878012155</v>
      </c>
      <c r="ER14" s="3">
        <v>0.89480868452581686</v>
      </c>
      <c r="ES14" s="3">
        <v>0.88760547461538408</v>
      </c>
      <c r="ET14" s="3">
        <v>0.87964365350808404</v>
      </c>
      <c r="EU14" s="3">
        <v>0.87090879202874882</v>
      </c>
      <c r="EV14" s="3">
        <v>0.86131137714059203</v>
      </c>
      <c r="EW14" s="3">
        <v>0.85071724720176278</v>
      </c>
      <c r="EX14" s="3">
        <v>0.83899436353532253</v>
      </c>
      <c r="EY14" s="3">
        <v>0.82604868050597247</v>
      </c>
      <c r="EZ14" s="3">
        <v>0.81182412222765965</v>
      </c>
      <c r="FA14" s="3">
        <v>0.79626145380455537</v>
      </c>
      <c r="FB14" s="3">
        <v>0.7793090474530564</v>
      </c>
      <c r="FC14" s="3">
        <v>0.76093294011411328</v>
      </c>
      <c r="FD14" s="3">
        <v>0.74106498104773377</v>
      </c>
      <c r="FE14" s="3">
        <v>0.71955927529772845</v>
      </c>
      <c r="FF14" s="3">
        <v>0.69621677240707014</v>
      </c>
      <c r="FG14" s="3">
        <v>0.67083967105283249</v>
      </c>
      <c r="FH14" s="3">
        <v>0.64330170255611374</v>
      </c>
      <c r="FI14" s="3">
        <v>0.61348466864263784</v>
      </c>
      <c r="FJ14" s="3">
        <v>0.5813196674657044</v>
      </c>
      <c r="FK14" s="3">
        <v>0.54681253200494018</v>
      </c>
      <c r="FL14" s="3">
        <v>0.51005032547824802</v>
      </c>
      <c r="FM14" s="3">
        <v>0.47124059621260811</v>
      </c>
      <c r="FN14" s="3">
        <v>0.43071861734428596</v>
      </c>
      <c r="FO14" s="3">
        <v>0.38813346764745638</v>
      </c>
      <c r="FP14" s="3">
        <v>0.34423557245652908</v>
      </c>
      <c r="FQ14" s="3">
        <v>0.29994622370427204</v>
      </c>
      <c r="FR14" s="3">
        <v>0.25625305729727077</v>
      </c>
      <c r="FS14" s="3">
        <v>0.21412761720817242</v>
      </c>
      <c r="FT14" s="3">
        <v>0.17453756206255341</v>
      </c>
      <c r="FU14" s="3">
        <v>0.13843970347677612</v>
      </c>
      <c r="FV14" s="3">
        <v>0.10665671635257785</v>
      </c>
      <c r="FW14" s="3">
        <v>8.0260245622478368E-2</v>
      </c>
      <c r="FX14" s="3">
        <v>5.860362354616503E-2</v>
      </c>
      <c r="FY14" s="3">
        <v>4.1012573866312671E-2</v>
      </c>
      <c r="FZ14" s="3">
        <v>2.7240141436266217E-2</v>
      </c>
      <c r="GA14" s="3">
        <v>1.7084471905997448E-2</v>
      </c>
      <c r="GB14" s="3">
        <v>9.737123918104185E-3</v>
      </c>
      <c r="GC14" s="3">
        <v>4.9189028897086914E-3</v>
      </c>
      <c r="GD14" s="3">
        <v>2.159742691784395E-3</v>
      </c>
      <c r="GE14" s="3">
        <v>8.1366146170285295E-4</v>
      </c>
      <c r="GF14" s="3">
        <v>2.5018462624439323E-4</v>
      </c>
      <c r="GG14" s="3">
        <v>5.7672560041857513E-5</v>
      </c>
      <c r="GH14" s="3">
        <v>8.3630979316697564E-6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8</v>
      </c>
      <c r="HC14">
        <f t="shared" si="24"/>
        <v>0.72537801831366377</v>
      </c>
      <c r="HD14">
        <f>IF(H14&gt;=$F$3,IF(HB14&lt;50,HC14*VLOOKUP(H14,Ret!$A$2:$AZ$27,HB14+2),HC14),0)</f>
        <v>0</v>
      </c>
      <c r="HE14">
        <f>IF(H14&lt;$F$3,HC14*VLOOKUP(H14,Withd!$A$2:$AZ$57,HB14+2),0)</f>
        <v>4.7439722397713609E-2</v>
      </c>
      <c r="HF14">
        <f>IF(HC14=HD14,0,HC14*VLOOKUP(H14,Mort!$A$2:$E$115,IF(HF13/HC13=VLOOKUP(H13,Mort!$A$2:$E$115,2),2,3)))</f>
        <v>2.3937474604350905E-4</v>
      </c>
      <c r="HH14">
        <f t="shared" si="20"/>
        <v>31</v>
      </c>
      <c r="HI14">
        <f t="shared" si="20"/>
        <v>5</v>
      </c>
      <c r="HJ14">
        <f t="shared" si="21"/>
        <v>0.50623623997113354</v>
      </c>
      <c r="HK14">
        <f>IF(HH14&gt;=$F$3,IF(HI14&lt;50,HJ14*VLOOKUP(HH14,Ret!$A$2:$AZ$27,HI14+2),HJ14),0)</f>
        <v>0</v>
      </c>
      <c r="HL14">
        <f>IF(HH14&lt;$F$3,HJ14*VLOOKUP(HH14,Withd!$A$2:$AZ$57,HI14+2),0)</f>
        <v>3.9182684973765737E-2</v>
      </c>
      <c r="HM14">
        <f>IF(HJ14=HK14,0,HJ14*VLOOKUP(HH14,Mort!$A$2:$E$115,IF(HM13/HJ13=VLOOKUP(HH13,Mort!$A$2:$E$115,2),2,3)))</f>
        <v>1.3668378479220607E-4</v>
      </c>
      <c r="HN14">
        <f>HN13/(1+Assumptions!$C$9)</f>
        <v>0.96339113680154143</v>
      </c>
      <c r="HO14">
        <f>HO13*(1+Assumptions!$C$10)</f>
        <v>1.0325</v>
      </c>
      <c r="HQ14">
        <f>HQ13/(1.01+Assumptions!$C$9)</f>
        <v>0.95419847328244289</v>
      </c>
      <c r="HR14">
        <f>HR13/(0.99+Assumptions!$C$9)</f>
        <v>0.97276264591439687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2046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43250.44638181453</v>
      </c>
      <c r="F15" s="3">
        <f t="shared" si="19"/>
        <v>42105.88</v>
      </c>
      <c r="H15">
        <f t="shared" si="23"/>
        <v>35</v>
      </c>
      <c r="I15" s="5">
        <v>598020.41261591285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14815.47</v>
      </c>
      <c r="R15" s="5">
        <v>15621.1</v>
      </c>
      <c r="S15" s="5">
        <v>16469.060000000001</v>
      </c>
      <c r="T15" s="5">
        <v>17361.3</v>
      </c>
      <c r="U15" s="5">
        <v>18299.509999999998</v>
      </c>
      <c r="V15" s="5">
        <v>19285.71</v>
      </c>
      <c r="W15" s="5">
        <v>20321.39</v>
      </c>
      <c r="X15" s="5">
        <v>21407.98</v>
      </c>
      <c r="Y15" s="5">
        <v>22547.03</v>
      </c>
      <c r="Z15" s="5">
        <v>23739.54</v>
      </c>
      <c r="AA15" s="5">
        <v>24986.11</v>
      </c>
      <c r="AB15" s="5">
        <v>26286.54</v>
      </c>
      <c r="AC15" s="5">
        <v>27640.5</v>
      </c>
      <c r="AD15" s="5">
        <v>29046.13</v>
      </c>
      <c r="AE15" s="5">
        <v>30500.86</v>
      </c>
      <c r="AF15" s="5">
        <v>32025.24</v>
      </c>
      <c r="AG15" s="5">
        <v>33625.81</v>
      </c>
      <c r="AH15" s="5">
        <v>35309.910000000003</v>
      </c>
      <c r="AI15" s="5">
        <v>37087.68</v>
      </c>
      <c r="AJ15" s="5">
        <v>38964.730000000003</v>
      </c>
      <c r="AK15" s="5">
        <v>40942.949999999997</v>
      </c>
      <c r="AL15" s="5">
        <v>43022.46</v>
      </c>
      <c r="AM15" s="5">
        <v>45203.96</v>
      </c>
      <c r="AN15" s="5">
        <v>47489.41</v>
      </c>
      <c r="AO15" s="5">
        <v>49882.879999999997</v>
      </c>
      <c r="AP15" s="5">
        <v>52388.57</v>
      </c>
      <c r="AQ15" s="5">
        <v>55012.38</v>
      </c>
      <c r="AR15" s="5">
        <v>57750.19</v>
      </c>
      <c r="AS15" s="5">
        <v>24959.29</v>
      </c>
      <c r="AT15" s="5">
        <v>26177.22</v>
      </c>
      <c r="AU15" s="5">
        <v>27438.01</v>
      </c>
      <c r="AV15" s="5">
        <v>28738.39</v>
      </c>
      <c r="AW15" s="5">
        <v>30074.93</v>
      </c>
      <c r="AX15" s="5">
        <v>31444.45</v>
      </c>
      <c r="AY15" s="5">
        <v>32844.47</v>
      </c>
      <c r="AZ15" s="5">
        <v>34269.07</v>
      </c>
      <c r="BA15" s="5">
        <v>35709.17</v>
      </c>
      <c r="BB15" s="5">
        <v>37154.04</v>
      </c>
      <c r="BC15" s="5">
        <v>38592.699999999997</v>
      </c>
      <c r="BD15" s="5">
        <v>40014.18</v>
      </c>
      <c r="BE15" s="5">
        <v>41405.699999999997</v>
      </c>
      <c r="BF15" s="5">
        <v>42753</v>
      </c>
      <c r="BG15" s="5">
        <v>44040.85</v>
      </c>
      <c r="BH15" s="5">
        <v>45249.95</v>
      </c>
      <c r="BI15" s="5">
        <v>46353.32</v>
      </c>
      <c r="BJ15" s="5">
        <v>47316.34</v>
      </c>
      <c r="BK15" s="5">
        <v>48099.199999999997</v>
      </c>
      <c r="BL15" s="5">
        <v>48661.59</v>
      </c>
      <c r="BM15" s="5">
        <v>48958.46</v>
      </c>
      <c r="BN15" s="5">
        <v>48943.11</v>
      </c>
      <c r="BO15" s="5">
        <v>48569.93</v>
      </c>
      <c r="BP15" s="5">
        <v>47796.32</v>
      </c>
      <c r="BQ15" s="5">
        <v>46588.27</v>
      </c>
      <c r="BR15" s="5">
        <v>44924.160000000003</v>
      </c>
      <c r="BS15" s="5">
        <v>42709.05</v>
      </c>
      <c r="BT15" s="5">
        <v>39961.980000000003</v>
      </c>
      <c r="BU15" s="5">
        <v>36735.599999999999</v>
      </c>
      <c r="BV15" s="5">
        <v>33110.46</v>
      </c>
      <c r="BW15" s="5">
        <v>29189.14</v>
      </c>
      <c r="BX15" s="5">
        <v>25100.94</v>
      </c>
      <c r="BY15" s="5">
        <v>21004.59</v>
      </c>
      <c r="BZ15" s="5">
        <v>17072.39</v>
      </c>
      <c r="CA15" s="5">
        <v>13553.73</v>
      </c>
      <c r="CB15" s="5">
        <v>10440.84</v>
      </c>
      <c r="CC15" s="5">
        <v>7708.69</v>
      </c>
      <c r="CD15" s="5">
        <v>5401.64</v>
      </c>
      <c r="CE15" s="5">
        <v>3574.13</v>
      </c>
      <c r="CF15" s="5">
        <v>2149.0700000000002</v>
      </c>
      <c r="CG15" s="5">
        <v>1145.3599999999999</v>
      </c>
      <c r="CH15" s="5">
        <v>530.54999999999995</v>
      </c>
      <c r="CI15" s="5">
        <v>210.87</v>
      </c>
      <c r="CJ15" s="5">
        <v>68.41</v>
      </c>
      <c r="CK15" s="5">
        <v>16.64</v>
      </c>
      <c r="CL15" s="5">
        <v>2.5499999999999998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0.99948000000000004</v>
      </c>
      <c r="DN15" s="3">
        <v>0.99889030680000002</v>
      </c>
      <c r="DO15" s="3">
        <v>0.99821106139137605</v>
      </c>
      <c r="DP15" s="3">
        <v>0.99743245676349079</v>
      </c>
      <c r="DQ15" s="3">
        <v>0.99652479322783605</v>
      </c>
      <c r="DR15" s="3">
        <v>0.99547844219494686</v>
      </c>
      <c r="DS15" s="3">
        <v>0.99425400371104711</v>
      </c>
      <c r="DT15" s="3">
        <v>0.99281233540566616</v>
      </c>
      <c r="DU15" s="3">
        <v>0.99112455443547653</v>
      </c>
      <c r="DV15" s="3">
        <v>0.98914230532660563</v>
      </c>
      <c r="DW15" s="3">
        <v>0.9868079294860348</v>
      </c>
      <c r="DX15" s="3">
        <v>0.98404486728347385</v>
      </c>
      <c r="DY15" s="3">
        <v>0.98078767877276551</v>
      </c>
      <c r="DZ15" s="3">
        <v>0.97693318319518851</v>
      </c>
      <c r="EA15" s="3">
        <v>0.9723806745614989</v>
      </c>
      <c r="EB15" s="3">
        <v>0.96775214255058617</v>
      </c>
      <c r="EC15" s="3">
        <v>0.96314564235204536</v>
      </c>
      <c r="ED15" s="3">
        <v>0.9586573836586848</v>
      </c>
      <c r="EE15" s="3">
        <v>0.95442970459675003</v>
      </c>
      <c r="EF15" s="3">
        <v>0.95045927702562749</v>
      </c>
      <c r="EG15" s="3">
        <v>0.94664793532475477</v>
      </c>
      <c r="EH15" s="3">
        <v>0.94287081006280893</v>
      </c>
      <c r="EI15" s="3">
        <v>0.93903332586585331</v>
      </c>
      <c r="EJ15" s="3">
        <v>0.93507999556395804</v>
      </c>
      <c r="EK15" s="3">
        <v>0.93100304678329915</v>
      </c>
      <c r="EL15" s="3">
        <v>0.92679491301183869</v>
      </c>
      <c r="EM15" s="3">
        <v>0.92247604871720357</v>
      </c>
      <c r="EN15" s="3">
        <v>0.91790056751556626</v>
      </c>
      <c r="EO15" s="3">
        <v>0.91297144146800768</v>
      </c>
      <c r="EP15" s="3">
        <v>0.90760316939217578</v>
      </c>
      <c r="EQ15" s="3">
        <v>0.90172190085451442</v>
      </c>
      <c r="ER15" s="3">
        <v>0.89522048594935333</v>
      </c>
      <c r="ES15" s="3">
        <v>0.888013961037461</v>
      </c>
      <c r="ET15" s="3">
        <v>0.88004847580695489</v>
      </c>
      <c r="EU15" s="3">
        <v>0.8713095944421918</v>
      </c>
      <c r="EV15" s="3">
        <v>0.86170776271143878</v>
      </c>
      <c r="EW15" s="3">
        <v>0.85110875723008805</v>
      </c>
      <c r="EX15" s="3">
        <v>0.83938047855545739</v>
      </c>
      <c r="EY15" s="3">
        <v>0.82642883777134668</v>
      </c>
      <c r="EZ15" s="3">
        <v>0.81219773318492405</v>
      </c>
      <c r="FA15" s="3">
        <v>0.79662790263976901</v>
      </c>
      <c r="FB15" s="3">
        <v>0.77966769459256835</v>
      </c>
      <c r="FC15" s="3">
        <v>0.76128313035407558</v>
      </c>
      <c r="FD15" s="3">
        <v>0.74140602782053067</v>
      </c>
      <c r="FE15" s="3">
        <v>0.71989042489317878</v>
      </c>
      <c r="FF15" s="3">
        <v>0.696537179509644</v>
      </c>
      <c r="FG15" s="3">
        <v>0.67114839931651749</v>
      </c>
      <c r="FH15" s="3">
        <v>0.64359775752457438</v>
      </c>
      <c r="FI15" s="3">
        <v>0.61376700146331031</v>
      </c>
      <c r="FJ15" s="3">
        <v>0.58158719757658894</v>
      </c>
      <c r="FK15" s="3">
        <v>0.54706418152844261</v>
      </c>
      <c r="FL15" s="3">
        <v>0.51028505660428536</v>
      </c>
      <c r="FM15" s="3">
        <v>0.47145746664726529</v>
      </c>
      <c r="FN15" s="3">
        <v>0.43091683909026696</v>
      </c>
      <c r="FO15" s="3">
        <v>0.38831209120941224</v>
      </c>
      <c r="FP15" s="3">
        <v>0.34439399369362772</v>
      </c>
      <c r="FQ15" s="3">
        <v>0.30008426246500558</v>
      </c>
      <c r="FR15" s="3">
        <v>0.25637098795172825</v>
      </c>
      <c r="FS15" s="3">
        <v>0.21422616124234364</v>
      </c>
      <c r="FT15" s="3">
        <v>0.17461788629024672</v>
      </c>
      <c r="FU15" s="3">
        <v>0.13850341504769789</v>
      </c>
      <c r="FV15" s="3">
        <v>0.1067058010210474</v>
      </c>
      <c r="FW15" s="3">
        <v>8.0297182326348387E-2</v>
      </c>
      <c r="FX15" s="3">
        <v>5.8630593619229801E-2</v>
      </c>
      <c r="FY15" s="3">
        <v>4.1031448332545586E-2</v>
      </c>
      <c r="FZ15" s="3">
        <v>2.7252677667993455E-2</v>
      </c>
      <c r="GA15" s="3">
        <v>1.7092334379812137E-2</v>
      </c>
      <c r="GB15" s="3">
        <v>9.7416050564301301E-3</v>
      </c>
      <c r="GC15" s="3">
        <v>4.9211666263568087E-3</v>
      </c>
      <c r="GD15" s="3">
        <v>2.1607366306344838E-3</v>
      </c>
      <c r="GE15" s="3">
        <v>8.1403591822523538E-4</v>
      </c>
      <c r="GF15" s="3">
        <v>2.5029976413589534E-4</v>
      </c>
      <c r="GG15" s="3">
        <v>5.7699101628606583E-5</v>
      </c>
      <c r="GH15" s="3">
        <v>8.3669467271642398E-6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9</v>
      </c>
      <c r="HC15">
        <f t="shared" si="24"/>
        <v>0.6776989211699066</v>
      </c>
      <c r="HD15">
        <f>IF(H15&gt;=$F$3,IF(HB15&lt;50,HC15*VLOOKUP(H15,Ret!$A$2:$AZ$27,HB15+2),HC15),0)</f>
        <v>0</v>
      </c>
      <c r="HE15">
        <f>IF(H15&lt;$F$3,HC15*VLOOKUP(H15,Withd!$A$2:$AZ$57,HB15+2),0)</f>
        <v>4.147517397559828E-2</v>
      </c>
      <c r="HF15">
        <f>IF(HC15=HD15,0,HC15*VLOOKUP(H15,Mort!$A$2:$E$115,IF(HF14/HC14=VLOOKUP(H14,Mort!$A$2:$E$115,2),2,3)))</f>
        <v>2.3719462240946732E-4</v>
      </c>
      <c r="HH15">
        <f t="shared" si="20"/>
        <v>32</v>
      </c>
      <c r="HI15">
        <f t="shared" si="20"/>
        <v>6</v>
      </c>
      <c r="HJ15">
        <f t="shared" si="21"/>
        <v>0.46691687121257558</v>
      </c>
      <c r="HK15">
        <f>IF(HH15&gt;=$F$3,IF(HI15&lt;50,HJ15*VLOOKUP(HH15,Ret!$A$2:$AZ$27,HI15+2),HJ15),0)</f>
        <v>0</v>
      </c>
      <c r="HL15">
        <f>IF(HH15&lt;$F$3,HJ15*VLOOKUP(HH15,Withd!$A$2:$AZ$57,HI15+2),0)</f>
        <v>3.4271698347003048E-2</v>
      </c>
      <c r="HM15">
        <f>IF(HJ15=HK15,0,HJ15*VLOOKUP(HH15,Mort!$A$2:$E$115,IF(HM14/HJ14=VLOOKUP(HH14,Mort!$A$2:$E$115,2),2,3)))</f>
        <v>1.3540589265164692E-4</v>
      </c>
      <c r="HN15">
        <f>HN14/(1+Assumptions!$C$9)</f>
        <v>0.9281224824677663</v>
      </c>
      <c r="HO15">
        <f>HO14*(1+Assumptions!$C$10)</f>
        <v>1.0660562499999999</v>
      </c>
      <c r="HQ15">
        <f>HQ14/(1.01+Assumptions!$C$9)</f>
        <v>0.91049472641454476</v>
      </c>
      <c r="HR15">
        <f>HR14/(0.99+Assumptions!$C$9)</f>
        <v>0.94626716528637822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2047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45629.220932814329</v>
      </c>
      <c r="F16" s="3">
        <f t="shared" si="19"/>
        <v>44244.46</v>
      </c>
      <c r="H16">
        <f t="shared" si="23"/>
        <v>36</v>
      </c>
      <c r="I16" s="5">
        <v>587092.4512781353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15629.23</v>
      </c>
      <c r="S16" s="5">
        <v>16477.62</v>
      </c>
      <c r="T16" s="5">
        <v>17370.330000000002</v>
      </c>
      <c r="U16" s="5">
        <v>18309.03</v>
      </c>
      <c r="V16" s="5">
        <v>19295.740000000002</v>
      </c>
      <c r="W16" s="5">
        <v>20331.97</v>
      </c>
      <c r="X16" s="5">
        <v>21419.119999999999</v>
      </c>
      <c r="Y16" s="5">
        <v>22558.76</v>
      </c>
      <c r="Z16" s="5">
        <v>23751.89</v>
      </c>
      <c r="AA16" s="5">
        <v>24999.11</v>
      </c>
      <c r="AB16" s="5">
        <v>26300.21</v>
      </c>
      <c r="AC16" s="5">
        <v>27654.880000000001</v>
      </c>
      <c r="AD16" s="5">
        <v>29061.24</v>
      </c>
      <c r="AE16" s="5">
        <v>30516.73</v>
      </c>
      <c r="AF16" s="5">
        <v>32041.91</v>
      </c>
      <c r="AG16" s="5">
        <v>33643.300000000003</v>
      </c>
      <c r="AH16" s="5">
        <v>35328.28</v>
      </c>
      <c r="AI16" s="5">
        <v>37106.97</v>
      </c>
      <c r="AJ16" s="5">
        <v>38985</v>
      </c>
      <c r="AK16" s="5">
        <v>40964.25</v>
      </c>
      <c r="AL16" s="5">
        <v>43044.84</v>
      </c>
      <c r="AM16" s="5">
        <v>45227.48</v>
      </c>
      <c r="AN16" s="5">
        <v>47514.11</v>
      </c>
      <c r="AO16" s="5">
        <v>49908.83</v>
      </c>
      <c r="AP16" s="5">
        <v>52415.82</v>
      </c>
      <c r="AQ16" s="5">
        <v>55041</v>
      </c>
      <c r="AR16" s="5">
        <v>57780.24</v>
      </c>
      <c r="AS16" s="5">
        <v>24972.28</v>
      </c>
      <c r="AT16" s="5">
        <v>26190.84</v>
      </c>
      <c r="AU16" s="5">
        <v>27452.28</v>
      </c>
      <c r="AV16" s="5">
        <v>28753.34</v>
      </c>
      <c r="AW16" s="5">
        <v>30090.58</v>
      </c>
      <c r="AX16" s="5">
        <v>31460.81</v>
      </c>
      <c r="AY16" s="5">
        <v>32861.56</v>
      </c>
      <c r="AZ16" s="5">
        <v>34286.9</v>
      </c>
      <c r="BA16" s="5">
        <v>35727.75</v>
      </c>
      <c r="BB16" s="5">
        <v>37173.370000000003</v>
      </c>
      <c r="BC16" s="5">
        <v>38612.769999999997</v>
      </c>
      <c r="BD16" s="5">
        <v>40034.99</v>
      </c>
      <c r="BE16" s="5">
        <v>41427.24</v>
      </c>
      <c r="BF16" s="5">
        <v>42775.24</v>
      </c>
      <c r="BG16" s="5">
        <v>44063.76</v>
      </c>
      <c r="BH16" s="5">
        <v>45273.49</v>
      </c>
      <c r="BI16" s="5">
        <v>46377.43</v>
      </c>
      <c r="BJ16" s="5">
        <v>47340.959999999999</v>
      </c>
      <c r="BK16" s="5">
        <v>48124.23</v>
      </c>
      <c r="BL16" s="5">
        <v>48686.91</v>
      </c>
      <c r="BM16" s="5">
        <v>48983.94</v>
      </c>
      <c r="BN16" s="5">
        <v>48968.57</v>
      </c>
      <c r="BO16" s="5">
        <v>48595.199999999997</v>
      </c>
      <c r="BP16" s="5">
        <v>47821.19</v>
      </c>
      <c r="BQ16" s="5">
        <v>46612.51</v>
      </c>
      <c r="BR16" s="5">
        <v>44947.54</v>
      </c>
      <c r="BS16" s="5">
        <v>42731.27</v>
      </c>
      <c r="BT16" s="5">
        <v>39982.769999999997</v>
      </c>
      <c r="BU16" s="5">
        <v>36754.71</v>
      </c>
      <c r="BV16" s="5">
        <v>33127.69</v>
      </c>
      <c r="BW16" s="5">
        <v>29204.33</v>
      </c>
      <c r="BX16" s="5">
        <v>25114</v>
      </c>
      <c r="BY16" s="5">
        <v>21015.52</v>
      </c>
      <c r="BZ16" s="5">
        <v>17081.27</v>
      </c>
      <c r="CA16" s="5">
        <v>13560.79</v>
      </c>
      <c r="CB16" s="5">
        <v>10446.27</v>
      </c>
      <c r="CC16" s="5">
        <v>7712.7</v>
      </c>
      <c r="CD16" s="5">
        <v>5404.45</v>
      </c>
      <c r="CE16" s="5">
        <v>3575.99</v>
      </c>
      <c r="CF16" s="5">
        <v>2150.19</v>
      </c>
      <c r="CG16" s="5">
        <v>1145.95</v>
      </c>
      <c r="CH16" s="5">
        <v>530.83000000000004</v>
      </c>
      <c r="CI16" s="5">
        <v>210.98</v>
      </c>
      <c r="CJ16" s="5">
        <v>68.44</v>
      </c>
      <c r="CK16" s="5">
        <v>16.64</v>
      </c>
      <c r="CL16" s="5">
        <v>2.5499999999999998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0.99941000000000002</v>
      </c>
      <c r="DO16" s="3">
        <v>0.99873040120000001</v>
      </c>
      <c r="DP16" s="3">
        <v>0.99795139148706402</v>
      </c>
      <c r="DQ16" s="3">
        <v>0.99704325572081087</v>
      </c>
      <c r="DR16" s="3">
        <v>0.99599636030230398</v>
      </c>
      <c r="DS16" s="3">
        <v>0.99477128477913224</v>
      </c>
      <c r="DT16" s="3">
        <v>0.99332886641620255</v>
      </c>
      <c r="DU16" s="3">
        <v>0.99164020734329494</v>
      </c>
      <c r="DV16" s="3">
        <v>0.9896569269286084</v>
      </c>
      <c r="DW16" s="3">
        <v>0.98732133658105681</v>
      </c>
      <c r="DX16" s="3">
        <v>0.98455683683862982</v>
      </c>
      <c r="DY16" s="3">
        <v>0.98129795370869388</v>
      </c>
      <c r="DZ16" s="3">
        <v>0.97744145275061878</v>
      </c>
      <c r="EA16" s="3">
        <v>0.97288657558080094</v>
      </c>
      <c r="EB16" s="3">
        <v>0.96825563548103633</v>
      </c>
      <c r="EC16" s="3">
        <v>0.96364673865614658</v>
      </c>
      <c r="ED16" s="3">
        <v>0.95915614485400891</v>
      </c>
      <c r="EE16" s="3">
        <v>0.95492626625520272</v>
      </c>
      <c r="EF16" s="3">
        <v>0.95095377298758099</v>
      </c>
      <c r="EG16" s="3">
        <v>0.94714044835790079</v>
      </c>
      <c r="EH16" s="3">
        <v>0.94336135796895271</v>
      </c>
      <c r="EI16" s="3">
        <v>0.93952187724201908</v>
      </c>
      <c r="EJ16" s="3">
        <v>0.93556649013883009</v>
      </c>
      <c r="EK16" s="3">
        <v>0.93148742024182474</v>
      </c>
      <c r="EL16" s="3">
        <v>0.92727709710233175</v>
      </c>
      <c r="EM16" s="3">
        <v>0.92295598582983485</v>
      </c>
      <c r="EN16" s="3">
        <v>0.91837812414011888</v>
      </c>
      <c r="EO16" s="3">
        <v>0.91344643361348643</v>
      </c>
      <c r="EP16" s="3">
        <v>0.90807536858383908</v>
      </c>
      <c r="EQ16" s="3">
        <v>0.90219104019541574</v>
      </c>
      <c r="ER16" s="3">
        <v>0.89568624279560671</v>
      </c>
      <c r="ES16" s="3">
        <v>0.88847596854110211</v>
      </c>
      <c r="ET16" s="3">
        <v>0.88050633910328835</v>
      </c>
      <c r="EU16" s="3">
        <v>0.87176291115599269</v>
      </c>
      <c r="EV16" s="3">
        <v>0.8621560838750536</v>
      </c>
      <c r="EW16" s="3">
        <v>0.8515515640433905</v>
      </c>
      <c r="EX16" s="3">
        <v>0.83981718349087253</v>
      </c>
      <c r="EY16" s="3">
        <v>0.82685880434960835</v>
      </c>
      <c r="EZ16" s="3">
        <v>0.81262029573870809</v>
      </c>
      <c r="FA16" s="3">
        <v>0.79704236466939704</v>
      </c>
      <c r="FB16" s="3">
        <v>0.78007333272558554</v>
      </c>
      <c r="FC16" s="3">
        <v>0.76167920353991625</v>
      </c>
      <c r="FD16" s="3">
        <v>0.74179175953548904</v>
      </c>
      <c r="FE16" s="3">
        <v>0.72026496267376916</v>
      </c>
      <c r="FF16" s="3">
        <v>0.69689956728463209</v>
      </c>
      <c r="FG16" s="3">
        <v>0.6714975780571073</v>
      </c>
      <c r="FH16" s="3">
        <v>0.64393260247786299</v>
      </c>
      <c r="FI16" s="3">
        <v>0.61408632635301408</v>
      </c>
      <c r="FJ16" s="3">
        <v>0.58188978026232552</v>
      </c>
      <c r="FK16" s="3">
        <v>0.54734880290595389</v>
      </c>
      <c r="FL16" s="3">
        <v>0.51055054288658663</v>
      </c>
      <c r="FM16" s="3">
        <v>0.47170275207834628</v>
      </c>
      <c r="FN16" s="3">
        <v>0.43114103242712926</v>
      </c>
      <c r="FO16" s="3">
        <v>0.388514118551059</v>
      </c>
      <c r="FP16" s="3">
        <v>0.34457317174293423</v>
      </c>
      <c r="FQ16" s="3">
        <v>0.30024038746648829</v>
      </c>
      <c r="FR16" s="3">
        <v>0.25650437022424494</v>
      </c>
      <c r="FS16" s="3">
        <v>0.2143376168030813</v>
      </c>
      <c r="FT16" s="3">
        <v>0.1747087348323596</v>
      </c>
      <c r="FU16" s="3">
        <v>0.13857547429433098</v>
      </c>
      <c r="FV16" s="3">
        <v>0.10676131690583847</v>
      </c>
      <c r="FW16" s="3">
        <v>8.0338958584812506E-2</v>
      </c>
      <c r="FX16" s="3">
        <v>5.8661097389872546E-2</v>
      </c>
      <c r="FY16" s="3">
        <v>4.1052795786354498E-2</v>
      </c>
      <c r="FZ16" s="3">
        <v>2.7266856433338798E-2</v>
      </c>
      <c r="GA16" s="3">
        <v>1.7101227017861428E-2</v>
      </c>
      <c r="GB16" s="3">
        <v>9.7466733265599414E-3</v>
      </c>
      <c r="GC16" s="3">
        <v>4.9237269643782854E-3</v>
      </c>
      <c r="GD16" s="3">
        <v>2.1618607982495735E-3</v>
      </c>
      <c r="GE16" s="3">
        <v>8.1445943713254426E-4</v>
      </c>
      <c r="GF16" s="3">
        <v>2.504299877295147E-4</v>
      </c>
      <c r="GG16" s="3">
        <v>5.7729120771407715E-5</v>
      </c>
      <c r="GH16" s="3">
        <v>8.3712998030618317E-6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10</v>
      </c>
      <c r="HC16">
        <f t="shared" si="24"/>
        <v>0.63598655257189884</v>
      </c>
      <c r="HD16">
        <f>IF(H16&gt;=$F$3,IF(HB16&lt;50,HC16*VLOOKUP(H16,Ret!$A$2:$AZ$27,HB16+2),HC16),0)</f>
        <v>0</v>
      </c>
      <c r="HE16">
        <f>IF(H16&lt;$F$3,HC16*VLOOKUP(H16,Withd!$A$2:$AZ$57,HB16+2),0)</f>
        <v>3.6378430807112616E-2</v>
      </c>
      <c r="HF16">
        <f>IF(HC16=HD16,0,HC16*VLOOKUP(H16,Mort!$A$2:$E$115,IF(HF15/HC15=VLOOKUP(H15,Mort!$A$2:$E$115,2),2,3)))</f>
        <v>2.4167488997732157E-4</v>
      </c>
      <c r="HH16">
        <f t="shared" si="20"/>
        <v>33</v>
      </c>
      <c r="HI16">
        <f t="shared" si="20"/>
        <v>7</v>
      </c>
      <c r="HJ16">
        <f t="shared" si="21"/>
        <v>0.43250976697292087</v>
      </c>
      <c r="HK16">
        <f>IF(HH16&gt;=$F$3,IF(HI16&lt;50,HJ16*VLOOKUP(HH16,Ret!$A$2:$AZ$27,HI16+2),HJ16),0)</f>
        <v>0</v>
      </c>
      <c r="HL16">
        <f>IF(HH16&lt;$F$3,HJ16*VLOOKUP(HH16,Withd!$A$2:$AZ$57,HI16+2),0)</f>
        <v>2.9972926851223415E-2</v>
      </c>
      <c r="HM16">
        <f>IF(HJ16=HK16,0,HJ16*VLOOKUP(HH16,Mort!$A$2:$E$115,IF(HM15/HJ15=VLOOKUP(HH15,Mort!$A$2:$E$115,2),2,3)))</f>
        <v>1.3407802776160547E-4</v>
      </c>
      <c r="HN16">
        <f>HN15/(1+Assumptions!$C$9)</f>
        <v>0.89414497347569</v>
      </c>
      <c r="HO16">
        <f>HO15*(1+Assumptions!$C$10)</f>
        <v>1.1007030781249998</v>
      </c>
      <c r="HQ16">
        <f>HQ15/(1.01+Assumptions!$C$9)</f>
        <v>0.86879267787647396</v>
      </c>
      <c r="HR16">
        <f>HR15/(0.99+Assumptions!$C$9)</f>
        <v>0.92049335144589317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2048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48138.828084119115</v>
      </c>
      <c r="F17" s="3">
        <f t="shared" si="19"/>
        <v>46487.93</v>
      </c>
      <c r="H17">
        <f t="shared" si="23"/>
        <v>37</v>
      </c>
      <c r="I17" s="5">
        <v>576015.11385130126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16487.349999999999</v>
      </c>
      <c r="T17" s="5">
        <v>17380.59</v>
      </c>
      <c r="U17" s="5">
        <v>18319.830000000002</v>
      </c>
      <c r="V17" s="5">
        <v>19307.13</v>
      </c>
      <c r="W17" s="5">
        <v>20343.97</v>
      </c>
      <c r="X17" s="5">
        <v>21431.77</v>
      </c>
      <c r="Y17" s="5">
        <v>22572.080000000002</v>
      </c>
      <c r="Z17" s="5">
        <v>23765.91</v>
      </c>
      <c r="AA17" s="5">
        <v>25013.87</v>
      </c>
      <c r="AB17" s="5">
        <v>26315.74</v>
      </c>
      <c r="AC17" s="5">
        <v>27671.21</v>
      </c>
      <c r="AD17" s="5">
        <v>29078.400000000001</v>
      </c>
      <c r="AE17" s="5">
        <v>30534.75</v>
      </c>
      <c r="AF17" s="5">
        <v>32060.82</v>
      </c>
      <c r="AG17" s="5">
        <v>33663.160000000003</v>
      </c>
      <c r="AH17" s="5">
        <v>35349.14</v>
      </c>
      <c r="AI17" s="5">
        <v>37128.879999999997</v>
      </c>
      <c r="AJ17" s="5">
        <v>39008.01</v>
      </c>
      <c r="AK17" s="5">
        <v>40988.43</v>
      </c>
      <c r="AL17" s="5">
        <v>43070.26</v>
      </c>
      <c r="AM17" s="5">
        <v>45254.18</v>
      </c>
      <c r="AN17" s="5">
        <v>47542.16</v>
      </c>
      <c r="AO17" s="5">
        <v>49938.3</v>
      </c>
      <c r="AP17" s="5">
        <v>52446.77</v>
      </c>
      <c r="AQ17" s="5">
        <v>55073.5</v>
      </c>
      <c r="AR17" s="5">
        <v>57814.35</v>
      </c>
      <c r="AS17" s="5">
        <v>24987.02</v>
      </c>
      <c r="AT17" s="5">
        <v>26206.3</v>
      </c>
      <c r="AU17" s="5">
        <v>27468.49</v>
      </c>
      <c r="AV17" s="5">
        <v>28770.32</v>
      </c>
      <c r="AW17" s="5">
        <v>30108.35</v>
      </c>
      <c r="AX17" s="5">
        <v>31479.38</v>
      </c>
      <c r="AY17" s="5">
        <v>32880.959999999999</v>
      </c>
      <c r="AZ17" s="5">
        <v>34307.14</v>
      </c>
      <c r="BA17" s="5">
        <v>35748.839999999997</v>
      </c>
      <c r="BB17" s="5">
        <v>37195.32</v>
      </c>
      <c r="BC17" s="5">
        <v>38635.57</v>
      </c>
      <c r="BD17" s="5">
        <v>40058.629999999997</v>
      </c>
      <c r="BE17" s="5">
        <v>41451.69</v>
      </c>
      <c r="BF17" s="5">
        <v>42800.49</v>
      </c>
      <c r="BG17" s="5">
        <v>44089.78</v>
      </c>
      <c r="BH17" s="5">
        <v>45300.22</v>
      </c>
      <c r="BI17" s="5">
        <v>46404.81</v>
      </c>
      <c r="BJ17" s="5">
        <v>47368.91</v>
      </c>
      <c r="BK17" s="5">
        <v>48152.639999999999</v>
      </c>
      <c r="BL17" s="5">
        <v>48715.65</v>
      </c>
      <c r="BM17" s="5">
        <v>49012.85</v>
      </c>
      <c r="BN17" s="5">
        <v>48997.48</v>
      </c>
      <c r="BO17" s="5">
        <v>48623.88</v>
      </c>
      <c r="BP17" s="5">
        <v>47849.42</v>
      </c>
      <c r="BQ17" s="5">
        <v>46640.03</v>
      </c>
      <c r="BR17" s="5">
        <v>44974.07</v>
      </c>
      <c r="BS17" s="5">
        <v>42756.5</v>
      </c>
      <c r="BT17" s="5">
        <v>40006.379999999997</v>
      </c>
      <c r="BU17" s="5">
        <v>36776.410000000003</v>
      </c>
      <c r="BV17" s="5">
        <v>33147.25</v>
      </c>
      <c r="BW17" s="5">
        <v>29221.57</v>
      </c>
      <c r="BX17" s="5">
        <v>25128.83</v>
      </c>
      <c r="BY17" s="5">
        <v>21027.93</v>
      </c>
      <c r="BZ17" s="5">
        <v>17091.349999999999</v>
      </c>
      <c r="CA17" s="5">
        <v>13568.79</v>
      </c>
      <c r="CB17" s="5">
        <v>10452.44</v>
      </c>
      <c r="CC17" s="5">
        <v>7717.25</v>
      </c>
      <c r="CD17" s="5">
        <v>5407.64</v>
      </c>
      <c r="CE17" s="5">
        <v>3578.1</v>
      </c>
      <c r="CF17" s="5">
        <v>2151.46</v>
      </c>
      <c r="CG17" s="5">
        <v>1146.6300000000001</v>
      </c>
      <c r="CH17" s="5">
        <v>531.14</v>
      </c>
      <c r="CI17" s="5">
        <v>211.11</v>
      </c>
      <c r="CJ17" s="5">
        <v>68.48</v>
      </c>
      <c r="CK17" s="5">
        <v>16.649999999999999</v>
      </c>
      <c r="CL17" s="5">
        <v>2.5499999999999998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0.99931999999999999</v>
      </c>
      <c r="DP17" s="3">
        <v>0.99854053040000001</v>
      </c>
      <c r="DQ17" s="3">
        <v>0.99763185851733605</v>
      </c>
      <c r="DR17" s="3">
        <v>0.99658434506589288</v>
      </c>
      <c r="DS17" s="3">
        <v>0.99535854632146192</v>
      </c>
      <c r="DT17" s="3">
        <v>0.99391527642929589</v>
      </c>
      <c r="DU17" s="3">
        <v>0.99222562045936602</v>
      </c>
      <c r="DV17" s="3">
        <v>0.99024116921844729</v>
      </c>
      <c r="DW17" s="3">
        <v>0.98790420005909174</v>
      </c>
      <c r="DX17" s="3">
        <v>0.98513806829892625</v>
      </c>
      <c r="DY17" s="3">
        <v>0.9818772612928568</v>
      </c>
      <c r="DZ17" s="3">
        <v>0.97801848365597588</v>
      </c>
      <c r="EA17" s="3">
        <v>0.97346091752213904</v>
      </c>
      <c r="EB17" s="3">
        <v>0.96882724355473371</v>
      </c>
      <c r="EC17" s="3">
        <v>0.96421562587541321</v>
      </c>
      <c r="ED17" s="3">
        <v>0.95972238105883378</v>
      </c>
      <c r="EE17" s="3">
        <v>0.95549000535836426</v>
      </c>
      <c r="EF17" s="3">
        <v>0.95151516693607341</v>
      </c>
      <c r="EG17" s="3">
        <v>0.9476995911166598</v>
      </c>
      <c r="EH17" s="3">
        <v>0.94391826974810433</v>
      </c>
      <c r="EI17" s="3">
        <v>0.94007652239022954</v>
      </c>
      <c r="EJ17" s="3">
        <v>0.93611880023096661</v>
      </c>
      <c r="EK17" s="3">
        <v>0.93203732226195957</v>
      </c>
      <c r="EL17" s="3">
        <v>0.92782451356533557</v>
      </c>
      <c r="EM17" s="3">
        <v>0.92350085133212112</v>
      </c>
      <c r="EN17" s="3">
        <v>0.91892028710951379</v>
      </c>
      <c r="EO17" s="3">
        <v>0.91398568516773571</v>
      </c>
      <c r="EP17" s="3">
        <v>0.90861144933894944</v>
      </c>
      <c r="EQ17" s="3">
        <v>0.90272364714723297</v>
      </c>
      <c r="ER17" s="3">
        <v>0.89621500965130141</v>
      </c>
      <c r="ES17" s="3">
        <v>0.88900047882360844</v>
      </c>
      <c r="ET17" s="3">
        <v>0.88102614452856065</v>
      </c>
      <c r="EU17" s="3">
        <v>0.87227755491339209</v>
      </c>
      <c r="EV17" s="3">
        <v>0.86266505625824652</v>
      </c>
      <c r="EW17" s="3">
        <v>0.85205427606627016</v>
      </c>
      <c r="EX17" s="3">
        <v>0.8403129681420769</v>
      </c>
      <c r="EY17" s="3">
        <v>0.82734693904364465</v>
      </c>
      <c r="EZ17" s="3">
        <v>0.81310002475331311</v>
      </c>
      <c r="FA17" s="3">
        <v>0.79751289727879204</v>
      </c>
      <c r="FB17" s="3">
        <v>0.78053384769572653</v>
      </c>
      <c r="FC17" s="3">
        <v>0.76212885956706122</v>
      </c>
      <c r="FD17" s="3">
        <v>0.74222967504376525</v>
      </c>
      <c r="FE17" s="3">
        <v>0.72069016987399515</v>
      </c>
      <c r="FF17" s="3">
        <v>0.69731098076328268</v>
      </c>
      <c r="FG17" s="3">
        <v>0.67189399551446105</v>
      </c>
      <c r="FH17" s="3">
        <v>0.64431274699859242</v>
      </c>
      <c r="FI17" s="3">
        <v>0.61444885117520764</v>
      </c>
      <c r="FJ17" s="3">
        <v>0.58223329790809153</v>
      </c>
      <c r="FK17" s="3">
        <v>0.54767192934426723</v>
      </c>
      <c r="FL17" s="3">
        <v>0.51085194553445212</v>
      </c>
      <c r="FM17" s="3">
        <v>0.47198122099873568</v>
      </c>
      <c r="FN17" s="3">
        <v>0.4313955558050544</v>
      </c>
      <c r="FO17" s="3">
        <v>0.38874347720260866</v>
      </c>
      <c r="FP17" s="3">
        <v>0.34477658993099364</v>
      </c>
      <c r="FQ17" s="3">
        <v>0.30041763387047199</v>
      </c>
      <c r="FR17" s="3">
        <v>0.25665579714456033</v>
      </c>
      <c r="FS17" s="3">
        <v>0.21446415065196606</v>
      </c>
      <c r="FT17" s="3">
        <v>0.17481187383792404</v>
      </c>
      <c r="FU17" s="3">
        <v>0.13865728209076458</v>
      </c>
      <c r="FV17" s="3">
        <v>0.10682434326836684</v>
      </c>
      <c r="FW17" s="3">
        <v>8.0386386552878733E-2</v>
      </c>
      <c r="FX17" s="3">
        <v>5.8695727869315463E-2</v>
      </c>
      <c r="FY17" s="3">
        <v>4.107703123478304E-2</v>
      </c>
      <c r="FZ17" s="3">
        <v>2.7282953375830549E-2</v>
      </c>
      <c r="GA17" s="3">
        <v>1.7111322698253405E-2</v>
      </c>
      <c r="GB17" s="3">
        <v>9.7524272586425459E-3</v>
      </c>
      <c r="GC17" s="3">
        <v>4.9266336782484554E-3</v>
      </c>
      <c r="GD17" s="3">
        <v>2.1631370491085491E-3</v>
      </c>
      <c r="GE17" s="3">
        <v>8.1494025188115471E-4</v>
      </c>
      <c r="GF17" s="3">
        <v>2.5057782864841744E-4</v>
      </c>
      <c r="GG17" s="3">
        <v>5.7763201060033174E-5</v>
      </c>
      <c r="GH17" s="3">
        <v>8.3762417857154089E-6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11</v>
      </c>
      <c r="HC17">
        <f t="shared" si="24"/>
        <v>0.59936644687480889</v>
      </c>
      <c r="HD17">
        <f>IF(H17&gt;=$F$3,IF(HB17&lt;50,HC17*VLOOKUP(H17,Ret!$A$2:$AZ$27,HB17+2),HC17),0)</f>
        <v>0</v>
      </c>
      <c r="HE17">
        <f>IF(H17&lt;$F$3,HC17*VLOOKUP(H17,Withd!$A$2:$AZ$57,HB17+2),0)</f>
        <v>3.2665471354677088E-2</v>
      </c>
      <c r="HF17">
        <f>IF(HC17=HD17,0,HC17*VLOOKUP(H17,Mort!$A$2:$E$115,IF(HF16/HC16=VLOOKUP(H16,Mort!$A$2:$E$115,2),2,3)))</f>
        <v>2.3974657874992357E-4</v>
      </c>
      <c r="HH17">
        <f t="shared" si="20"/>
        <v>34</v>
      </c>
      <c r="HI17">
        <f t="shared" si="20"/>
        <v>8</v>
      </c>
      <c r="HJ17">
        <f t="shared" si="21"/>
        <v>0.40240276209393583</v>
      </c>
      <c r="HK17">
        <f>IF(HH17&gt;=$F$3,IF(HI17&lt;50,HJ17*VLOOKUP(HH17,Ret!$A$2:$AZ$27,HI17+2),HJ17),0)</f>
        <v>0</v>
      </c>
      <c r="HL17">
        <f>IF(HH17&lt;$F$3,HJ17*VLOOKUP(HH17,Withd!$A$2:$AZ$57,HI17+2),0)</f>
        <v>2.6317140640943402E-2</v>
      </c>
      <c r="HM17">
        <f>IF(HJ17=HK17,0,HJ17*VLOOKUP(HH17,Mort!$A$2:$E$115,IF(HM16/HJ16=VLOOKUP(HH16,Mort!$A$2:$E$115,2),2,3)))</f>
        <v>1.3279291149099882E-4</v>
      </c>
      <c r="HN17">
        <f>HN16/(1+Assumptions!$C$9)</f>
        <v>0.86141134246212903</v>
      </c>
      <c r="HO17">
        <f>HO16*(1+Assumptions!$C$10)</f>
        <v>1.1364759281640622</v>
      </c>
      <c r="HQ17">
        <f>HQ16/(1.01+Assumptions!$C$9)</f>
        <v>0.82900064682869645</v>
      </c>
      <c r="HR17">
        <f>HR16/(0.99+Assumptions!$C$9)</f>
        <v>0.89542154809911789</v>
      </c>
    </row>
    <row r="18" spans="2:226" x14ac:dyDescent="0.25">
      <c r="B18">
        <f t="shared" si="18"/>
        <v>2049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50786.46362874566</v>
      </c>
      <c r="F18" s="3">
        <f t="shared" si="19"/>
        <v>48838.29</v>
      </c>
      <c r="H18">
        <f t="shared" si="23"/>
        <v>38</v>
      </c>
      <c r="I18" s="5">
        <v>564794.97896552016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17392.419999999998</v>
      </c>
      <c r="U18" s="5">
        <v>18332.3</v>
      </c>
      <c r="V18" s="5">
        <v>19320.27</v>
      </c>
      <c r="W18" s="5">
        <v>20357.810000000001</v>
      </c>
      <c r="X18" s="5">
        <v>21446.35</v>
      </c>
      <c r="Y18" s="5">
        <v>22587.439999999999</v>
      </c>
      <c r="Z18" s="5">
        <v>23782.09</v>
      </c>
      <c r="AA18" s="5">
        <v>25030.89</v>
      </c>
      <c r="AB18" s="5">
        <v>26333.65</v>
      </c>
      <c r="AC18" s="5">
        <v>27690.04</v>
      </c>
      <c r="AD18" s="5">
        <v>29098.18</v>
      </c>
      <c r="AE18" s="5">
        <v>30555.53</v>
      </c>
      <c r="AF18" s="5">
        <v>32082.639999999999</v>
      </c>
      <c r="AG18" s="5">
        <v>33686.07</v>
      </c>
      <c r="AH18" s="5">
        <v>35373.19</v>
      </c>
      <c r="AI18" s="5">
        <v>37154.14</v>
      </c>
      <c r="AJ18" s="5">
        <v>39034.559999999998</v>
      </c>
      <c r="AK18" s="5">
        <v>41016.32</v>
      </c>
      <c r="AL18" s="5">
        <v>43099.56</v>
      </c>
      <c r="AM18" s="5">
        <v>45284.98</v>
      </c>
      <c r="AN18" s="5">
        <v>47574.51</v>
      </c>
      <c r="AO18" s="5">
        <v>49972.28</v>
      </c>
      <c r="AP18" s="5">
        <v>52482.46</v>
      </c>
      <c r="AQ18" s="5">
        <v>55110.97</v>
      </c>
      <c r="AR18" s="5">
        <v>57853.69</v>
      </c>
      <c r="AS18" s="5">
        <v>25004.02</v>
      </c>
      <c r="AT18" s="5">
        <v>26224.13</v>
      </c>
      <c r="AU18" s="5">
        <v>27487.18</v>
      </c>
      <c r="AV18" s="5">
        <v>28789.89</v>
      </c>
      <c r="AW18" s="5">
        <v>30128.83</v>
      </c>
      <c r="AX18" s="5">
        <v>31500.799999999999</v>
      </c>
      <c r="AY18" s="5">
        <v>32903.339999999997</v>
      </c>
      <c r="AZ18" s="5">
        <v>34330.480000000003</v>
      </c>
      <c r="BA18" s="5">
        <v>35773.17</v>
      </c>
      <c r="BB18" s="5">
        <v>37220.629999999997</v>
      </c>
      <c r="BC18" s="5">
        <v>38661.86</v>
      </c>
      <c r="BD18" s="5">
        <v>40085.89</v>
      </c>
      <c r="BE18" s="5">
        <v>41479.9</v>
      </c>
      <c r="BF18" s="5">
        <v>42829.62</v>
      </c>
      <c r="BG18" s="5">
        <v>44119.78</v>
      </c>
      <c r="BH18" s="5">
        <v>45331.040000000001</v>
      </c>
      <c r="BI18" s="5">
        <v>46436.39</v>
      </c>
      <c r="BJ18" s="5">
        <v>47401.14</v>
      </c>
      <c r="BK18" s="5">
        <v>48185.4</v>
      </c>
      <c r="BL18" s="5">
        <v>48748.800000000003</v>
      </c>
      <c r="BM18" s="5">
        <v>49046.2</v>
      </c>
      <c r="BN18" s="5">
        <v>49030.82</v>
      </c>
      <c r="BO18" s="5">
        <v>48656.97</v>
      </c>
      <c r="BP18" s="5">
        <v>47881.98</v>
      </c>
      <c r="BQ18" s="5">
        <v>46671.77</v>
      </c>
      <c r="BR18" s="5">
        <v>45004.68</v>
      </c>
      <c r="BS18" s="5">
        <v>42785.59</v>
      </c>
      <c r="BT18" s="5">
        <v>40033.599999999999</v>
      </c>
      <c r="BU18" s="5">
        <v>36801.440000000002</v>
      </c>
      <c r="BV18" s="5">
        <v>33169.800000000003</v>
      </c>
      <c r="BW18" s="5">
        <v>29241.45</v>
      </c>
      <c r="BX18" s="5">
        <v>25145.93</v>
      </c>
      <c r="BY18" s="5">
        <v>21042.240000000002</v>
      </c>
      <c r="BZ18" s="5">
        <v>17102.98</v>
      </c>
      <c r="CA18" s="5">
        <v>13578.03</v>
      </c>
      <c r="CB18" s="5">
        <v>10459.549999999999</v>
      </c>
      <c r="CC18" s="5">
        <v>7722.5</v>
      </c>
      <c r="CD18" s="5">
        <v>5411.32</v>
      </c>
      <c r="CE18" s="5">
        <v>3580.53</v>
      </c>
      <c r="CF18" s="5">
        <v>2152.9299999999998</v>
      </c>
      <c r="CG18" s="5">
        <v>1147.4100000000001</v>
      </c>
      <c r="CH18" s="5">
        <v>531.5</v>
      </c>
      <c r="CI18" s="5">
        <v>211.25</v>
      </c>
      <c r="CJ18" s="5">
        <v>68.53</v>
      </c>
      <c r="CK18" s="5">
        <v>16.670000000000002</v>
      </c>
      <c r="CL18" s="5">
        <v>2.5499999999999998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0.99922</v>
      </c>
      <c r="DQ18" s="3">
        <v>0.99831070980000003</v>
      </c>
      <c r="DR18" s="3">
        <v>0.99726248355471003</v>
      </c>
      <c r="DS18" s="3">
        <v>0.99603585069993783</v>
      </c>
      <c r="DT18" s="3">
        <v>0.994591598716423</v>
      </c>
      <c r="DU18" s="3">
        <v>0.99290079299860501</v>
      </c>
      <c r="DV18" s="3">
        <v>0.99091499141260775</v>
      </c>
      <c r="DW18" s="3">
        <v>0.98857643203287393</v>
      </c>
      <c r="DX18" s="3">
        <v>0.98580841802318186</v>
      </c>
      <c r="DY18" s="3">
        <v>0.98254539215952508</v>
      </c>
      <c r="DZ18" s="3">
        <v>0.97868398876833818</v>
      </c>
      <c r="EA18" s="3">
        <v>0.9741233213806777</v>
      </c>
      <c r="EB18" s="3">
        <v>0.96948649437090573</v>
      </c>
      <c r="EC18" s="3">
        <v>0.96487173865770026</v>
      </c>
      <c r="ED18" s="3">
        <v>0.96037543635555533</v>
      </c>
      <c r="EE18" s="3">
        <v>0.9561401806812273</v>
      </c>
      <c r="EF18" s="3">
        <v>0.95216263752959329</v>
      </c>
      <c r="EG18" s="3">
        <v>0.94834446535309969</v>
      </c>
      <c r="EH18" s="3">
        <v>0.94456057093634083</v>
      </c>
      <c r="EI18" s="3">
        <v>0.9407162094126299</v>
      </c>
      <c r="EJ18" s="3">
        <v>0.93675579417100263</v>
      </c>
      <c r="EK18" s="3">
        <v>0.93267153890841703</v>
      </c>
      <c r="EL18" s="3">
        <v>0.92845586355255105</v>
      </c>
      <c r="EM18" s="3">
        <v>0.92412925922839617</v>
      </c>
      <c r="EN18" s="3">
        <v>0.91954557810262338</v>
      </c>
      <c r="EO18" s="3">
        <v>0.91460761834821236</v>
      </c>
      <c r="EP18" s="3">
        <v>0.90922972555232484</v>
      </c>
      <c r="EQ18" s="3">
        <v>0.90333791693074572</v>
      </c>
      <c r="ER18" s="3">
        <v>0.89682485054967498</v>
      </c>
      <c r="ES18" s="3">
        <v>0.8896054105027501</v>
      </c>
      <c r="ET18" s="3">
        <v>0.88162564997054038</v>
      </c>
      <c r="EU18" s="3">
        <v>0.87287110726633288</v>
      </c>
      <c r="EV18" s="3">
        <v>0.86325206766425788</v>
      </c>
      <c r="EW18" s="3">
        <v>0.85263406723198754</v>
      </c>
      <c r="EX18" s="3">
        <v>0.84088476978553073</v>
      </c>
      <c r="EY18" s="3">
        <v>0.82790991778773992</v>
      </c>
      <c r="EZ18" s="3">
        <v>0.81365330900343502</v>
      </c>
      <c r="FA18" s="3">
        <v>0.79805557506983915</v>
      </c>
      <c r="FB18" s="3">
        <v>0.78106497187660229</v>
      </c>
      <c r="FC18" s="3">
        <v>0.76264745983975202</v>
      </c>
      <c r="FD18" s="3">
        <v>0.74273473466333617</v>
      </c>
      <c r="FE18" s="3">
        <v>0.72118057266340607</v>
      </c>
      <c r="FF18" s="3">
        <v>0.69778547488620513</v>
      </c>
      <c r="FG18" s="3">
        <v>0.67235119432660295</v>
      </c>
      <c r="FH18" s="3">
        <v>0.64475117779949587</v>
      </c>
      <c r="FI18" s="3">
        <v>0.61486696070848923</v>
      </c>
      <c r="FJ18" s="3">
        <v>0.58262948595854314</v>
      </c>
      <c r="FK18" s="3">
        <v>0.548044599672044</v>
      </c>
      <c r="FL18" s="3">
        <v>0.51119956123609245</v>
      </c>
      <c r="FM18" s="3">
        <v>0.4723023866216382</v>
      </c>
      <c r="FN18" s="3">
        <v>0.43168910439604352</v>
      </c>
      <c r="FO18" s="3">
        <v>0.38900800264440671</v>
      </c>
      <c r="FP18" s="3">
        <v>0.34501119754532433</v>
      </c>
      <c r="FQ18" s="3">
        <v>0.3006220568691429</v>
      </c>
      <c r="FR18" s="3">
        <v>0.25683044184501486</v>
      </c>
      <c r="FS18" s="3">
        <v>0.21461008551011285</v>
      </c>
      <c r="FT18" s="3">
        <v>0.17493082680014807</v>
      </c>
      <c r="FU18" s="3">
        <v>0.13875163320134146</v>
      </c>
      <c r="FV18" s="3">
        <v>0.10689703325097748</v>
      </c>
      <c r="FW18" s="3">
        <v>8.0441086491693056E-2</v>
      </c>
      <c r="FX18" s="3">
        <v>5.873566812363952E-2</v>
      </c>
      <c r="FY18" s="3">
        <v>4.1104982622966642E-2</v>
      </c>
      <c r="FZ18" s="3">
        <v>2.7301518408348217E-2</v>
      </c>
      <c r="GA18" s="3">
        <v>1.7122966315347838E-2</v>
      </c>
      <c r="GB18" s="3">
        <v>9.759063421769347E-3</v>
      </c>
      <c r="GC18" s="3">
        <v>4.9299860687752207E-3</v>
      </c>
      <c r="GD18" s="3">
        <v>2.1646089832171359E-3</v>
      </c>
      <c r="GE18" s="3">
        <v>8.1549478833722368E-4</v>
      </c>
      <c r="GF18" s="3">
        <v>2.5074833751792953E-4</v>
      </c>
      <c r="GG18" s="3">
        <v>5.7802506764633105E-5</v>
      </c>
      <c r="GH18" s="3">
        <v>8.3819415059394445E-6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12</v>
      </c>
      <c r="HC18">
        <f t="shared" si="24"/>
        <v>0.56646122894138184</v>
      </c>
      <c r="HD18">
        <f>IF(H18&gt;=$F$3,IF(HB18&lt;50,HC18*VLOOKUP(H18,Ret!$A$2:$AZ$27,HB18+2),HC18),0)</f>
        <v>0</v>
      </c>
      <c r="HE18">
        <f>IF(H18&lt;$F$3,HC18*VLOOKUP(H18,Withd!$A$2:$AZ$57,HB18+2),0)</f>
        <v>2.9286045536269442E-2</v>
      </c>
      <c r="HF18">
        <f>IF(HC18=HD18,0,HC18*VLOOKUP(H18,Mort!$A$2:$E$115,IF(HF17/HC17=VLOOKUP(H17,Mort!$A$2:$E$115,2),2,3)))</f>
        <v>2.4357832844479419E-4</v>
      </c>
      <c r="HH18">
        <f t="shared" si="20"/>
        <v>35</v>
      </c>
      <c r="HI18">
        <f t="shared" si="20"/>
        <v>9</v>
      </c>
      <c r="HJ18">
        <f t="shared" si="21"/>
        <v>0.37595282854150142</v>
      </c>
      <c r="HK18">
        <f>IF(HH18&gt;=$F$3,IF(HI18&lt;50,HJ18*VLOOKUP(HH18,Ret!$A$2:$AZ$27,HI18+2),HJ18),0)</f>
        <v>0</v>
      </c>
      <c r="HL18">
        <f>IF(HH18&lt;$F$3,HJ18*VLOOKUP(HH18,Withd!$A$2:$AZ$57,HI18+2),0)</f>
        <v>2.3008313106739887E-2</v>
      </c>
      <c r="HM18">
        <f>IF(HJ18=HK18,0,HJ18*VLOOKUP(HH18,Mort!$A$2:$E$115,IF(HM17/HJ17=VLOOKUP(HH17,Mort!$A$2:$E$115,2),2,3)))</f>
        <v>1.3158348998952549E-4</v>
      </c>
      <c r="HN18">
        <f>HN17/(1+Assumptions!$C$9)</f>
        <v>0.8298760524683324</v>
      </c>
      <c r="HO18">
        <f>HO17*(1+Assumptions!$C$10)</f>
        <v>1.1734113958293941</v>
      </c>
      <c r="HQ18">
        <f>HQ17/(1.01+Assumptions!$C$9)</f>
        <v>0.79103115155409964</v>
      </c>
      <c r="HR18">
        <f>HR17/(0.99+Assumptions!$C$9)</f>
        <v>0.87103263433766331</v>
      </c>
    </row>
    <row r="19" spans="2:226" x14ac:dyDescent="0.25">
      <c r="B19">
        <f t="shared" si="18"/>
        <v>2050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53579.719128326666</v>
      </c>
      <c r="F19" s="3">
        <f t="shared" si="19"/>
        <v>51299.75</v>
      </c>
      <c r="H19">
        <f t="shared" si="23"/>
        <v>39</v>
      </c>
      <c r="I19" s="5">
        <v>553432.40603780537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18346.61</v>
      </c>
      <c r="V19" s="5">
        <v>19335.349999999999</v>
      </c>
      <c r="W19" s="5">
        <v>20373.7</v>
      </c>
      <c r="X19" s="5">
        <v>21463.09</v>
      </c>
      <c r="Y19" s="5">
        <v>22605.07</v>
      </c>
      <c r="Z19" s="5">
        <v>23800.65</v>
      </c>
      <c r="AA19" s="5">
        <v>25050.43</v>
      </c>
      <c r="AB19" s="5">
        <v>26354.2</v>
      </c>
      <c r="AC19" s="5">
        <v>27711.65</v>
      </c>
      <c r="AD19" s="5">
        <v>29120.9</v>
      </c>
      <c r="AE19" s="5">
        <v>30579.38</v>
      </c>
      <c r="AF19" s="5">
        <v>32107.68</v>
      </c>
      <c r="AG19" s="5">
        <v>33712.370000000003</v>
      </c>
      <c r="AH19" s="5">
        <v>35400.81</v>
      </c>
      <c r="AI19" s="5">
        <v>37183.15</v>
      </c>
      <c r="AJ19" s="5">
        <v>39065.03</v>
      </c>
      <c r="AK19" s="5">
        <v>41048.339999999997</v>
      </c>
      <c r="AL19" s="5">
        <v>43133.21</v>
      </c>
      <c r="AM19" s="5">
        <v>45320.33</v>
      </c>
      <c r="AN19" s="5">
        <v>47611.65</v>
      </c>
      <c r="AO19" s="5">
        <v>50011.29</v>
      </c>
      <c r="AP19" s="5">
        <v>52523.42</v>
      </c>
      <c r="AQ19" s="5">
        <v>55153.99</v>
      </c>
      <c r="AR19" s="5">
        <v>57898.85</v>
      </c>
      <c r="AS19" s="5">
        <v>25023.54</v>
      </c>
      <c r="AT19" s="5">
        <v>26244.6</v>
      </c>
      <c r="AU19" s="5">
        <v>27508.639999999999</v>
      </c>
      <c r="AV19" s="5">
        <v>28812.37</v>
      </c>
      <c r="AW19" s="5">
        <v>30152.35</v>
      </c>
      <c r="AX19" s="5">
        <v>31525.39</v>
      </c>
      <c r="AY19" s="5">
        <v>32929.019999999997</v>
      </c>
      <c r="AZ19" s="5">
        <v>34357.279999999999</v>
      </c>
      <c r="BA19" s="5">
        <v>35801.089999999997</v>
      </c>
      <c r="BB19" s="5">
        <v>37249.68</v>
      </c>
      <c r="BC19" s="5">
        <v>38692.04</v>
      </c>
      <c r="BD19" s="5">
        <v>40117.18</v>
      </c>
      <c r="BE19" s="5">
        <v>41512.28</v>
      </c>
      <c r="BF19" s="5">
        <v>42863.05</v>
      </c>
      <c r="BG19" s="5">
        <v>44154.22</v>
      </c>
      <c r="BH19" s="5">
        <v>45366.43</v>
      </c>
      <c r="BI19" s="5">
        <v>46472.639999999999</v>
      </c>
      <c r="BJ19" s="5">
        <v>47438.14</v>
      </c>
      <c r="BK19" s="5">
        <v>48223.02</v>
      </c>
      <c r="BL19" s="5">
        <v>48786.85</v>
      </c>
      <c r="BM19" s="5">
        <v>49084.49</v>
      </c>
      <c r="BN19" s="5">
        <v>49069.1</v>
      </c>
      <c r="BO19" s="5">
        <v>48694.95</v>
      </c>
      <c r="BP19" s="5">
        <v>47919.360000000001</v>
      </c>
      <c r="BQ19" s="5">
        <v>46708.2</v>
      </c>
      <c r="BR19" s="5">
        <v>45039.81</v>
      </c>
      <c r="BS19" s="5">
        <v>42818.99</v>
      </c>
      <c r="BT19" s="5">
        <v>40064.85</v>
      </c>
      <c r="BU19" s="5">
        <v>36830.160000000003</v>
      </c>
      <c r="BV19" s="5">
        <v>33195.699999999997</v>
      </c>
      <c r="BW19" s="5">
        <v>29264.28</v>
      </c>
      <c r="BX19" s="5">
        <v>25165.56</v>
      </c>
      <c r="BY19" s="5">
        <v>21058.66</v>
      </c>
      <c r="BZ19" s="5">
        <v>17116.330000000002</v>
      </c>
      <c r="CA19" s="5">
        <v>13588.62</v>
      </c>
      <c r="CB19" s="5">
        <v>10467.719999999999</v>
      </c>
      <c r="CC19" s="5">
        <v>7728.53</v>
      </c>
      <c r="CD19" s="5">
        <v>5415.54</v>
      </c>
      <c r="CE19" s="5">
        <v>3583.33</v>
      </c>
      <c r="CF19" s="5">
        <v>2154.61</v>
      </c>
      <c r="CG19" s="5">
        <v>1148.31</v>
      </c>
      <c r="CH19" s="5">
        <v>531.91999999999996</v>
      </c>
      <c r="CI19" s="5">
        <v>211.42</v>
      </c>
      <c r="CJ19" s="5">
        <v>68.58</v>
      </c>
      <c r="CK19" s="5">
        <v>16.68</v>
      </c>
      <c r="CL19" s="5">
        <v>2.5499999999999998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0.99909000000000003</v>
      </c>
      <c r="DR19" s="3">
        <v>0.99804095550000005</v>
      </c>
      <c r="DS19" s="3">
        <v>0.99681336512473506</v>
      </c>
      <c r="DT19" s="3">
        <v>0.99536798574530427</v>
      </c>
      <c r="DU19" s="3">
        <v>0.99367586016953724</v>
      </c>
      <c r="DV19" s="3">
        <v>0.9916885084491982</v>
      </c>
      <c r="DW19" s="3">
        <v>0.98934812356925805</v>
      </c>
      <c r="DX19" s="3">
        <v>0.98657794882326411</v>
      </c>
      <c r="DY19" s="3">
        <v>0.98331237581265907</v>
      </c>
      <c r="DZ19" s="3">
        <v>0.97944795817571528</v>
      </c>
      <c r="EA19" s="3">
        <v>0.9748837306906164</v>
      </c>
      <c r="EB19" s="3">
        <v>0.97024328413252903</v>
      </c>
      <c r="EC19" s="3">
        <v>0.96562492610005823</v>
      </c>
      <c r="ED19" s="3">
        <v>0.96112511394443201</v>
      </c>
      <c r="EE19" s="3">
        <v>0.95688655219193708</v>
      </c>
      <c r="EF19" s="3">
        <v>0.95290590413481857</v>
      </c>
      <c r="EG19" s="3">
        <v>0.94908475145923799</v>
      </c>
      <c r="EH19" s="3">
        <v>0.94529790330091557</v>
      </c>
      <c r="EI19" s="3">
        <v>0.94145054083448088</v>
      </c>
      <c r="EJ19" s="3">
        <v>0.93748703405756761</v>
      </c>
      <c r="EK19" s="3">
        <v>0.93339959058907662</v>
      </c>
      <c r="EL19" s="3">
        <v>0.92918062443961402</v>
      </c>
      <c r="EM19" s="3">
        <v>0.92485064272972539</v>
      </c>
      <c r="EN19" s="3">
        <v>0.92026338354178594</v>
      </c>
      <c r="EO19" s="3">
        <v>0.91532156917216656</v>
      </c>
      <c r="EP19" s="3">
        <v>0.90993947834543421</v>
      </c>
      <c r="EQ19" s="3">
        <v>0.90404307052575572</v>
      </c>
      <c r="ER19" s="3">
        <v>0.89752491998726502</v>
      </c>
      <c r="ES19" s="3">
        <v>0.89029984438136756</v>
      </c>
      <c r="ET19" s="3">
        <v>0.88231385477726665</v>
      </c>
      <c r="EU19" s="3">
        <v>0.87355247819932835</v>
      </c>
      <c r="EV19" s="3">
        <v>0.86392592988957173</v>
      </c>
      <c r="EW19" s="3">
        <v>0.85329964095193001</v>
      </c>
      <c r="EX19" s="3">
        <v>0.84154117189961242</v>
      </c>
      <c r="EY19" s="3">
        <v>0.8285561916172014</v>
      </c>
      <c r="EZ19" s="3">
        <v>0.81428845399755323</v>
      </c>
      <c r="FA19" s="3">
        <v>0.79867854433442009</v>
      </c>
      <c r="FB19" s="3">
        <v>0.78167467812554026</v>
      </c>
      <c r="FC19" s="3">
        <v>0.76324278921533995</v>
      </c>
      <c r="FD19" s="3">
        <v>0.74331451998892739</v>
      </c>
      <c r="FE19" s="3">
        <v>0.72174353261884872</v>
      </c>
      <c r="FF19" s="3">
        <v>0.69833017242069328</v>
      </c>
      <c r="FG19" s="3">
        <v>0.67287603763595905</v>
      </c>
      <c r="FH19" s="3">
        <v>0.64525447629100285</v>
      </c>
      <c r="FI19" s="3">
        <v>0.61534693131491491</v>
      </c>
      <c r="FJ19" s="3">
        <v>0.5830842917060739</v>
      </c>
      <c r="FK19" s="3">
        <v>0.54847240815040132</v>
      </c>
      <c r="FL19" s="3">
        <v>0.51159860815044989</v>
      </c>
      <c r="FM19" s="3">
        <v>0.47267107005628217</v>
      </c>
      <c r="FN19" s="3">
        <v>0.43202608474214244</v>
      </c>
      <c r="FO19" s="3">
        <v>0.38931166574368681</v>
      </c>
      <c r="FP19" s="3">
        <v>0.34528051634807583</v>
      </c>
      <c r="FQ19" s="3">
        <v>0.30085672511473238</v>
      </c>
      <c r="FR19" s="3">
        <v>0.25703092596726934</v>
      </c>
      <c r="FS19" s="3">
        <v>0.21477761204750992</v>
      </c>
      <c r="FT19" s="3">
        <v>0.1750673793560458</v>
      </c>
      <c r="FU19" s="3">
        <v>0.13885994395762841</v>
      </c>
      <c r="FV19" s="3">
        <v>0.10698047802383608</v>
      </c>
      <c r="FW19" s="3">
        <v>8.0503879517716884E-2</v>
      </c>
      <c r="FX19" s="3">
        <v>5.8781517707451339E-2</v>
      </c>
      <c r="FY19" s="3">
        <v>4.1137069537205667E-2</v>
      </c>
      <c r="FZ19" s="3">
        <v>2.7322830215916635E-2</v>
      </c>
      <c r="GA19" s="3">
        <v>1.7136332654818596E-2</v>
      </c>
      <c r="GB19" s="3">
        <v>9.7666814332873098E-3</v>
      </c>
      <c r="GC19" s="3">
        <v>4.9338344596537506E-3</v>
      </c>
      <c r="GD19" s="3">
        <v>2.1662986962001723E-3</v>
      </c>
      <c r="GE19" s="3">
        <v>8.1613137080645281E-4</v>
      </c>
      <c r="GF19" s="3">
        <v>2.5094407389556807E-4</v>
      </c>
      <c r="GG19" s="3">
        <v>5.784762791440634E-5</v>
      </c>
      <c r="GH19" s="3">
        <v>8.3884845238680623E-6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13</v>
      </c>
      <c r="HC19">
        <f t="shared" si="24"/>
        <v>0.5369316050766676</v>
      </c>
      <c r="HD19">
        <f>IF(H19&gt;=$F$3,IF(HB19&lt;50,HC19*VLOOKUP(H19,Ret!$A$2:$AZ$27,HB19+2),HC19),0)</f>
        <v>0</v>
      </c>
      <c r="HE19">
        <f>IF(H19&lt;$F$3,HC19*VLOOKUP(H19,Withd!$A$2:$AZ$57,HB19+2),0)</f>
        <v>2.4698853833526709E-2</v>
      </c>
      <c r="HF19">
        <f>IF(HC19=HD19,0,HC19*VLOOKUP(H19,Mort!$A$2:$E$115,IF(HF18/HC18=VLOOKUP(H18,Mort!$A$2:$E$115,2),2,3)))</f>
        <v>2.5235785438603375E-4</v>
      </c>
      <c r="HH19">
        <f t="shared" si="20"/>
        <v>36</v>
      </c>
      <c r="HI19">
        <f t="shared" si="20"/>
        <v>10</v>
      </c>
      <c r="HJ19">
        <f t="shared" si="21"/>
        <v>0.35281293194477198</v>
      </c>
      <c r="HK19">
        <f>IF(HH19&gt;=$F$3,IF(HI19&lt;50,HJ19*VLOOKUP(HH19,Ret!$A$2:$AZ$27,HI19+2),HJ19),0)</f>
        <v>0</v>
      </c>
      <c r="HL19">
        <f>IF(HH19&lt;$F$3,HJ19*VLOOKUP(HH19,Withd!$A$2:$AZ$57,HI19+2),0)</f>
        <v>2.0180899707240959E-2</v>
      </c>
      <c r="HM19">
        <f>IF(HJ19=HK19,0,HJ19*VLOOKUP(HH19,Mort!$A$2:$E$115,IF(HM18/HJ18=VLOOKUP(HH18,Mort!$A$2:$E$115,2),2,3)))</f>
        <v>1.3406891413901336E-4</v>
      </c>
      <c r="HN19">
        <f>HN18/(1+Assumptions!$C$9)</f>
        <v>0.79949523359184238</v>
      </c>
      <c r="HO19">
        <f>HO18*(1+Assumptions!$C$10)</f>
        <v>1.2115472661938493</v>
      </c>
      <c r="HQ19">
        <f>HQ18/(1.01+Assumptions!$C$9)</f>
        <v>0.75480071713177443</v>
      </c>
      <c r="HR19">
        <f>HR18/(0.99+Assumptions!$C$9)</f>
        <v>0.84730801005609269</v>
      </c>
    </row>
    <row r="20" spans="2:226" x14ac:dyDescent="0.25">
      <c r="B20">
        <f t="shared" si="18"/>
        <v>2051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56526.603680384636</v>
      </c>
      <c r="F20" s="3">
        <f t="shared" si="19"/>
        <v>53876.6</v>
      </c>
      <c r="H20">
        <f t="shared" si="23"/>
        <v>40</v>
      </c>
      <c r="I20" s="5">
        <v>541938.15174951032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19352.96</v>
      </c>
      <c r="W20" s="5">
        <v>20392.259999999998</v>
      </c>
      <c r="X20" s="5">
        <v>21482.639999999999</v>
      </c>
      <c r="Y20" s="5">
        <v>22625.66</v>
      </c>
      <c r="Z20" s="5">
        <v>23822.33</v>
      </c>
      <c r="AA20" s="5">
        <v>25073.24</v>
      </c>
      <c r="AB20" s="5">
        <v>26378.21</v>
      </c>
      <c r="AC20" s="5">
        <v>27736.89</v>
      </c>
      <c r="AD20" s="5">
        <v>29147.42</v>
      </c>
      <c r="AE20" s="5">
        <v>30607.23</v>
      </c>
      <c r="AF20" s="5">
        <v>32136.93</v>
      </c>
      <c r="AG20" s="5">
        <v>33743.07</v>
      </c>
      <c r="AH20" s="5">
        <v>35433.050000000003</v>
      </c>
      <c r="AI20" s="5">
        <v>37217.01</v>
      </c>
      <c r="AJ20" s="5">
        <v>39100.61</v>
      </c>
      <c r="AK20" s="5">
        <v>41085.730000000003</v>
      </c>
      <c r="AL20" s="5">
        <v>43172.49</v>
      </c>
      <c r="AM20" s="5">
        <v>45361.599999999999</v>
      </c>
      <c r="AN20" s="5">
        <v>47655.02</v>
      </c>
      <c r="AO20" s="5">
        <v>50056.84</v>
      </c>
      <c r="AP20" s="5">
        <v>52571.26</v>
      </c>
      <c r="AQ20" s="5">
        <v>55204.23</v>
      </c>
      <c r="AR20" s="5">
        <v>57951.59</v>
      </c>
      <c r="AS20" s="5">
        <v>25046.33</v>
      </c>
      <c r="AT20" s="5">
        <v>26268.51</v>
      </c>
      <c r="AU20" s="5">
        <v>27533.69</v>
      </c>
      <c r="AV20" s="5">
        <v>28838.61</v>
      </c>
      <c r="AW20" s="5">
        <v>30179.82</v>
      </c>
      <c r="AX20" s="5">
        <v>31554.1</v>
      </c>
      <c r="AY20" s="5">
        <v>32959.01</v>
      </c>
      <c r="AZ20" s="5">
        <v>34388.57</v>
      </c>
      <c r="BA20" s="5">
        <v>35833.699999999997</v>
      </c>
      <c r="BB20" s="5">
        <v>37283.61</v>
      </c>
      <c r="BC20" s="5">
        <v>38727.279999999999</v>
      </c>
      <c r="BD20" s="5">
        <v>40153.72</v>
      </c>
      <c r="BE20" s="5">
        <v>41550.089999999997</v>
      </c>
      <c r="BF20" s="5">
        <v>42902.09</v>
      </c>
      <c r="BG20" s="5">
        <v>44194.44</v>
      </c>
      <c r="BH20" s="5">
        <v>45407.75</v>
      </c>
      <c r="BI20" s="5">
        <v>46514.97</v>
      </c>
      <c r="BJ20" s="5">
        <v>47481.35</v>
      </c>
      <c r="BK20" s="5">
        <v>48266.94</v>
      </c>
      <c r="BL20" s="5">
        <v>48831.29</v>
      </c>
      <c r="BM20" s="5">
        <v>49129.2</v>
      </c>
      <c r="BN20" s="5">
        <v>49113.79</v>
      </c>
      <c r="BO20" s="5">
        <v>48739.31</v>
      </c>
      <c r="BP20" s="5">
        <v>47963</v>
      </c>
      <c r="BQ20" s="5">
        <v>46750.74</v>
      </c>
      <c r="BR20" s="5">
        <v>45080.83</v>
      </c>
      <c r="BS20" s="5">
        <v>42857.99</v>
      </c>
      <c r="BT20" s="5">
        <v>40101.339999999997</v>
      </c>
      <c r="BU20" s="5">
        <v>36863.71</v>
      </c>
      <c r="BV20" s="5">
        <v>33225.93</v>
      </c>
      <c r="BW20" s="5">
        <v>29290.94</v>
      </c>
      <c r="BX20" s="5">
        <v>25188.48</v>
      </c>
      <c r="BY20" s="5">
        <v>21077.84</v>
      </c>
      <c r="BZ20" s="5">
        <v>17131.919999999998</v>
      </c>
      <c r="CA20" s="5">
        <v>13601</v>
      </c>
      <c r="CB20" s="5">
        <v>10477.25</v>
      </c>
      <c r="CC20" s="5">
        <v>7735.57</v>
      </c>
      <c r="CD20" s="5">
        <v>5420.47</v>
      </c>
      <c r="CE20" s="5">
        <v>3586.59</v>
      </c>
      <c r="CF20" s="5">
        <v>2156.5700000000002</v>
      </c>
      <c r="CG20" s="5">
        <v>1149.3499999999999</v>
      </c>
      <c r="CH20" s="5">
        <v>532.4</v>
      </c>
      <c r="CI20" s="5">
        <v>211.61</v>
      </c>
      <c r="CJ20" s="5">
        <v>68.64</v>
      </c>
      <c r="CK20" s="5">
        <v>16.690000000000001</v>
      </c>
      <c r="CL20" s="5">
        <v>2.5499999999999998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0.99895</v>
      </c>
      <c r="DS20" s="3">
        <v>0.9977212915</v>
      </c>
      <c r="DT20" s="3">
        <v>0.99627459562732501</v>
      </c>
      <c r="DU20" s="3">
        <v>0.99458092881475857</v>
      </c>
      <c r="DV20" s="3">
        <v>0.99259176695712903</v>
      </c>
      <c r="DW20" s="3">
        <v>0.9902492503871102</v>
      </c>
      <c r="DX20" s="3">
        <v>0.98747655248602628</v>
      </c>
      <c r="DY20" s="3">
        <v>0.98420800509729756</v>
      </c>
      <c r="DZ20" s="3">
        <v>0.98034006763726522</v>
      </c>
      <c r="EA20" s="3">
        <v>0.97577168292207561</v>
      </c>
      <c r="EB20" s="3">
        <v>0.97112700971136656</v>
      </c>
      <c r="EC20" s="3">
        <v>0.96650444514514045</v>
      </c>
      <c r="ED20" s="3">
        <v>0.96200053443076405</v>
      </c>
      <c r="EE20" s="3">
        <v>0.95775811207392436</v>
      </c>
      <c r="EF20" s="3">
        <v>0.9537738383276968</v>
      </c>
      <c r="EG20" s="3">
        <v>0.94994920523600279</v>
      </c>
      <c r="EH20" s="3">
        <v>0.9461589079071111</v>
      </c>
      <c r="EI20" s="3">
        <v>0.94230804115192912</v>
      </c>
      <c r="EJ20" s="3">
        <v>0.93834092429867944</v>
      </c>
      <c r="EK20" s="3">
        <v>0.93424975786873721</v>
      </c>
      <c r="EL20" s="3">
        <v>0.93002694896317051</v>
      </c>
      <c r="EM20" s="3">
        <v>0.92569302338100212</v>
      </c>
      <c r="EN20" s="3">
        <v>0.92110158598503233</v>
      </c>
      <c r="EO20" s="3">
        <v>0.9161552704682927</v>
      </c>
      <c r="EP20" s="3">
        <v>0.91076827747793909</v>
      </c>
      <c r="EQ20" s="3">
        <v>0.90486649903988203</v>
      </c>
      <c r="ER20" s="3">
        <v>0.89834241158180439</v>
      </c>
      <c r="ES20" s="3">
        <v>0.89111075516857086</v>
      </c>
      <c r="ET20" s="3">
        <v>0.88311749169470877</v>
      </c>
      <c r="EU20" s="3">
        <v>0.87434813500218034</v>
      </c>
      <c r="EV20" s="3">
        <v>0.86471281855445625</v>
      </c>
      <c r="EW20" s="3">
        <v>0.85407685088623642</v>
      </c>
      <c r="EX20" s="3">
        <v>0.84230767188102407</v>
      </c>
      <c r="EY20" s="3">
        <v>0.82931086450389979</v>
      </c>
      <c r="EZ20" s="3">
        <v>0.81503013141714264</v>
      </c>
      <c r="FA20" s="3">
        <v>0.79940600379787596</v>
      </c>
      <c r="FB20" s="3">
        <v>0.78238664997701912</v>
      </c>
      <c r="FC20" s="3">
        <v>0.76393797277056097</v>
      </c>
      <c r="FD20" s="3">
        <v>0.7439915523015217</v>
      </c>
      <c r="FE20" s="3">
        <v>0.72240091745373147</v>
      </c>
      <c r="FF20" s="3">
        <v>0.69896623169153238</v>
      </c>
      <c r="FG20" s="3">
        <v>0.673488912546376</v>
      </c>
      <c r="FH20" s="3">
        <v>0.64584219268634724</v>
      </c>
      <c r="FI20" s="3">
        <v>0.61590740705533509</v>
      </c>
      <c r="FJ20" s="3">
        <v>0.58361538170342386</v>
      </c>
      <c r="FK20" s="3">
        <v>0.54897197264550868</v>
      </c>
      <c r="FL20" s="3">
        <v>0.51206458692455115</v>
      </c>
      <c r="FM20" s="3">
        <v>0.47310159250546208</v>
      </c>
      <c r="FN20" s="3">
        <v>0.43241958656591739</v>
      </c>
      <c r="FO20" s="3">
        <v>0.38966626204214511</v>
      </c>
      <c r="FP20" s="3">
        <v>0.34559500780517849</v>
      </c>
      <c r="FQ20" s="3">
        <v>0.30113075410096424</v>
      </c>
      <c r="FR20" s="3">
        <v>0.25726503715107679</v>
      </c>
      <c r="FS20" s="3">
        <v>0.21497323769381127</v>
      </c>
      <c r="FT20" s="3">
        <v>0.1752268357766025</v>
      </c>
      <c r="FU20" s="3">
        <v>0.13898642160128558</v>
      </c>
      <c r="FV20" s="3">
        <v>0.10707791893006244</v>
      </c>
      <c r="FW20" s="3">
        <v>8.0577204774061287E-2</v>
      </c>
      <c r="FX20" s="3">
        <v>5.8835057609876326E-2</v>
      </c>
      <c r="FY20" s="3">
        <v>4.1174538367119748E-2</v>
      </c>
      <c r="FZ20" s="3">
        <v>2.7347716638057268E-2</v>
      </c>
      <c r="GA20" s="3">
        <v>1.715194092105676E-2</v>
      </c>
      <c r="GB20" s="3">
        <v>9.7755772085470899E-3</v>
      </c>
      <c r="GC20" s="3">
        <v>4.9383283384417335E-3</v>
      </c>
      <c r="GD20" s="3">
        <v>2.1682718235596118E-3</v>
      </c>
      <c r="GE20" s="3">
        <v>8.1687472680784805E-4</v>
      </c>
      <c r="GF20" s="3">
        <v>2.5117264099887711E-4</v>
      </c>
      <c r="GG20" s="3">
        <v>5.7900317203061138E-5</v>
      </c>
      <c r="GH20" s="3">
        <v>8.3961249976158945E-6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14</v>
      </c>
      <c r="HC20">
        <f t="shared" si="24"/>
        <v>0.5119803933887549</v>
      </c>
      <c r="HD20">
        <f>IF(H20&gt;=$F$3,IF(HB20&lt;50,HC20*VLOOKUP(H20,Ret!$A$2:$AZ$27,HB20+2),HC20),0)</f>
        <v>0</v>
      </c>
      <c r="HE20">
        <f>IF(H20&lt;$F$3,HC20*VLOOKUP(H20,Withd!$A$2:$AZ$57,HB20+2),0)</f>
        <v>2.2219949073071964E-2</v>
      </c>
      <c r="HF20">
        <f>IF(HC20=HD20,0,HC20*VLOOKUP(H20,Mort!$A$2:$E$115,IF(HF19/HC19=VLOOKUP(H19,Mort!$A$2:$E$115,2),2,3)))</f>
        <v>2.5599019669437747E-4</v>
      </c>
      <c r="HH20">
        <f t="shared" si="20"/>
        <v>37</v>
      </c>
      <c r="HI20">
        <f t="shared" si="20"/>
        <v>11</v>
      </c>
      <c r="HJ20">
        <f t="shared" si="21"/>
        <v>0.33249796332339199</v>
      </c>
      <c r="HK20">
        <f>IF(HH20&gt;=$F$3,IF(HI20&lt;50,HJ20*VLOOKUP(HH20,Ret!$A$2:$AZ$27,HI20+2),HJ20),0)</f>
        <v>0</v>
      </c>
      <c r="HL20">
        <f>IF(HH20&lt;$F$3,HJ20*VLOOKUP(HH20,Withd!$A$2:$AZ$57,HI20+2),0)</f>
        <v>1.8121139001124862E-2</v>
      </c>
      <c r="HM20">
        <f>IF(HJ20=HK20,0,HJ20*VLOOKUP(HH20,Mort!$A$2:$E$115,IF(HM19/HJ19=VLOOKUP(HH19,Mort!$A$2:$E$115,2),2,3)))</f>
        <v>1.3299918532935681E-4</v>
      </c>
      <c r="HN20">
        <f>HN19/(1+Assumptions!$C$9)</f>
        <v>0.77022662195745895</v>
      </c>
      <c r="HO20">
        <f>HO19*(1+Assumptions!$C$10)</f>
        <v>1.2509225523451495</v>
      </c>
      <c r="HQ20">
        <f>HQ19/(1.01+Assumptions!$C$9)</f>
        <v>0.72022969191963204</v>
      </c>
      <c r="HR20">
        <f>HR19/(0.99+Assumptions!$C$9)</f>
        <v>0.82422958176662708</v>
      </c>
    </row>
    <row r="21" spans="2:226" x14ac:dyDescent="0.25">
      <c r="B21">
        <f t="shared" si="18"/>
        <v>2052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59635.56688280579</v>
      </c>
      <c r="F21" s="3">
        <f t="shared" si="19"/>
        <v>56574.94</v>
      </c>
      <c r="H21">
        <f t="shared" si="23"/>
        <v>41</v>
      </c>
      <c r="I21" s="5">
        <v>530311.25082921877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20413.7</v>
      </c>
      <c r="X21" s="5">
        <v>21505.22</v>
      </c>
      <c r="Y21" s="5">
        <v>22649.439999999999</v>
      </c>
      <c r="Z21" s="5">
        <v>23847.37</v>
      </c>
      <c r="AA21" s="5">
        <v>25099.599999999999</v>
      </c>
      <c r="AB21" s="5">
        <v>26405.93</v>
      </c>
      <c r="AC21" s="5">
        <v>27766.05</v>
      </c>
      <c r="AD21" s="5">
        <v>29178.06</v>
      </c>
      <c r="AE21" s="5">
        <v>30639.4</v>
      </c>
      <c r="AF21" s="5">
        <v>32170.7</v>
      </c>
      <c r="AG21" s="5">
        <v>33778.54</v>
      </c>
      <c r="AH21" s="5">
        <v>35470.29</v>
      </c>
      <c r="AI21" s="5">
        <v>37256.129999999997</v>
      </c>
      <c r="AJ21" s="5">
        <v>39141.71</v>
      </c>
      <c r="AK21" s="5">
        <v>41128.910000000003</v>
      </c>
      <c r="AL21" s="5">
        <v>43217.87</v>
      </c>
      <c r="AM21" s="5">
        <v>45409.279999999999</v>
      </c>
      <c r="AN21" s="5">
        <v>47705.11</v>
      </c>
      <c r="AO21" s="5">
        <v>50109.45</v>
      </c>
      <c r="AP21" s="5">
        <v>52626.52</v>
      </c>
      <c r="AQ21" s="5">
        <v>55262.25</v>
      </c>
      <c r="AR21" s="5">
        <v>58012.5</v>
      </c>
      <c r="AS21" s="5">
        <v>25072.66</v>
      </c>
      <c r="AT21" s="5">
        <v>26296.12</v>
      </c>
      <c r="AU21" s="5">
        <v>27562.639999999999</v>
      </c>
      <c r="AV21" s="5">
        <v>28868.92</v>
      </c>
      <c r="AW21" s="5">
        <v>30211.54</v>
      </c>
      <c r="AX21" s="5">
        <v>31587.27</v>
      </c>
      <c r="AY21" s="5">
        <v>32993.660000000003</v>
      </c>
      <c r="AZ21" s="5">
        <v>34424.720000000001</v>
      </c>
      <c r="BA21" s="5">
        <v>35871.370000000003</v>
      </c>
      <c r="BB21" s="5">
        <v>37322.800000000003</v>
      </c>
      <c r="BC21" s="5">
        <v>38767.99</v>
      </c>
      <c r="BD21" s="5">
        <v>40195.919999999998</v>
      </c>
      <c r="BE21" s="5">
        <v>41593.760000000002</v>
      </c>
      <c r="BF21" s="5">
        <v>42947.19</v>
      </c>
      <c r="BG21" s="5">
        <v>44240.89</v>
      </c>
      <c r="BH21" s="5">
        <v>45455.48</v>
      </c>
      <c r="BI21" s="5">
        <v>46563.86</v>
      </c>
      <c r="BJ21" s="5">
        <v>47531.26</v>
      </c>
      <c r="BK21" s="5">
        <v>48317.68</v>
      </c>
      <c r="BL21" s="5">
        <v>48882.62</v>
      </c>
      <c r="BM21" s="5">
        <v>49180.84</v>
      </c>
      <c r="BN21" s="5">
        <v>49165.41</v>
      </c>
      <c r="BO21" s="5">
        <v>48790.54</v>
      </c>
      <c r="BP21" s="5">
        <v>48013.42</v>
      </c>
      <c r="BQ21" s="5">
        <v>46799.88</v>
      </c>
      <c r="BR21" s="5">
        <v>45128.21</v>
      </c>
      <c r="BS21" s="5">
        <v>42903.040000000001</v>
      </c>
      <c r="BT21" s="5">
        <v>40143.49</v>
      </c>
      <c r="BU21" s="5">
        <v>36902.46</v>
      </c>
      <c r="BV21" s="5">
        <v>33260.85</v>
      </c>
      <c r="BW21" s="5">
        <v>29321.72</v>
      </c>
      <c r="BX21" s="5">
        <v>25214.95</v>
      </c>
      <c r="BY21" s="5">
        <v>21100</v>
      </c>
      <c r="BZ21" s="5">
        <v>17149.93</v>
      </c>
      <c r="CA21" s="5">
        <v>13615.3</v>
      </c>
      <c r="CB21" s="5">
        <v>10488.26</v>
      </c>
      <c r="CC21" s="5">
        <v>7743.7</v>
      </c>
      <c r="CD21" s="5">
        <v>5426.17</v>
      </c>
      <c r="CE21" s="5">
        <v>3590.36</v>
      </c>
      <c r="CF21" s="5">
        <v>2158.84</v>
      </c>
      <c r="CG21" s="5">
        <v>1150.56</v>
      </c>
      <c r="CH21" s="5">
        <v>532.96</v>
      </c>
      <c r="CI21" s="5">
        <v>211.83</v>
      </c>
      <c r="CJ21" s="5">
        <v>68.72</v>
      </c>
      <c r="CK21" s="5">
        <v>16.71</v>
      </c>
      <c r="CL21" s="5">
        <v>2.56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0.99877000000000005</v>
      </c>
      <c r="DT21" s="3">
        <v>0.99732178350000011</v>
      </c>
      <c r="DU21" s="3">
        <v>0.9956263364680501</v>
      </c>
      <c r="DV21" s="3">
        <v>0.993635083795114</v>
      </c>
      <c r="DW21" s="3">
        <v>0.99129010499735748</v>
      </c>
      <c r="DX21" s="3">
        <v>0.98851449270336489</v>
      </c>
      <c r="DY21" s="3">
        <v>0.9852425097325167</v>
      </c>
      <c r="DZ21" s="3">
        <v>0.98137050666926795</v>
      </c>
      <c r="EA21" s="3">
        <v>0.9767973201081892</v>
      </c>
      <c r="EB21" s="3">
        <v>0.97214776486447418</v>
      </c>
      <c r="EC21" s="3">
        <v>0.96752034150371935</v>
      </c>
      <c r="ED21" s="3">
        <v>0.96301169671231202</v>
      </c>
      <c r="EE21" s="3">
        <v>0.95876481512981071</v>
      </c>
      <c r="EF21" s="3">
        <v>0.95477635349887069</v>
      </c>
      <c r="EG21" s="3">
        <v>0.95094770032134024</v>
      </c>
      <c r="EH21" s="3">
        <v>0.94715341899705807</v>
      </c>
      <c r="EI21" s="3">
        <v>0.94329850458174003</v>
      </c>
      <c r="EJ21" s="3">
        <v>0.93932721787745088</v>
      </c>
      <c r="EK21" s="3">
        <v>0.93523175120750512</v>
      </c>
      <c r="EL21" s="3">
        <v>0.93100450369204724</v>
      </c>
      <c r="EM21" s="3">
        <v>0.92666602270484233</v>
      </c>
      <c r="EN21" s="3">
        <v>0.92206975923222634</v>
      </c>
      <c r="EO21" s="3">
        <v>0.91711824462514935</v>
      </c>
      <c r="EP21" s="3">
        <v>0.91172558934675352</v>
      </c>
      <c r="EQ21" s="3">
        <v>0.90581760752778651</v>
      </c>
      <c r="ER21" s="3">
        <v>0.89928666257751111</v>
      </c>
      <c r="ES21" s="3">
        <v>0.89204740494376211</v>
      </c>
      <c r="ET21" s="3">
        <v>0.88404573972141653</v>
      </c>
      <c r="EU21" s="3">
        <v>0.87526716552598283</v>
      </c>
      <c r="EV21" s="3">
        <v>0.86562172136188642</v>
      </c>
      <c r="EW21" s="3">
        <v>0.85497457418913525</v>
      </c>
      <c r="EX21" s="3">
        <v>0.843193024556809</v>
      </c>
      <c r="EY21" s="3">
        <v>0.83018255618789738</v>
      </c>
      <c r="EZ21" s="3">
        <v>0.81588681257034179</v>
      </c>
      <c r="FA21" s="3">
        <v>0.80024626237336827</v>
      </c>
      <c r="FB21" s="3">
        <v>0.78320901944743926</v>
      </c>
      <c r="FC21" s="3">
        <v>0.76474095076886861</v>
      </c>
      <c r="FD21" s="3">
        <v>0.74477356454429344</v>
      </c>
      <c r="FE21" s="3">
        <v>0.72316023570121801</v>
      </c>
      <c r="FF21" s="3">
        <v>0.69970091765507048</v>
      </c>
      <c r="FG21" s="3">
        <v>0.67419681920654317</v>
      </c>
      <c r="FH21" s="3">
        <v>0.64652103977811459</v>
      </c>
      <c r="FI21" s="3">
        <v>0.61655478958439902</v>
      </c>
      <c r="FJ21" s="3">
        <v>0.58422882196648895</v>
      </c>
      <c r="FK21" s="3">
        <v>0.54954899909455823</v>
      </c>
      <c r="FL21" s="3">
        <v>0.5126028198854311</v>
      </c>
      <c r="FM21" s="3">
        <v>0.47359887132034867</v>
      </c>
      <c r="FN21" s="3">
        <v>0.43287410437551188</v>
      </c>
      <c r="FO21" s="3">
        <v>0.39007584167590503</v>
      </c>
      <c r="FP21" s="3">
        <v>0.34595826398236018</v>
      </c>
      <c r="FQ21" s="3">
        <v>0.3014472737383897</v>
      </c>
      <c r="FR21" s="3">
        <v>0.2575354493729185</v>
      </c>
      <c r="FS21" s="3">
        <v>0.21519919685050443</v>
      </c>
      <c r="FT21" s="3">
        <v>0.17541101734481465</v>
      </c>
      <c r="FU21" s="3">
        <v>0.13913251073756008</v>
      </c>
      <c r="FV21" s="3">
        <v>0.10719046892243105</v>
      </c>
      <c r="FW21" s="3">
        <v>8.0661899768818587E-2</v>
      </c>
      <c r="FX21" s="3">
        <v>5.8896899354198264E-2</v>
      </c>
      <c r="FY21" s="3">
        <v>4.1217817075048568E-2</v>
      </c>
      <c r="FZ21" s="3">
        <v>2.7376461923076512E-2</v>
      </c>
      <c r="GA21" s="3">
        <v>1.7169969388915129E-2</v>
      </c>
      <c r="GB21" s="3">
        <v>9.7858523535182887E-3</v>
      </c>
      <c r="GC21" s="3">
        <v>4.9435190334268337E-3</v>
      </c>
      <c r="GD21" s="3">
        <v>2.1705509020067196E-3</v>
      </c>
      <c r="GE21" s="3">
        <v>8.177333468220115E-4</v>
      </c>
      <c r="GF21" s="3">
        <v>2.5143664948083208E-4</v>
      </c>
      <c r="GG21" s="3">
        <v>5.7961176438321401E-5</v>
      </c>
      <c r="GH21" s="3">
        <v>8.4049501953209847E-6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15</v>
      </c>
      <c r="HC21">
        <f t="shared" si="24"/>
        <v>0.48950445411898857</v>
      </c>
      <c r="HD21">
        <f>IF(H21&gt;=$F$3,IF(HB21&lt;50,HC21*VLOOKUP(H21,Ret!$A$2:$AZ$27,HB21+2),HC21),0)</f>
        <v>0</v>
      </c>
      <c r="HE21">
        <f>IF(H21&lt;$F$3,HC21*VLOOKUP(H21,Withd!$A$2:$AZ$57,HB21+2),0)</f>
        <v>2.0020732173466633E-2</v>
      </c>
      <c r="HF21">
        <f>IF(HC21=HD21,0,HC21*VLOOKUP(H21,Mort!$A$2:$E$115,IF(HF20/HC20=VLOOKUP(H20,Mort!$A$2:$E$115,2),2,3)))</f>
        <v>2.6433240522425383E-4</v>
      </c>
      <c r="HH21">
        <f t="shared" si="20"/>
        <v>38</v>
      </c>
      <c r="HI21">
        <f t="shared" si="20"/>
        <v>12</v>
      </c>
      <c r="HJ21">
        <f t="shared" si="21"/>
        <v>0.31424382513693777</v>
      </c>
      <c r="HK21">
        <f>IF(HH21&gt;=$F$3,IF(HI21&lt;50,HJ21*VLOOKUP(HH21,Ret!$A$2:$AZ$27,HI21+2),HJ21),0)</f>
        <v>0</v>
      </c>
      <c r="HL21">
        <f>IF(HH21&lt;$F$3,HJ21*VLOOKUP(HH21,Withd!$A$2:$AZ$57,HI21+2),0)</f>
        <v>1.6246405759579682E-2</v>
      </c>
      <c r="HM21">
        <f>IF(HJ21=HK21,0,HJ21*VLOOKUP(HH21,Mort!$A$2:$E$115,IF(HM20/HJ20=VLOOKUP(HH20,Mort!$A$2:$E$115,2),2,3)))</f>
        <v>1.3512484480888322E-4</v>
      </c>
      <c r="HN21">
        <f>HN20/(1+Assumptions!$C$9)</f>
        <v>0.74202950092240749</v>
      </c>
      <c r="HO21">
        <f>HO20*(1+Assumptions!$C$10)</f>
        <v>1.2915775352963668</v>
      </c>
      <c r="HQ21">
        <f>HQ20/(1.01+Assumptions!$C$9)</f>
        <v>0.68724207244239699</v>
      </c>
      <c r="HR21">
        <f>HR20/(0.99+Assumptions!$C$9)</f>
        <v>0.80177974880022085</v>
      </c>
    </row>
    <row r="22" spans="2:226" x14ac:dyDescent="0.25">
      <c r="B22">
        <f t="shared" si="18"/>
        <v>2053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62915.523061360109</v>
      </c>
      <c r="F22" s="3">
        <f t="shared" si="19"/>
        <v>59390.52</v>
      </c>
      <c r="H22">
        <f t="shared" si="23"/>
        <v>42</v>
      </c>
      <c r="I22" s="5">
        <v>518565.82267589949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21531.71</v>
      </c>
      <c r="Y22" s="5">
        <v>22677.33</v>
      </c>
      <c r="Z22" s="5">
        <v>23876.74</v>
      </c>
      <c r="AA22" s="5">
        <v>25130.51</v>
      </c>
      <c r="AB22" s="5">
        <v>26438.45</v>
      </c>
      <c r="AC22" s="5">
        <v>27800.240000000002</v>
      </c>
      <c r="AD22" s="5">
        <v>29213.99</v>
      </c>
      <c r="AE22" s="5">
        <v>30677.14</v>
      </c>
      <c r="AF22" s="5">
        <v>32210.32</v>
      </c>
      <c r="AG22" s="5">
        <v>33820.14</v>
      </c>
      <c r="AH22" s="5">
        <v>35513.980000000003</v>
      </c>
      <c r="AI22" s="5">
        <v>37302.01</v>
      </c>
      <c r="AJ22" s="5">
        <v>39189.910000000003</v>
      </c>
      <c r="AK22" s="5">
        <v>41179.56</v>
      </c>
      <c r="AL22" s="5">
        <v>43271.1</v>
      </c>
      <c r="AM22" s="5">
        <v>45465.21</v>
      </c>
      <c r="AN22" s="5">
        <v>47763.86</v>
      </c>
      <c r="AO22" s="5">
        <v>50171.17</v>
      </c>
      <c r="AP22" s="5">
        <v>52691.33</v>
      </c>
      <c r="AQ22" s="5">
        <v>55330.31</v>
      </c>
      <c r="AR22" s="5">
        <v>58083.94</v>
      </c>
      <c r="AS22" s="5">
        <v>25103.54</v>
      </c>
      <c r="AT22" s="5">
        <v>26328.5</v>
      </c>
      <c r="AU22" s="5">
        <v>27596.58</v>
      </c>
      <c r="AV22" s="5">
        <v>28904.48</v>
      </c>
      <c r="AW22" s="5">
        <v>30248.74</v>
      </c>
      <c r="AX22" s="5">
        <v>31626.17</v>
      </c>
      <c r="AY22" s="5">
        <v>33034.29</v>
      </c>
      <c r="AZ22" s="5">
        <v>34467.11</v>
      </c>
      <c r="BA22" s="5">
        <v>35915.54</v>
      </c>
      <c r="BB22" s="5">
        <v>37368.76</v>
      </c>
      <c r="BC22" s="5">
        <v>38815.730000000003</v>
      </c>
      <c r="BD22" s="5">
        <v>40245.43</v>
      </c>
      <c r="BE22" s="5">
        <v>41644.99</v>
      </c>
      <c r="BF22" s="5">
        <v>43000.08</v>
      </c>
      <c r="BG22" s="5">
        <v>44295.37</v>
      </c>
      <c r="BH22" s="5">
        <v>45511.45</v>
      </c>
      <c r="BI22" s="5">
        <v>46621.2</v>
      </c>
      <c r="BJ22" s="5">
        <v>47589.79</v>
      </c>
      <c r="BK22" s="5">
        <v>48377.18</v>
      </c>
      <c r="BL22" s="5">
        <v>48942.82</v>
      </c>
      <c r="BM22" s="5">
        <v>49241.4</v>
      </c>
      <c r="BN22" s="5">
        <v>49225.96</v>
      </c>
      <c r="BO22" s="5">
        <v>48850.62</v>
      </c>
      <c r="BP22" s="5">
        <v>48072.55</v>
      </c>
      <c r="BQ22" s="5">
        <v>46857.52</v>
      </c>
      <c r="BR22" s="5">
        <v>45183.79</v>
      </c>
      <c r="BS22" s="5">
        <v>42955.88</v>
      </c>
      <c r="BT22" s="5">
        <v>40192.93</v>
      </c>
      <c r="BU22" s="5">
        <v>36947.9</v>
      </c>
      <c r="BV22" s="5">
        <v>33301.82</v>
      </c>
      <c r="BW22" s="5">
        <v>29357.83</v>
      </c>
      <c r="BX22" s="5">
        <v>25246.01</v>
      </c>
      <c r="BY22" s="5">
        <v>21125.98</v>
      </c>
      <c r="BZ22" s="5">
        <v>17171.05</v>
      </c>
      <c r="CA22" s="5">
        <v>13632.06</v>
      </c>
      <c r="CB22" s="5">
        <v>10501.18</v>
      </c>
      <c r="CC22" s="5">
        <v>7753.24</v>
      </c>
      <c r="CD22" s="5">
        <v>5432.85</v>
      </c>
      <c r="CE22" s="5">
        <v>3594.78</v>
      </c>
      <c r="CF22" s="5">
        <v>2161.4899999999998</v>
      </c>
      <c r="CG22" s="5">
        <v>1151.98</v>
      </c>
      <c r="CH22" s="5">
        <v>533.62</v>
      </c>
      <c r="CI22" s="5">
        <v>212.09</v>
      </c>
      <c r="CJ22" s="5">
        <v>68.8</v>
      </c>
      <c r="CK22" s="5">
        <v>16.73</v>
      </c>
      <c r="CL22" s="5">
        <v>2.56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0.99855000000000005</v>
      </c>
      <c r="DU22" s="3">
        <v>0.99685246500000002</v>
      </c>
      <c r="DV22" s="3">
        <v>0.99485876007000007</v>
      </c>
      <c r="DW22" s="3">
        <v>0.99251089339623488</v>
      </c>
      <c r="DX22" s="3">
        <v>0.98973186289472537</v>
      </c>
      <c r="DY22" s="3">
        <v>0.98645585042854378</v>
      </c>
      <c r="DZ22" s="3">
        <v>0.98257907893635965</v>
      </c>
      <c r="EA22" s="3">
        <v>0.97800026042851618</v>
      </c>
      <c r="EB22" s="3">
        <v>0.97334497918887641</v>
      </c>
      <c r="EC22" s="3">
        <v>0.96871185708793739</v>
      </c>
      <c r="ED22" s="3">
        <v>0.96419765983390759</v>
      </c>
      <c r="EE22" s="3">
        <v>0.95994554815403998</v>
      </c>
      <c r="EF22" s="3">
        <v>0.95595217467371918</v>
      </c>
      <c r="EG22" s="3">
        <v>0.95211880645327762</v>
      </c>
      <c r="EH22" s="3">
        <v>0.94831985241552896</v>
      </c>
      <c r="EI22" s="3">
        <v>0.94446019061619779</v>
      </c>
      <c r="EJ22" s="3">
        <v>0.94048401321370356</v>
      </c>
      <c r="EK22" s="3">
        <v>0.93638350291609174</v>
      </c>
      <c r="EL22" s="3">
        <v>0.93215104948291105</v>
      </c>
      <c r="EM22" s="3">
        <v>0.92780722559232065</v>
      </c>
      <c r="EN22" s="3">
        <v>0.92320530175338278</v>
      </c>
      <c r="EO22" s="3">
        <v>0.91824768928296707</v>
      </c>
      <c r="EP22" s="3">
        <v>0.91284839286998321</v>
      </c>
      <c r="EQ22" s="3">
        <v>0.90693313528418562</v>
      </c>
      <c r="ER22" s="3">
        <v>0.90039414737878665</v>
      </c>
      <c r="ES22" s="3">
        <v>0.89314597449238742</v>
      </c>
      <c r="ET22" s="3">
        <v>0.88513445510119071</v>
      </c>
      <c r="EU22" s="3">
        <v>0.87634506996203587</v>
      </c>
      <c r="EV22" s="3">
        <v>0.86668774729105424</v>
      </c>
      <c r="EW22" s="3">
        <v>0.85602748799937434</v>
      </c>
      <c r="EX22" s="3">
        <v>0.84423142921474292</v>
      </c>
      <c r="EY22" s="3">
        <v>0.8312049382619594</v>
      </c>
      <c r="EZ22" s="3">
        <v>0.81689158922508842</v>
      </c>
      <c r="FA22" s="3">
        <v>0.80123177745964347</v>
      </c>
      <c r="FB22" s="3">
        <v>0.78417355291752766</v>
      </c>
      <c r="FC22" s="3">
        <v>0.76568274053973229</v>
      </c>
      <c r="FD22" s="3">
        <v>0.74569076418423985</v>
      </c>
      <c r="FE22" s="3">
        <v>0.72405081820761319</v>
      </c>
      <c r="FF22" s="3">
        <v>0.7005626096649582</v>
      </c>
      <c r="FG22" s="3">
        <v>0.67502710254267051</v>
      </c>
      <c r="FH22" s="3">
        <v>0.64731723998329382</v>
      </c>
      <c r="FI22" s="3">
        <v>0.6173140859100682</v>
      </c>
      <c r="FJ22" s="3">
        <v>0.58494830838580336</v>
      </c>
      <c r="FK22" s="3">
        <v>0.55022577680002205</v>
      </c>
      <c r="FL22" s="3">
        <v>0.51323409782575657</v>
      </c>
      <c r="FM22" s="3">
        <v>0.47418211532219479</v>
      </c>
      <c r="FN22" s="3">
        <v>0.43340719522563925</v>
      </c>
      <c r="FO22" s="3">
        <v>0.39055622583368027</v>
      </c>
      <c r="FP22" s="3">
        <v>0.34638431669189101</v>
      </c>
      <c r="FQ22" s="3">
        <v>0.30181851050631231</v>
      </c>
      <c r="FR22" s="3">
        <v>0.2578526080808578</v>
      </c>
      <c r="FS22" s="3">
        <v>0.21546421783844558</v>
      </c>
      <c r="FT22" s="3">
        <v>0.17562703860229537</v>
      </c>
      <c r="FU22" s="3">
        <v>0.13930385447856863</v>
      </c>
      <c r="FV22" s="3">
        <v>0.10732247556737885</v>
      </c>
      <c r="FW22" s="3">
        <v>8.0761236089208266E-2</v>
      </c>
      <c r="FX22" s="3">
        <v>5.89694317552572E-2</v>
      </c>
      <c r="FY22" s="3">
        <v>4.1268577425281644E-2</v>
      </c>
      <c r="FZ22" s="3">
        <v>2.7410176440097817E-2</v>
      </c>
      <c r="GA22" s="3">
        <v>1.7191114459700552E-2</v>
      </c>
      <c r="GB22" s="3">
        <v>9.7979037751617336E-3</v>
      </c>
      <c r="GC22" s="3">
        <v>4.9496070500984531E-3</v>
      </c>
      <c r="GD22" s="3">
        <v>2.1732239674867276E-3</v>
      </c>
      <c r="GE22" s="3">
        <v>8.1874039751094971E-4</v>
      </c>
      <c r="GF22" s="3">
        <v>2.517462974266668E-4</v>
      </c>
      <c r="GG22" s="3">
        <v>5.8032556482795218E-5</v>
      </c>
      <c r="GH22" s="3">
        <v>8.4153010155701325E-6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16</v>
      </c>
      <c r="HC22">
        <f t="shared" si="24"/>
        <v>0.46921938954029768</v>
      </c>
      <c r="HD22">
        <f>IF(H22&gt;=$F$3,IF(HB22&lt;50,HC22*VLOOKUP(H22,Ret!$A$2:$AZ$27,HB22+2),HC22),0)</f>
        <v>0</v>
      </c>
      <c r="HE22">
        <f>IF(H22&lt;$F$3,HC22*VLOOKUP(H22,Withd!$A$2:$AZ$57,HB22+2),0)</f>
        <v>1.79711026193934E-2</v>
      </c>
      <c r="HF22">
        <f>IF(HC22=HD22,0,HC22*VLOOKUP(H22,Mort!$A$2:$E$115,IF(HF21/HC21=VLOOKUP(H21,Mort!$A$2:$E$115,2),2,3)))</f>
        <v>2.7214724593337266E-4</v>
      </c>
      <c r="HH22">
        <f t="shared" si="20"/>
        <v>39</v>
      </c>
      <c r="HI22">
        <f t="shared" si="20"/>
        <v>13</v>
      </c>
      <c r="HJ22">
        <f t="shared" si="21"/>
        <v>0.2978622945325492</v>
      </c>
      <c r="HK22">
        <f>IF(HH22&gt;=$F$3,IF(HI22&lt;50,HJ22*VLOOKUP(HH22,Ret!$A$2:$AZ$27,HI22+2),HJ22),0)</f>
        <v>0</v>
      </c>
      <c r="HL22">
        <f>IF(HH22&lt;$F$3,HJ22*VLOOKUP(HH22,Withd!$A$2:$AZ$57,HI22+2),0)</f>
        <v>1.3701665548497263E-2</v>
      </c>
      <c r="HM22">
        <f>IF(HJ22=HK22,0,HJ22*VLOOKUP(HH22,Mort!$A$2:$E$115,IF(HM21/HJ21=VLOOKUP(HH21,Mort!$A$2:$E$115,2),2,3)))</f>
        <v>1.3999527843029812E-4</v>
      </c>
      <c r="HN22">
        <f>HN21/(1+Assumptions!$C$9)</f>
        <v>0.71486464443391862</v>
      </c>
      <c r="HO22">
        <f>HO21*(1+Assumptions!$C$10)</f>
        <v>1.3335538051934988</v>
      </c>
      <c r="HQ22">
        <f>HQ21/(1.01+Assumptions!$C$9)</f>
        <v>0.65576533629999711</v>
      </c>
      <c r="HR22">
        <f>HR21/(0.99+Assumptions!$C$9)</f>
        <v>0.77994138988348327</v>
      </c>
    </row>
    <row r="23" spans="2:226" x14ac:dyDescent="0.25">
      <c r="B23">
        <f t="shared" si="18"/>
        <v>2054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27338.523557840763</v>
      </c>
      <c r="F23" s="3">
        <f t="shared" si="19"/>
        <v>25668.23</v>
      </c>
      <c r="H23">
        <f t="shared" si="23"/>
        <v>43</v>
      </c>
      <c r="I23" s="5">
        <v>506714.47899242619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22710.26</v>
      </c>
      <c r="Z23" s="5">
        <v>23911.41</v>
      </c>
      <c r="AA23" s="5">
        <v>25167</v>
      </c>
      <c r="AB23" s="5">
        <v>26476.84</v>
      </c>
      <c r="AC23" s="5">
        <v>27840.61</v>
      </c>
      <c r="AD23" s="5">
        <v>29256.41</v>
      </c>
      <c r="AE23" s="5">
        <v>30721.68</v>
      </c>
      <c r="AF23" s="5">
        <v>32257.1</v>
      </c>
      <c r="AG23" s="5">
        <v>33869.25</v>
      </c>
      <c r="AH23" s="5">
        <v>35565.550000000003</v>
      </c>
      <c r="AI23" s="5">
        <v>37356.18</v>
      </c>
      <c r="AJ23" s="5">
        <v>39246.82</v>
      </c>
      <c r="AK23" s="5">
        <v>41239.360000000001</v>
      </c>
      <c r="AL23" s="5">
        <v>43333.93</v>
      </c>
      <c r="AM23" s="5">
        <v>45531.23</v>
      </c>
      <c r="AN23" s="5">
        <v>47833.22</v>
      </c>
      <c r="AO23" s="5">
        <v>50244.02</v>
      </c>
      <c r="AP23" s="5">
        <v>52767.85</v>
      </c>
      <c r="AQ23" s="5">
        <v>55410.66</v>
      </c>
      <c r="AR23" s="5">
        <v>58168.29</v>
      </c>
      <c r="AS23" s="5">
        <v>25139.99</v>
      </c>
      <c r="AT23" s="5">
        <v>26366.74</v>
      </c>
      <c r="AU23" s="5">
        <v>27636.65</v>
      </c>
      <c r="AV23" s="5">
        <v>28946.45</v>
      </c>
      <c r="AW23" s="5">
        <v>30292.67</v>
      </c>
      <c r="AX23" s="5">
        <v>31672.09</v>
      </c>
      <c r="AY23" s="5">
        <v>33082.26</v>
      </c>
      <c r="AZ23" s="5">
        <v>34517.160000000003</v>
      </c>
      <c r="BA23" s="5">
        <v>35967.699999999997</v>
      </c>
      <c r="BB23" s="5">
        <v>37423.03</v>
      </c>
      <c r="BC23" s="5">
        <v>38872.1</v>
      </c>
      <c r="BD23" s="5">
        <v>40303.870000000003</v>
      </c>
      <c r="BE23" s="5">
        <v>41705.46</v>
      </c>
      <c r="BF23" s="5">
        <v>43062.52</v>
      </c>
      <c r="BG23" s="5">
        <v>44359.69</v>
      </c>
      <c r="BH23" s="5">
        <v>45577.54</v>
      </c>
      <c r="BI23" s="5">
        <v>46688.9</v>
      </c>
      <c r="BJ23" s="5">
        <v>47658.9</v>
      </c>
      <c r="BK23" s="5">
        <v>48447.43</v>
      </c>
      <c r="BL23" s="5">
        <v>49013.89</v>
      </c>
      <c r="BM23" s="5">
        <v>49312.91</v>
      </c>
      <c r="BN23" s="5">
        <v>49297.440000000002</v>
      </c>
      <c r="BO23" s="5">
        <v>48921.56</v>
      </c>
      <c r="BP23" s="5">
        <v>48142.35</v>
      </c>
      <c r="BQ23" s="5">
        <v>46925.56</v>
      </c>
      <c r="BR23" s="5">
        <v>45249.4</v>
      </c>
      <c r="BS23" s="5">
        <v>43018.25</v>
      </c>
      <c r="BT23" s="5">
        <v>40251.300000000003</v>
      </c>
      <c r="BU23" s="5">
        <v>37001.56</v>
      </c>
      <c r="BV23" s="5">
        <v>33350.17</v>
      </c>
      <c r="BW23" s="5">
        <v>29400.46</v>
      </c>
      <c r="BX23" s="5">
        <v>25282.67</v>
      </c>
      <c r="BY23" s="5">
        <v>21156.66</v>
      </c>
      <c r="BZ23" s="5">
        <v>17195.990000000002</v>
      </c>
      <c r="CA23" s="5">
        <v>13651.86</v>
      </c>
      <c r="CB23" s="5">
        <v>10516.43</v>
      </c>
      <c r="CC23" s="5">
        <v>7764.5</v>
      </c>
      <c r="CD23" s="5">
        <v>5440.74</v>
      </c>
      <c r="CE23" s="5">
        <v>3600</v>
      </c>
      <c r="CF23" s="5">
        <v>2164.63</v>
      </c>
      <c r="CG23" s="5">
        <v>1153.6500000000001</v>
      </c>
      <c r="CH23" s="5">
        <v>534.39</v>
      </c>
      <c r="CI23" s="5">
        <v>212.4</v>
      </c>
      <c r="CJ23" s="5">
        <v>68.900000000000006</v>
      </c>
      <c r="CK23" s="5">
        <v>16.760000000000002</v>
      </c>
      <c r="CL23" s="5">
        <v>2.56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0.99829999999999997</v>
      </c>
      <c r="DV23" s="3">
        <v>0.99630339999999995</v>
      </c>
      <c r="DW23" s="3">
        <v>0.99395212397599997</v>
      </c>
      <c r="DX23" s="3">
        <v>0.99116905802886712</v>
      </c>
      <c r="DY23" s="3">
        <v>0.98788828844679155</v>
      </c>
      <c r="DZ23" s="3">
        <v>0.98400588747319562</v>
      </c>
      <c r="EA23" s="3">
        <v>0.97942042003757057</v>
      </c>
      <c r="EB23" s="3">
        <v>0.97475837883819172</v>
      </c>
      <c r="EC23" s="3">
        <v>0.9701185289549219</v>
      </c>
      <c r="ED23" s="3">
        <v>0.96559777660999202</v>
      </c>
      <c r="EE23" s="3">
        <v>0.96133949041514188</v>
      </c>
      <c r="EF23" s="3">
        <v>0.95734031813501486</v>
      </c>
      <c r="EG23" s="3">
        <v>0.95350138345929347</v>
      </c>
      <c r="EH23" s="3">
        <v>0.94969691293929082</v>
      </c>
      <c r="EI23" s="3">
        <v>0.94583164650362783</v>
      </c>
      <c r="EJ23" s="3">
        <v>0.94184969527184748</v>
      </c>
      <c r="EK23" s="3">
        <v>0.93774323060046216</v>
      </c>
      <c r="EL23" s="3">
        <v>0.93350463119814808</v>
      </c>
      <c r="EM23" s="3">
        <v>0.92915449961676466</v>
      </c>
      <c r="EN23" s="3">
        <v>0.92454589329866554</v>
      </c>
      <c r="EO23" s="3">
        <v>0.91958108185165177</v>
      </c>
      <c r="EP23" s="3">
        <v>0.91417394509036409</v>
      </c>
      <c r="EQ23" s="3">
        <v>0.9082500979261785</v>
      </c>
      <c r="ER23" s="3">
        <v>0.90170161472013066</v>
      </c>
      <c r="ES23" s="3">
        <v>0.89444291672163356</v>
      </c>
      <c r="ET23" s="3">
        <v>0.88641976375864051</v>
      </c>
      <c r="EU23" s="3">
        <v>0.87761761550451722</v>
      </c>
      <c r="EV23" s="3">
        <v>0.86794626938165742</v>
      </c>
      <c r="EW23" s="3">
        <v>0.85727053026826305</v>
      </c>
      <c r="EX23" s="3">
        <v>0.84545734236116643</v>
      </c>
      <c r="EY23" s="3">
        <v>0.83241193556853355</v>
      </c>
      <c r="EZ23" s="3">
        <v>0.81807780203804337</v>
      </c>
      <c r="FA23" s="3">
        <v>0.80239525057297401</v>
      </c>
      <c r="FB23" s="3">
        <v>0.78531225568827534</v>
      </c>
      <c r="FC23" s="3">
        <v>0.76679459269914574</v>
      </c>
      <c r="FD23" s="3">
        <v>0.74677358588377107</v>
      </c>
      <c r="FE23" s="3">
        <v>0.72510221642142403</v>
      </c>
      <c r="FF23" s="3">
        <v>0.70157990052071306</v>
      </c>
      <c r="FG23" s="3">
        <v>0.67600731314673312</v>
      </c>
      <c r="FH23" s="3">
        <v>0.64825721294205974</v>
      </c>
      <c r="FI23" s="3">
        <v>0.61821049112219528</v>
      </c>
      <c r="FJ23" s="3">
        <v>0.58579771507265865</v>
      </c>
      <c r="FK23" s="3">
        <v>0.55102476270594569</v>
      </c>
      <c r="FL23" s="3">
        <v>0.51397936790922494</v>
      </c>
      <c r="FM23" s="3">
        <v>0.47487067780501202</v>
      </c>
      <c r="FN23" s="3">
        <v>0.43403654822055904</v>
      </c>
      <c r="FO23" s="3">
        <v>0.39112335469799236</v>
      </c>
      <c r="FP23" s="3">
        <v>0.34688730328164946</v>
      </c>
      <c r="FQ23" s="3">
        <v>0.30225678284143243</v>
      </c>
      <c r="FR23" s="3">
        <v>0.25822703728492097</v>
      </c>
      <c r="FS23" s="3">
        <v>0.21577709462565281</v>
      </c>
      <c r="FT23" s="3">
        <v>0.17588206760031586</v>
      </c>
      <c r="FU23" s="3">
        <v>0.13950613837921852</v>
      </c>
      <c r="FV23" s="3">
        <v>0.10747831913011753</v>
      </c>
      <c r="FW23" s="3">
        <v>8.087850992860475E-2</v>
      </c>
      <c r="FX23" s="3">
        <v>5.905506159456933E-2</v>
      </c>
      <c r="FY23" s="3">
        <v>4.1328503755727448E-2</v>
      </c>
      <c r="FZ23" s="3">
        <v>2.7449978909516615E-2</v>
      </c>
      <c r="GA23" s="3">
        <v>1.7216077772470632E-2</v>
      </c>
      <c r="GB23" s="3">
        <v>9.8121313656419126E-3</v>
      </c>
      <c r="GC23" s="3">
        <v>4.9567944019813254E-3</v>
      </c>
      <c r="GD23" s="3">
        <v>2.1763797180779404E-3</v>
      </c>
      <c r="GE23" s="3">
        <v>8.1992929498868317E-4</v>
      </c>
      <c r="GF23" s="3">
        <v>2.5211185962312026E-4</v>
      </c>
      <c r="GG23" s="3">
        <v>5.8116825880321668E-5</v>
      </c>
      <c r="GH23" s="3">
        <v>8.4275209209054434E-6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17</v>
      </c>
      <c r="HC23">
        <f t="shared" si="24"/>
        <v>0.45097613967497091</v>
      </c>
      <c r="HD23">
        <f>IF(H23&gt;=$F$3,IF(HB23&lt;50,HC23*VLOOKUP(H23,Ret!$A$2:$AZ$27,HB23+2),HC23),0)</f>
        <v>0</v>
      </c>
      <c r="HE23">
        <f>IF(H23&lt;$F$3,HC23*VLOOKUP(H23,Withd!$A$2:$AZ$57,HB23+2),0)</f>
        <v>1.596455534449397E-2</v>
      </c>
      <c r="HF23">
        <f>IF(HC23=HD23,0,HC23*VLOOKUP(H23,Mort!$A$2:$E$115,IF(HF22/HC22=VLOOKUP(H22,Mort!$A$2:$E$115,2),2,3)))</f>
        <v>2.7960520659848196E-4</v>
      </c>
      <c r="HH23">
        <f t="shared" si="20"/>
        <v>40</v>
      </c>
      <c r="HI23">
        <f t="shared" si="20"/>
        <v>14</v>
      </c>
      <c r="HJ23">
        <f t="shared" si="21"/>
        <v>0.28402063370562164</v>
      </c>
      <c r="HK23">
        <f>IF(HH23&gt;=$F$3,IF(HI23&lt;50,HJ23*VLOOKUP(HH23,Ret!$A$2:$AZ$27,HI23+2),HJ23),0)</f>
        <v>0</v>
      </c>
      <c r="HL23">
        <f>IF(HH23&lt;$F$3,HJ23*VLOOKUP(HH23,Withd!$A$2:$AZ$57,HI23+2),0)</f>
        <v>1.232649550282398E-2</v>
      </c>
      <c r="HM23">
        <f>IF(HJ23=HK23,0,HJ23*VLOOKUP(HH23,Mort!$A$2:$E$115,IF(HM22/HJ22=VLOOKUP(HH22,Mort!$A$2:$E$115,2),2,3)))</f>
        <v>1.4201031685281081E-4</v>
      </c>
      <c r="HN23">
        <f>HN22/(1+Assumptions!$C$9)</f>
        <v>0.68869426246042253</v>
      </c>
      <c r="HO23">
        <f>HO22*(1+Assumptions!$C$10)</f>
        <v>1.3768943038622874</v>
      </c>
      <c r="HQ23">
        <f>HQ22/(1.01+Assumptions!$C$9)</f>
        <v>0.62573028272900488</v>
      </c>
      <c r="HR23">
        <f>HR22/(0.99+Assumptions!$C$9)</f>
        <v>0.75869785008120938</v>
      </c>
    </row>
    <row r="24" spans="2:226" x14ac:dyDescent="0.25">
      <c r="B24">
        <f t="shared" si="18"/>
        <v>2055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28842.142353522009</v>
      </c>
      <c r="F24" s="3">
        <f t="shared" si="19"/>
        <v>26920.75</v>
      </c>
      <c r="H24">
        <f t="shared" si="23"/>
        <v>44</v>
      </c>
      <c r="I24" s="5">
        <v>494763.35400160059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23952.13</v>
      </c>
      <c r="AA24" s="5">
        <v>25209.86</v>
      </c>
      <c r="AB24" s="5">
        <v>26521.93</v>
      </c>
      <c r="AC24" s="5">
        <v>27888.02</v>
      </c>
      <c r="AD24" s="5">
        <v>29306.23</v>
      </c>
      <c r="AE24" s="5">
        <v>30774</v>
      </c>
      <c r="AF24" s="5">
        <v>32312.03</v>
      </c>
      <c r="AG24" s="5">
        <v>33926.92</v>
      </c>
      <c r="AH24" s="5">
        <v>35626.11</v>
      </c>
      <c r="AI24" s="5">
        <v>37419.79</v>
      </c>
      <c r="AJ24" s="5">
        <v>39313.65</v>
      </c>
      <c r="AK24" s="5">
        <v>41309.589999999997</v>
      </c>
      <c r="AL24" s="5">
        <v>43407.72</v>
      </c>
      <c r="AM24" s="5">
        <v>45608.76</v>
      </c>
      <c r="AN24" s="5">
        <v>47914.67</v>
      </c>
      <c r="AO24" s="5">
        <v>50329.58</v>
      </c>
      <c r="AP24" s="5">
        <v>52857.7</v>
      </c>
      <c r="AQ24" s="5">
        <v>55505.01</v>
      </c>
      <c r="AR24" s="5">
        <v>58267.34</v>
      </c>
      <c r="AS24" s="5">
        <v>25182.799999999999</v>
      </c>
      <c r="AT24" s="5">
        <v>26411.63</v>
      </c>
      <c r="AU24" s="5">
        <v>27683.71</v>
      </c>
      <c r="AV24" s="5">
        <v>28995.74</v>
      </c>
      <c r="AW24" s="5">
        <v>30344.25</v>
      </c>
      <c r="AX24" s="5">
        <v>31726.03</v>
      </c>
      <c r="AY24" s="5">
        <v>33138.589999999997</v>
      </c>
      <c r="AZ24" s="5">
        <v>34575.94</v>
      </c>
      <c r="BA24" s="5">
        <v>36028.949999999997</v>
      </c>
      <c r="BB24" s="5">
        <v>37486.75</v>
      </c>
      <c r="BC24" s="5">
        <v>38938.29</v>
      </c>
      <c r="BD24" s="5">
        <v>40372.5</v>
      </c>
      <c r="BE24" s="5">
        <v>41776.480000000003</v>
      </c>
      <c r="BF24" s="5">
        <v>43135.85</v>
      </c>
      <c r="BG24" s="5">
        <v>44435.23</v>
      </c>
      <c r="BH24" s="5">
        <v>45655.16</v>
      </c>
      <c r="BI24" s="5">
        <v>46768.41</v>
      </c>
      <c r="BJ24" s="5">
        <v>47740.06</v>
      </c>
      <c r="BK24" s="5">
        <v>48529.93</v>
      </c>
      <c r="BL24" s="5">
        <v>49097.35</v>
      </c>
      <c r="BM24" s="5">
        <v>49396.88</v>
      </c>
      <c r="BN24" s="5">
        <v>49381.39</v>
      </c>
      <c r="BO24" s="5">
        <v>49004.87</v>
      </c>
      <c r="BP24" s="5">
        <v>48224.33</v>
      </c>
      <c r="BQ24" s="5">
        <v>47005.47</v>
      </c>
      <c r="BR24" s="5">
        <v>45326.46</v>
      </c>
      <c r="BS24" s="5">
        <v>43091.51</v>
      </c>
      <c r="BT24" s="5">
        <v>40319.839999999997</v>
      </c>
      <c r="BU24" s="5">
        <v>37064.57</v>
      </c>
      <c r="BV24" s="5">
        <v>33406.97</v>
      </c>
      <c r="BW24" s="5">
        <v>29450.53</v>
      </c>
      <c r="BX24" s="5">
        <v>25325.72</v>
      </c>
      <c r="BY24" s="5">
        <v>21192.69</v>
      </c>
      <c r="BZ24" s="5">
        <v>17225.27</v>
      </c>
      <c r="CA24" s="5">
        <v>13675.11</v>
      </c>
      <c r="CB24" s="5">
        <v>10534.34</v>
      </c>
      <c r="CC24" s="5">
        <v>7777.72</v>
      </c>
      <c r="CD24" s="5">
        <v>5450.01</v>
      </c>
      <c r="CE24" s="5">
        <v>3606.13</v>
      </c>
      <c r="CF24" s="5">
        <v>2168.3200000000002</v>
      </c>
      <c r="CG24" s="5">
        <v>1155.6199999999999</v>
      </c>
      <c r="CH24" s="5">
        <v>535.29999999999995</v>
      </c>
      <c r="CI24" s="5">
        <v>212.76</v>
      </c>
      <c r="CJ24" s="5">
        <v>69.02</v>
      </c>
      <c r="CK24" s="5">
        <v>16.79</v>
      </c>
      <c r="CL24" s="5">
        <v>2.57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0.998</v>
      </c>
      <c r="DW24" s="3">
        <v>0.99564471999999993</v>
      </c>
      <c r="DX24" s="3">
        <v>0.99285691478399996</v>
      </c>
      <c r="DY24" s="3">
        <v>0.98957055839606489</v>
      </c>
      <c r="DZ24" s="3">
        <v>0.98568154610156833</v>
      </c>
      <c r="EA24" s="3">
        <v>0.98108827009673505</v>
      </c>
      <c r="EB24" s="3">
        <v>0.9764182899310746</v>
      </c>
      <c r="EC24" s="3">
        <v>0.97177053887100273</v>
      </c>
      <c r="ED24" s="3">
        <v>0.9672420881598639</v>
      </c>
      <c r="EE24" s="3">
        <v>0.96297655055107889</v>
      </c>
      <c r="EF24" s="3">
        <v>0.9589705681007864</v>
      </c>
      <c r="EG24" s="3">
        <v>0.95512509612270224</v>
      </c>
      <c r="EH24" s="3">
        <v>0.9513141469891726</v>
      </c>
      <c r="EI24" s="3">
        <v>0.94744229841092664</v>
      </c>
      <c r="EJ24" s="3">
        <v>0.94345356633461663</v>
      </c>
      <c r="EK24" s="3">
        <v>0.93934010878539764</v>
      </c>
      <c r="EL24" s="3">
        <v>0.93509429149368772</v>
      </c>
      <c r="EM24" s="3">
        <v>0.93073675209532714</v>
      </c>
      <c r="EN24" s="3">
        <v>0.92612029780493432</v>
      </c>
      <c r="EO24" s="3">
        <v>0.92114703180572188</v>
      </c>
      <c r="EP24" s="3">
        <v>0.91573068725870421</v>
      </c>
      <c r="EQ24" s="3">
        <v>0.90979675240526781</v>
      </c>
      <c r="ER24" s="3">
        <v>0.90323711782042582</v>
      </c>
      <c r="ES24" s="3">
        <v>0.89596605902197135</v>
      </c>
      <c r="ET24" s="3">
        <v>0.88792924347254421</v>
      </c>
      <c r="EU24" s="3">
        <v>0.8791121060848619</v>
      </c>
      <c r="EV24" s="3">
        <v>0.86942429067580673</v>
      </c>
      <c r="EW24" s="3">
        <v>0.85873037190049428</v>
      </c>
      <c r="EX24" s="3">
        <v>0.84689706737570547</v>
      </c>
      <c r="EY24" s="3">
        <v>0.83382944562609829</v>
      </c>
      <c r="EZ24" s="3">
        <v>0.81947090257241684</v>
      </c>
      <c r="FA24" s="3">
        <v>0.80376164537010364</v>
      </c>
      <c r="FB24" s="3">
        <v>0.78664955994017416</v>
      </c>
      <c r="FC24" s="3">
        <v>0.76810036331678477</v>
      </c>
      <c r="FD24" s="3">
        <v>0.74804526283058359</v>
      </c>
      <c r="FE24" s="3">
        <v>0.72633698930323998</v>
      </c>
      <c r="FF24" s="3">
        <v>0.70277461737024283</v>
      </c>
      <c r="FG24" s="3">
        <v>0.67715848256709754</v>
      </c>
      <c r="FH24" s="3">
        <v>0.64936112685771818</v>
      </c>
      <c r="FI24" s="3">
        <v>0.61926323862786292</v>
      </c>
      <c r="FJ24" s="3">
        <v>0.58679526702660412</v>
      </c>
      <c r="FK24" s="3">
        <v>0.55196309997590487</v>
      </c>
      <c r="FL24" s="3">
        <v>0.51485462076452482</v>
      </c>
      <c r="FM24" s="3">
        <v>0.47567933267055212</v>
      </c>
      <c r="FN24" s="3">
        <v>0.43477566685421132</v>
      </c>
      <c r="FO24" s="3">
        <v>0.39178939667233542</v>
      </c>
      <c r="FP24" s="3">
        <v>0.34747801590869432</v>
      </c>
      <c r="FQ24" s="3">
        <v>0.30277149438188172</v>
      </c>
      <c r="FR24" s="3">
        <v>0.258666770795273</v>
      </c>
      <c r="FS24" s="3">
        <v>0.21614454034423808</v>
      </c>
      <c r="FT24" s="3">
        <v>0.1761815762799919</v>
      </c>
      <c r="FU24" s="3">
        <v>0.13974370267376396</v>
      </c>
      <c r="FV24" s="3">
        <v>0.10766134341392122</v>
      </c>
      <c r="FW24" s="3">
        <v>8.1016237532409857E-2</v>
      </c>
      <c r="FX24" s="3">
        <v>5.9155626159039701E-2</v>
      </c>
      <c r="FY24" s="3">
        <v>4.1398881854880748E-2</v>
      </c>
      <c r="FZ24" s="3">
        <v>2.7496723339193247E-2</v>
      </c>
      <c r="GA24" s="3">
        <v>1.7245394943875222E-2</v>
      </c>
      <c r="GB24" s="3">
        <v>9.8288403943122445E-3</v>
      </c>
      <c r="GC24" s="3">
        <v>4.9652353019947167E-3</v>
      </c>
      <c r="GD24" s="3">
        <v>2.1800858640468202E-3</v>
      </c>
      <c r="GE24" s="3">
        <v>8.2132554842099896E-4</v>
      </c>
      <c r="GF24" s="3">
        <v>2.5254117962848874E-4</v>
      </c>
      <c r="GG24" s="3">
        <v>5.8215792727959208E-5</v>
      </c>
      <c r="GH24" s="3">
        <v>8.4418721034813626E-6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18</v>
      </c>
      <c r="HC24">
        <f t="shared" si="24"/>
        <v>0.43473197912387845</v>
      </c>
      <c r="HD24">
        <f>IF(H24&gt;=$F$3,IF(HB24&lt;50,HC24*VLOOKUP(H24,Ret!$A$2:$AZ$27,HB24+2),HC24),0)</f>
        <v>0</v>
      </c>
      <c r="HE24">
        <f>IF(H24&lt;$F$3,HC24*VLOOKUP(H24,Withd!$A$2:$AZ$57,HB24+2),0)</f>
        <v>1.4259208915263215E-2</v>
      </c>
      <c r="HF24">
        <f>IF(HC24=HD24,0,HC24*VLOOKUP(H24,Mort!$A$2:$E$115,IF(HF23/HC23=VLOOKUP(H23,Mort!$A$2:$E$115,2),2,3)))</f>
        <v>2.9127042601299858E-4</v>
      </c>
      <c r="HH24">
        <f t="shared" si="20"/>
        <v>41</v>
      </c>
      <c r="HI24">
        <f t="shared" si="20"/>
        <v>15</v>
      </c>
      <c r="HJ24">
        <f t="shared" si="21"/>
        <v>0.27155212788594485</v>
      </c>
      <c r="HK24">
        <f>IF(HH24&gt;=$F$3,IF(HI24&lt;50,HJ24*VLOOKUP(HH24,Ret!$A$2:$AZ$27,HI24+2),HJ24),0)</f>
        <v>0</v>
      </c>
      <c r="HL24">
        <f>IF(HH24&lt;$F$3,HJ24*VLOOKUP(HH24,Withd!$A$2:$AZ$57,HI24+2),0)</f>
        <v>1.1106482030535145E-2</v>
      </c>
      <c r="HM24">
        <f>IF(HJ24=HK24,0,HJ24*VLOOKUP(HH24,Mort!$A$2:$E$115,IF(HM23/HJ23=VLOOKUP(HH23,Mort!$A$2:$E$115,2),2,3)))</f>
        <v>1.4663814905841022E-4</v>
      </c>
      <c r="HN24">
        <f>HN23/(1+Assumptions!$C$9)</f>
        <v>0.66348194842044561</v>
      </c>
      <c r="HO24">
        <f>HO23*(1+Assumptions!$C$10)</f>
        <v>1.4216433687378116</v>
      </c>
      <c r="HQ24">
        <f>HQ23/(1.01+Assumptions!$C$9)</f>
        <v>0.59707088046660772</v>
      </c>
      <c r="HR24">
        <f>HR23/(0.99+Assumptions!$C$9)</f>
        <v>0.73803292809456167</v>
      </c>
    </row>
    <row r="25" spans="2:226" x14ac:dyDescent="0.25">
      <c r="B25">
        <f t="shared" si="18"/>
        <v>2056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30428.460182965719</v>
      </c>
      <c r="F25" s="3">
        <f t="shared" si="19"/>
        <v>28217.35</v>
      </c>
      <c r="H25">
        <f t="shared" si="23"/>
        <v>45</v>
      </c>
      <c r="I25" s="5">
        <v>482727.08429952408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25260.38</v>
      </c>
      <c r="AB25" s="5">
        <v>26575.08</v>
      </c>
      <c r="AC25" s="5">
        <v>27943.91</v>
      </c>
      <c r="AD25" s="5">
        <v>29364.959999999999</v>
      </c>
      <c r="AE25" s="5">
        <v>30835.67</v>
      </c>
      <c r="AF25" s="5">
        <v>32376.78</v>
      </c>
      <c r="AG25" s="5">
        <v>33994.910000000003</v>
      </c>
      <c r="AH25" s="5">
        <v>35697.5</v>
      </c>
      <c r="AI25" s="5">
        <v>37494.78</v>
      </c>
      <c r="AJ25" s="5">
        <v>39392.44</v>
      </c>
      <c r="AK25" s="5">
        <v>41392.370000000003</v>
      </c>
      <c r="AL25" s="5">
        <v>43494.71</v>
      </c>
      <c r="AM25" s="5">
        <v>45700.160000000003</v>
      </c>
      <c r="AN25" s="5">
        <v>48010.69</v>
      </c>
      <c r="AO25" s="5">
        <v>50430.44</v>
      </c>
      <c r="AP25" s="5">
        <v>52963.63</v>
      </c>
      <c r="AQ25" s="5">
        <v>55616.25</v>
      </c>
      <c r="AR25" s="5">
        <v>58384.11</v>
      </c>
      <c r="AS25" s="5">
        <v>25233.27</v>
      </c>
      <c r="AT25" s="5">
        <v>26464.560000000001</v>
      </c>
      <c r="AU25" s="5">
        <v>27739.19</v>
      </c>
      <c r="AV25" s="5">
        <v>29053.85</v>
      </c>
      <c r="AW25" s="5">
        <v>30405.06</v>
      </c>
      <c r="AX25" s="5">
        <v>31789.61</v>
      </c>
      <c r="AY25" s="5">
        <v>33205</v>
      </c>
      <c r="AZ25" s="5">
        <v>34645.230000000003</v>
      </c>
      <c r="BA25" s="5">
        <v>36101.15</v>
      </c>
      <c r="BB25" s="5">
        <v>37561.879999999997</v>
      </c>
      <c r="BC25" s="5">
        <v>39016.32</v>
      </c>
      <c r="BD25" s="5">
        <v>40453.410000000003</v>
      </c>
      <c r="BE25" s="5">
        <v>41860.199999999997</v>
      </c>
      <c r="BF25" s="5">
        <v>43222.29</v>
      </c>
      <c r="BG25" s="5">
        <v>44524.28</v>
      </c>
      <c r="BH25" s="5">
        <v>45746.65</v>
      </c>
      <c r="BI25" s="5">
        <v>46862.13</v>
      </c>
      <c r="BJ25" s="5">
        <v>47835.73</v>
      </c>
      <c r="BK25" s="5">
        <v>48627.18</v>
      </c>
      <c r="BL25" s="5">
        <v>49195.74</v>
      </c>
      <c r="BM25" s="5">
        <v>49495.88</v>
      </c>
      <c r="BN25" s="5">
        <v>49480.35</v>
      </c>
      <c r="BO25" s="5">
        <v>49103.07</v>
      </c>
      <c r="BP25" s="5">
        <v>48320.98</v>
      </c>
      <c r="BQ25" s="5">
        <v>47099.67</v>
      </c>
      <c r="BR25" s="5">
        <v>45417.29</v>
      </c>
      <c r="BS25" s="5">
        <v>43177.86</v>
      </c>
      <c r="BT25" s="5">
        <v>40400.639999999999</v>
      </c>
      <c r="BU25" s="5">
        <v>37138.839999999997</v>
      </c>
      <c r="BV25" s="5">
        <v>33473.910000000003</v>
      </c>
      <c r="BW25" s="5">
        <v>29509.55</v>
      </c>
      <c r="BX25" s="5">
        <v>25376.47</v>
      </c>
      <c r="BY25" s="5">
        <v>21235.16</v>
      </c>
      <c r="BZ25" s="5">
        <v>17259.79</v>
      </c>
      <c r="CA25" s="5">
        <v>13702.51</v>
      </c>
      <c r="CB25" s="5">
        <v>10555.45</v>
      </c>
      <c r="CC25" s="5">
        <v>7793.31</v>
      </c>
      <c r="CD25" s="5">
        <v>5460.93</v>
      </c>
      <c r="CE25" s="5">
        <v>3613.36</v>
      </c>
      <c r="CF25" s="5">
        <v>2172.66</v>
      </c>
      <c r="CG25" s="5">
        <v>1157.93</v>
      </c>
      <c r="CH25" s="5">
        <v>536.38</v>
      </c>
      <c r="CI25" s="5">
        <v>213.19</v>
      </c>
      <c r="CJ25" s="5">
        <v>69.16</v>
      </c>
      <c r="CK25" s="5">
        <v>16.82</v>
      </c>
      <c r="CL25" s="5">
        <v>2.57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0.99763999999999997</v>
      </c>
      <c r="DX25" s="3">
        <v>0.99484660799999991</v>
      </c>
      <c r="DY25" s="3">
        <v>0.99155366572751991</v>
      </c>
      <c r="DZ25" s="3">
        <v>0.98765685982121076</v>
      </c>
      <c r="EA25" s="3">
        <v>0.98305437885444391</v>
      </c>
      <c r="EB25" s="3">
        <v>0.97837504001109676</v>
      </c>
      <c r="EC25" s="3">
        <v>0.97371797482064393</v>
      </c>
      <c r="ED25" s="3">
        <v>0.96918044905797973</v>
      </c>
      <c r="EE25" s="3">
        <v>0.96490636327763402</v>
      </c>
      <c r="EF25" s="3">
        <v>0.96089235280639895</v>
      </c>
      <c r="EG25" s="3">
        <v>0.95703917447164533</v>
      </c>
      <c r="EH25" s="3">
        <v>0.95322058816550337</v>
      </c>
      <c r="EI25" s="3">
        <v>0.94934098037166981</v>
      </c>
      <c r="EJ25" s="3">
        <v>0.94534425484430507</v>
      </c>
      <c r="EK25" s="3">
        <v>0.94122255389318388</v>
      </c>
      <c r="EL25" s="3">
        <v>0.93696822794958667</v>
      </c>
      <c r="EM25" s="3">
        <v>0.93260195600734164</v>
      </c>
      <c r="EN25" s="3">
        <v>0.9279762503055452</v>
      </c>
      <c r="EO25" s="3">
        <v>0.92299301784140442</v>
      </c>
      <c r="EP25" s="3">
        <v>0.91756581889649691</v>
      </c>
      <c r="EQ25" s="3">
        <v>0.91161999239004754</v>
      </c>
      <c r="ER25" s="3">
        <v>0.90504721224491524</v>
      </c>
      <c r="ES25" s="3">
        <v>0.89776158218634372</v>
      </c>
      <c r="ET25" s="3">
        <v>0.88970866079413213</v>
      </c>
      <c r="EU25" s="3">
        <v>0.88087385379244643</v>
      </c>
      <c r="EV25" s="3">
        <v>0.87116662392365363</v>
      </c>
      <c r="EW25" s="3">
        <v>0.86045127444939273</v>
      </c>
      <c r="EX25" s="3">
        <v>0.84859425588748005</v>
      </c>
      <c r="EY25" s="3">
        <v>0.83550044651913624</v>
      </c>
      <c r="EZ25" s="3">
        <v>0.8211131288300767</v>
      </c>
      <c r="FA25" s="3">
        <v>0.80537239015040407</v>
      </c>
      <c r="FB25" s="3">
        <v>0.78822601196410191</v>
      </c>
      <c r="FC25" s="3">
        <v>0.76963964260198836</v>
      </c>
      <c r="FD25" s="3">
        <v>0.74954435153365051</v>
      </c>
      <c r="FE25" s="3">
        <v>0.72779257445214396</v>
      </c>
      <c r="FF25" s="3">
        <v>0.70418298333691642</v>
      </c>
      <c r="FG25" s="3">
        <v>0.67851551359428586</v>
      </c>
      <c r="FH25" s="3">
        <v>0.65066245176124038</v>
      </c>
      <c r="FI25" s="3">
        <v>0.62050424712210683</v>
      </c>
      <c r="FJ25" s="3">
        <v>0.58797120944549475</v>
      </c>
      <c r="FK25" s="3">
        <v>0.5530692384528102</v>
      </c>
      <c r="FL25" s="3">
        <v>0.5158863935516278</v>
      </c>
      <c r="FM25" s="3">
        <v>0.47663259786628442</v>
      </c>
      <c r="FN25" s="3">
        <v>0.43564696077576265</v>
      </c>
      <c r="FO25" s="3">
        <v>0.39257454576386297</v>
      </c>
      <c r="FP25" s="3">
        <v>0.34817436463797008</v>
      </c>
      <c r="FQ25" s="3">
        <v>0.30337825088364884</v>
      </c>
      <c r="FR25" s="3">
        <v>0.25918514107742774</v>
      </c>
      <c r="FS25" s="3">
        <v>0.2165776957357094</v>
      </c>
      <c r="FT25" s="3">
        <v>0.17653464557113407</v>
      </c>
      <c r="FU25" s="3">
        <v>0.14002375017411212</v>
      </c>
      <c r="FV25" s="3">
        <v>0.10787709760913945</v>
      </c>
      <c r="FW25" s="3">
        <v>8.1178594721853528E-2</v>
      </c>
      <c r="FX25" s="3">
        <v>5.9274174508055791E-2</v>
      </c>
      <c r="FY25" s="3">
        <v>4.148184554597268E-2</v>
      </c>
      <c r="FZ25" s="3">
        <v>2.7551826993179596E-2</v>
      </c>
      <c r="GA25" s="3">
        <v>1.7279954853582382E-2</v>
      </c>
      <c r="GB25" s="3">
        <v>9.8485374692507434E-3</v>
      </c>
      <c r="GC25" s="3">
        <v>4.9751856733413983E-3</v>
      </c>
      <c r="GD25" s="3">
        <v>2.1844547735940076E-3</v>
      </c>
      <c r="GE25" s="3">
        <v>8.2297149140380635E-4</v>
      </c>
      <c r="GF25" s="3">
        <v>2.5304727417684237E-4</v>
      </c>
      <c r="GG25" s="3">
        <v>5.833245764324569E-5</v>
      </c>
      <c r="GH25" s="3">
        <v>8.4587896828470565E-6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19</v>
      </c>
      <c r="HC25">
        <f t="shared" si="24"/>
        <v>0.42018149978260222</v>
      </c>
      <c r="HD25">
        <f>IF(H25&gt;=$F$3,IF(HB25&lt;50,HC25*VLOOKUP(H25,Ret!$A$2:$AZ$27,HB25+2),HC25),0)</f>
        <v>0</v>
      </c>
      <c r="HE25">
        <f>IF(H25&lt;$F$3,HC25*VLOOKUP(H25,Withd!$A$2:$AZ$57,HB25+2),0)</f>
        <v>1.2605444993478066E-2</v>
      </c>
      <c r="HF25">
        <f>IF(HC25=HD25,0,HC25*VLOOKUP(H25,Mort!$A$2:$E$115,IF(HF24/HC24=VLOOKUP(H24,Mort!$A$2:$E$115,2),2,3)))</f>
        <v>2.9832886484564756E-4</v>
      </c>
      <c r="HH25">
        <f t="shared" si="20"/>
        <v>42</v>
      </c>
      <c r="HI25">
        <f t="shared" si="20"/>
        <v>16</v>
      </c>
      <c r="HJ25">
        <f t="shared" si="21"/>
        <v>0.26029900770635128</v>
      </c>
      <c r="HK25">
        <f>IF(HH25&gt;=$F$3,IF(HI25&lt;50,HJ25*VLOOKUP(HH25,Ret!$A$2:$AZ$27,HI25+2),HJ25),0)</f>
        <v>0</v>
      </c>
      <c r="HL25">
        <f>IF(HH25&lt;$F$3,HJ25*VLOOKUP(HH25,Withd!$A$2:$AZ$57,HI25+2),0)</f>
        <v>9.9694519951532539E-3</v>
      </c>
      <c r="HM25">
        <f>IF(HJ25=HK25,0,HJ25*VLOOKUP(HH25,Mort!$A$2:$E$115,IF(HM24/HJ24=VLOOKUP(HH24,Mort!$A$2:$E$115,2),2,3)))</f>
        <v>1.5097342446968373E-4</v>
      </c>
      <c r="HN25">
        <f>HN24/(1+Assumptions!$C$9)</f>
        <v>0.63919262853607473</v>
      </c>
      <c r="HO25">
        <f>HO24*(1+Assumptions!$C$10)</f>
        <v>1.4678467782217905</v>
      </c>
      <c r="HQ25">
        <f>HQ24/(1.01+Assumptions!$C$9)</f>
        <v>0.56972412258264093</v>
      </c>
      <c r="HR25">
        <f>HR24/(0.99+Assumptions!$C$9)</f>
        <v>0.71793086390521565</v>
      </c>
    </row>
    <row r="26" spans="2:226" x14ac:dyDescent="0.25">
      <c r="B26">
        <f t="shared" ref="B26:C41" si="25">B25+1</f>
        <v>2057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32102.025493028828</v>
      </c>
      <c r="F26" s="3">
        <f t="shared" si="19"/>
        <v>29554.67</v>
      </c>
      <c r="H26">
        <f t="shared" si="23"/>
        <v>46</v>
      </c>
      <c r="I26" s="5">
        <v>470623.10128781101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26637.95</v>
      </c>
      <c r="AC26" s="5">
        <v>28010.01</v>
      </c>
      <c r="AD26" s="5">
        <v>29434.43</v>
      </c>
      <c r="AE26" s="5">
        <v>30908.61</v>
      </c>
      <c r="AF26" s="5">
        <v>32453.37</v>
      </c>
      <c r="AG26" s="5">
        <v>34075.33</v>
      </c>
      <c r="AH26" s="5">
        <v>35781.949999999997</v>
      </c>
      <c r="AI26" s="5">
        <v>37583.480000000003</v>
      </c>
      <c r="AJ26" s="5">
        <v>39485.629999999997</v>
      </c>
      <c r="AK26" s="5">
        <v>41490.29</v>
      </c>
      <c r="AL26" s="5">
        <v>43597.599999999999</v>
      </c>
      <c r="AM26" s="5">
        <v>45808.27</v>
      </c>
      <c r="AN26" s="5">
        <v>48124.26</v>
      </c>
      <c r="AO26" s="5">
        <v>50549.74</v>
      </c>
      <c r="AP26" s="5">
        <v>53088.92</v>
      </c>
      <c r="AQ26" s="5">
        <v>55747.81</v>
      </c>
      <c r="AR26" s="5">
        <v>58522.22</v>
      </c>
      <c r="AS26" s="5">
        <v>25292.959999999999</v>
      </c>
      <c r="AT26" s="5">
        <v>26527.17</v>
      </c>
      <c r="AU26" s="5">
        <v>27804.81</v>
      </c>
      <c r="AV26" s="5">
        <v>29122.58</v>
      </c>
      <c r="AW26" s="5">
        <v>30476.99</v>
      </c>
      <c r="AX26" s="5">
        <v>31864.81</v>
      </c>
      <c r="AY26" s="5">
        <v>33283.550000000003</v>
      </c>
      <c r="AZ26" s="5">
        <v>34727.19</v>
      </c>
      <c r="BA26" s="5">
        <v>36186.550000000003</v>
      </c>
      <c r="BB26" s="5">
        <v>37650.730000000003</v>
      </c>
      <c r="BC26" s="5">
        <v>39108.620000000003</v>
      </c>
      <c r="BD26" s="5">
        <v>40549.1</v>
      </c>
      <c r="BE26" s="5">
        <v>41959.22</v>
      </c>
      <c r="BF26" s="5">
        <v>43324.54</v>
      </c>
      <c r="BG26" s="5">
        <v>44629.61</v>
      </c>
      <c r="BH26" s="5">
        <v>45854.87</v>
      </c>
      <c r="BI26" s="5">
        <v>46972.99</v>
      </c>
      <c r="BJ26" s="5">
        <v>47948.89</v>
      </c>
      <c r="BK26" s="5">
        <v>48742.21</v>
      </c>
      <c r="BL26" s="5">
        <v>49312.12</v>
      </c>
      <c r="BM26" s="5">
        <v>49612.959999999999</v>
      </c>
      <c r="BN26" s="5">
        <v>49597.4</v>
      </c>
      <c r="BO26" s="5">
        <v>49219.23</v>
      </c>
      <c r="BP26" s="5">
        <v>48435.28</v>
      </c>
      <c r="BQ26" s="5">
        <v>47211.08</v>
      </c>
      <c r="BR26" s="5">
        <v>45524.73</v>
      </c>
      <c r="BS26" s="5">
        <v>43280</v>
      </c>
      <c r="BT26" s="5">
        <v>40496.21</v>
      </c>
      <c r="BU26" s="5">
        <v>37226.699999999997</v>
      </c>
      <c r="BV26" s="5">
        <v>33553.1</v>
      </c>
      <c r="BW26" s="5">
        <v>29579.360000000001</v>
      </c>
      <c r="BX26" s="5">
        <v>25436.5</v>
      </c>
      <c r="BY26" s="5">
        <v>21285.39</v>
      </c>
      <c r="BZ26" s="5">
        <v>17300.62</v>
      </c>
      <c r="CA26" s="5">
        <v>13734.93</v>
      </c>
      <c r="CB26" s="5">
        <v>10580.42</v>
      </c>
      <c r="CC26" s="5">
        <v>7811.74</v>
      </c>
      <c r="CD26" s="5">
        <v>5473.85</v>
      </c>
      <c r="CE26" s="5">
        <v>3621.91</v>
      </c>
      <c r="CF26" s="5">
        <v>2177.8000000000002</v>
      </c>
      <c r="CG26" s="5">
        <v>1160.67</v>
      </c>
      <c r="CH26" s="5">
        <v>537.64</v>
      </c>
      <c r="CI26" s="5">
        <v>213.69</v>
      </c>
      <c r="CJ26" s="5">
        <v>69.319999999999993</v>
      </c>
      <c r="CK26" s="5">
        <v>16.86</v>
      </c>
      <c r="CL26" s="5">
        <v>2.58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0.99719999999999998</v>
      </c>
      <c r="DY26" s="3">
        <v>0.99389926799999995</v>
      </c>
      <c r="DZ26" s="3">
        <v>0.98999324387675991</v>
      </c>
      <c r="EA26" s="3">
        <v>0.98537987536029426</v>
      </c>
      <c r="EB26" s="3">
        <v>0.9806894671535793</v>
      </c>
      <c r="EC26" s="3">
        <v>0.97602138528992832</v>
      </c>
      <c r="ED26" s="3">
        <v>0.9714731256344773</v>
      </c>
      <c r="EE26" s="3">
        <v>0.9671889291504292</v>
      </c>
      <c r="EF26" s="3">
        <v>0.96316542320516341</v>
      </c>
      <c r="EG26" s="3">
        <v>0.95930312985811073</v>
      </c>
      <c r="EH26" s="3">
        <v>0.9554755103699768</v>
      </c>
      <c r="EI26" s="3">
        <v>0.95158672504277098</v>
      </c>
      <c r="EJ26" s="3">
        <v>0.94758054493034083</v>
      </c>
      <c r="EK26" s="3">
        <v>0.94344909375444452</v>
      </c>
      <c r="EL26" s="3">
        <v>0.93918470385067443</v>
      </c>
      <c r="EM26" s="3">
        <v>0.93480810313073026</v>
      </c>
      <c r="EN26" s="3">
        <v>0.93017145493920184</v>
      </c>
      <c r="EO26" s="3">
        <v>0.92517643422617835</v>
      </c>
      <c r="EP26" s="3">
        <v>0.9197363967929284</v>
      </c>
      <c r="EQ26" s="3">
        <v>0.91377650494171014</v>
      </c>
      <c r="ER26" s="3">
        <v>0.9071881763410804</v>
      </c>
      <c r="ES26" s="3">
        <v>0.89988531152153473</v>
      </c>
      <c r="ET26" s="3">
        <v>0.89181334027718651</v>
      </c>
      <c r="EU26" s="3">
        <v>0.882957633808234</v>
      </c>
      <c r="EV26" s="3">
        <v>0.8732274406836672</v>
      </c>
      <c r="EW26" s="3">
        <v>0.86248674316325813</v>
      </c>
      <c r="EX26" s="3">
        <v>0.85060167584246837</v>
      </c>
      <c r="EY26" s="3">
        <v>0.83747689198421904</v>
      </c>
      <c r="EZ26" s="3">
        <v>0.82305553990425073</v>
      </c>
      <c r="FA26" s="3">
        <v>0.80727756520428617</v>
      </c>
      <c r="FB26" s="3">
        <v>0.79009062584108691</v>
      </c>
      <c r="FC26" s="3">
        <v>0.77146028888375406</v>
      </c>
      <c r="FD26" s="3">
        <v>0.75131746074099925</v>
      </c>
      <c r="FE26" s="3">
        <v>0.72951422803029542</v>
      </c>
      <c r="FF26" s="3">
        <v>0.70584878647299265</v>
      </c>
      <c r="FG26" s="3">
        <v>0.68012059820605208</v>
      </c>
      <c r="FH26" s="3">
        <v>0.65220164764969357</v>
      </c>
      <c r="FI26" s="3">
        <v>0.62197210128113023</v>
      </c>
      <c r="FJ26" s="3">
        <v>0.58936210401096056</v>
      </c>
      <c r="FK26" s="3">
        <v>0.55437756951687001</v>
      </c>
      <c r="FL26" s="3">
        <v>0.51710676551825085</v>
      </c>
      <c r="FM26" s="3">
        <v>0.47776011172996713</v>
      </c>
      <c r="FN26" s="3">
        <v>0.43667751972230723</v>
      </c>
      <c r="FO26" s="3">
        <v>0.39350321334736271</v>
      </c>
      <c r="FP26" s="3">
        <v>0.34899799991777603</v>
      </c>
      <c r="FQ26" s="3">
        <v>0.30409591724835494</v>
      </c>
      <c r="FR26" s="3">
        <v>0.25979826498278707</v>
      </c>
      <c r="FS26" s="3">
        <v>0.21709002820226669</v>
      </c>
      <c r="FT26" s="3">
        <v>0.17695225288794961</v>
      </c>
      <c r="FU26" s="3">
        <v>0.14035498794566387</v>
      </c>
      <c r="FV26" s="3">
        <v>0.10813228981309836</v>
      </c>
      <c r="FW26" s="3">
        <v>8.1370629407254647E-2</v>
      </c>
      <c r="FX26" s="3">
        <v>5.9414392474295127E-2</v>
      </c>
      <c r="FY26" s="3">
        <v>4.1579974285285953E-2</v>
      </c>
      <c r="FZ26" s="3">
        <v>2.7617003120544079E-2</v>
      </c>
      <c r="GA26" s="3">
        <v>1.7320832017142837E-2</v>
      </c>
      <c r="GB26" s="3">
        <v>9.8718349998503877E-3</v>
      </c>
      <c r="GC26" s="3">
        <v>4.9869548868744203E-3</v>
      </c>
      <c r="GD26" s="3">
        <v>2.1896222821799517E-3</v>
      </c>
      <c r="GE26" s="3">
        <v>8.2491829858847491E-4</v>
      </c>
      <c r="GF26" s="3">
        <v>2.5364587844998424E-4</v>
      </c>
      <c r="GG26" s="3">
        <v>5.8470447900290351E-5</v>
      </c>
      <c r="GH26" s="3">
        <v>8.4787996500211015E-6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20</v>
      </c>
      <c r="HC26">
        <f t="shared" si="24"/>
        <v>0.40727772592427852</v>
      </c>
      <c r="HD26">
        <f>IF(H26&gt;=$F$3,IF(HB26&lt;50,HC26*VLOOKUP(H26,Ret!$A$2:$AZ$27,HB26+2),HC26),0)</f>
        <v>0</v>
      </c>
      <c r="HE26">
        <f>IF(H26&lt;$F$3,HC26*VLOOKUP(H26,Withd!$A$2:$AZ$57,HB26+2),0)</f>
        <v>1.1118681917732805E-2</v>
      </c>
      <c r="HF26">
        <f>IF(HC26=HD26,0,HC26*VLOOKUP(H26,Mort!$A$2:$E$115,IF(HF25/HC25=VLOOKUP(H25,Mort!$A$2:$E$115,2),2,3)))</f>
        <v>3.0953107170245169E-4</v>
      </c>
      <c r="HH26">
        <f t="shared" ref="HH26:HI41" si="26">HH25+1</f>
        <v>43</v>
      </c>
      <c r="HI26">
        <f t="shared" si="26"/>
        <v>17</v>
      </c>
      <c r="HJ26">
        <f t="shared" si="21"/>
        <v>0.25017858228672835</v>
      </c>
      <c r="HK26">
        <f>IF(HH26&gt;=$F$3,IF(HI26&lt;50,HJ26*VLOOKUP(HH26,Ret!$A$2:$AZ$27,HI26+2),HJ26),0)</f>
        <v>0</v>
      </c>
      <c r="HL26">
        <f>IF(HH26&lt;$F$3,HJ26*VLOOKUP(HH26,Withd!$A$2:$AZ$57,HI26+2),0)</f>
        <v>8.8563218129501832E-3</v>
      </c>
      <c r="HM26">
        <f>IF(HJ26=HK26,0,HJ26*VLOOKUP(HH26,Mort!$A$2:$E$115,IF(HM25/HJ25=VLOOKUP(HH25,Mort!$A$2:$E$115,2),2,3)))</f>
        <v>1.5511072101777158E-4</v>
      </c>
      <c r="HN26">
        <f>HN25/(1+Assumptions!$C$9)</f>
        <v>0.61579251304053439</v>
      </c>
      <c r="HO26">
        <f>HO25*(1+Assumptions!$C$10)</f>
        <v>1.5155517985139988</v>
      </c>
      <c r="HQ26">
        <f>HQ25/(1.01+Assumptions!$C$9)</f>
        <v>0.54362988796053524</v>
      </c>
      <c r="HR26">
        <f>HR25/(0.99+Assumptions!$C$9)</f>
        <v>0.69837632675604633</v>
      </c>
    </row>
    <row r="27" spans="2:226" x14ac:dyDescent="0.25">
      <c r="B27">
        <f t="shared" si="25"/>
        <v>2058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33867.636895145413</v>
      </c>
      <c r="F27" s="3">
        <f t="shared" si="19"/>
        <v>30929.18</v>
      </c>
      <c r="H27">
        <f t="shared" si="23"/>
        <v>47</v>
      </c>
      <c r="I27" s="5">
        <v>458475.76096470159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28088.66</v>
      </c>
      <c r="AD27" s="5">
        <v>29517.08</v>
      </c>
      <c r="AE27" s="5">
        <v>30995.4</v>
      </c>
      <c r="AF27" s="5">
        <v>32544.5</v>
      </c>
      <c r="AG27" s="5">
        <v>34171.01</v>
      </c>
      <c r="AH27" s="5">
        <v>35882.42</v>
      </c>
      <c r="AI27" s="5">
        <v>37689.01</v>
      </c>
      <c r="AJ27" s="5">
        <v>39596.5</v>
      </c>
      <c r="AK27" s="5">
        <v>41606.79</v>
      </c>
      <c r="AL27" s="5">
        <v>43720.02</v>
      </c>
      <c r="AM27" s="5">
        <v>45936.89</v>
      </c>
      <c r="AN27" s="5">
        <v>48259.39</v>
      </c>
      <c r="AO27" s="5">
        <v>50691.67</v>
      </c>
      <c r="AP27" s="5">
        <v>53237.99</v>
      </c>
      <c r="AQ27" s="5">
        <v>55904.34</v>
      </c>
      <c r="AR27" s="5">
        <v>58686.55</v>
      </c>
      <c r="AS27" s="5">
        <v>25363.98</v>
      </c>
      <c r="AT27" s="5">
        <v>26601.65</v>
      </c>
      <c r="AU27" s="5">
        <v>27882.880000000001</v>
      </c>
      <c r="AV27" s="5">
        <v>29204.35</v>
      </c>
      <c r="AW27" s="5">
        <v>30562.560000000001</v>
      </c>
      <c r="AX27" s="5">
        <v>31954.28</v>
      </c>
      <c r="AY27" s="5">
        <v>33377.01</v>
      </c>
      <c r="AZ27" s="5">
        <v>34824.699999999997</v>
      </c>
      <c r="BA27" s="5">
        <v>36288.160000000003</v>
      </c>
      <c r="BB27" s="5">
        <v>37756.449999999997</v>
      </c>
      <c r="BC27" s="5">
        <v>39218.43</v>
      </c>
      <c r="BD27" s="5">
        <v>40662.959999999999</v>
      </c>
      <c r="BE27" s="5">
        <v>42077.04</v>
      </c>
      <c r="BF27" s="5">
        <v>43446.19</v>
      </c>
      <c r="BG27" s="5">
        <v>44754.92</v>
      </c>
      <c r="BH27" s="5">
        <v>45983.62</v>
      </c>
      <c r="BI27" s="5">
        <v>47104.88</v>
      </c>
      <c r="BJ27" s="5">
        <v>48083.519999999997</v>
      </c>
      <c r="BK27" s="5">
        <v>48879.08</v>
      </c>
      <c r="BL27" s="5">
        <v>49450.58</v>
      </c>
      <c r="BM27" s="5">
        <v>49752.27</v>
      </c>
      <c r="BN27" s="5">
        <v>49736.66</v>
      </c>
      <c r="BO27" s="5">
        <v>49357.43</v>
      </c>
      <c r="BP27" s="5">
        <v>48571.28</v>
      </c>
      <c r="BQ27" s="5">
        <v>47343.65</v>
      </c>
      <c r="BR27" s="5">
        <v>45652.56</v>
      </c>
      <c r="BS27" s="5">
        <v>43401.53</v>
      </c>
      <c r="BT27" s="5">
        <v>40609.919999999998</v>
      </c>
      <c r="BU27" s="5">
        <v>37331.230000000003</v>
      </c>
      <c r="BV27" s="5">
        <v>33647.31</v>
      </c>
      <c r="BW27" s="5">
        <v>29662.41</v>
      </c>
      <c r="BX27" s="5">
        <v>25507.93</v>
      </c>
      <c r="BY27" s="5">
        <v>21345.16</v>
      </c>
      <c r="BZ27" s="5">
        <v>17349.2</v>
      </c>
      <c r="CA27" s="5">
        <v>13773.49</v>
      </c>
      <c r="CB27" s="5">
        <v>10610.13</v>
      </c>
      <c r="CC27" s="5">
        <v>7833.68</v>
      </c>
      <c r="CD27" s="5">
        <v>5489.22</v>
      </c>
      <c r="CE27" s="5">
        <v>3632.08</v>
      </c>
      <c r="CF27" s="5">
        <v>2183.92</v>
      </c>
      <c r="CG27" s="5">
        <v>1163.93</v>
      </c>
      <c r="CH27" s="5">
        <v>539.15</v>
      </c>
      <c r="CI27" s="5">
        <v>214.29</v>
      </c>
      <c r="CJ27" s="5">
        <v>69.510000000000005</v>
      </c>
      <c r="CK27" s="5">
        <v>16.91</v>
      </c>
      <c r="CL27" s="5">
        <v>2.59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0.99668999999999996</v>
      </c>
      <c r="DZ27" s="3">
        <v>0.99277300829999993</v>
      </c>
      <c r="EA27" s="3">
        <v>0.98814668608132195</v>
      </c>
      <c r="EB27" s="3">
        <v>0.98344310785557487</v>
      </c>
      <c r="EC27" s="3">
        <v>0.97876191866218232</v>
      </c>
      <c r="ED27" s="3">
        <v>0.97420088812121652</v>
      </c>
      <c r="EE27" s="3">
        <v>0.96990466220460192</v>
      </c>
      <c r="EF27" s="3">
        <v>0.96586985880983067</v>
      </c>
      <c r="EG27" s="3">
        <v>0.96199672067600328</v>
      </c>
      <c r="EH27" s="3">
        <v>0.95815835376050595</v>
      </c>
      <c r="EI27" s="3">
        <v>0.9542586492607007</v>
      </c>
      <c r="EJ27" s="3">
        <v>0.95024122034731306</v>
      </c>
      <c r="EK27" s="3">
        <v>0.94609816862659879</v>
      </c>
      <c r="EL27" s="3">
        <v>0.94182180490440659</v>
      </c>
      <c r="EM27" s="3">
        <v>0.9374329152935521</v>
      </c>
      <c r="EN27" s="3">
        <v>0.93278324803369617</v>
      </c>
      <c r="EO27" s="3">
        <v>0.9277742019917552</v>
      </c>
      <c r="EP27" s="3">
        <v>0.92231888968404363</v>
      </c>
      <c r="EQ27" s="3">
        <v>0.91634226327889101</v>
      </c>
      <c r="ER27" s="3">
        <v>0.90973543556065017</v>
      </c>
      <c r="ES27" s="3">
        <v>0.90241206530438689</v>
      </c>
      <c r="ET27" s="3">
        <v>0.89431742907860656</v>
      </c>
      <c r="EU27" s="3">
        <v>0.88543685700785602</v>
      </c>
      <c r="EV27" s="3">
        <v>0.87567934284362936</v>
      </c>
      <c r="EW27" s="3">
        <v>0.86490848692665279</v>
      </c>
      <c r="EX27" s="3">
        <v>0.85299004797680344</v>
      </c>
      <c r="EY27" s="3">
        <v>0.83982841153652132</v>
      </c>
      <c r="EZ27" s="3">
        <v>0.82536656628986238</v>
      </c>
      <c r="FA27" s="3">
        <v>0.80954428921408572</v>
      </c>
      <c r="FB27" s="3">
        <v>0.79230909129671778</v>
      </c>
      <c r="FC27" s="3">
        <v>0.77362644292394112</v>
      </c>
      <c r="FD27" s="3">
        <v>0.75342705649919706</v>
      </c>
      <c r="FE27" s="3">
        <v>0.73156260331959033</v>
      </c>
      <c r="FF27" s="3">
        <v>0.70783071246790286</v>
      </c>
      <c r="FG27" s="3">
        <v>0.68203028299844781</v>
      </c>
      <c r="FH27" s="3">
        <v>0.65403293988136146</v>
      </c>
      <c r="FI27" s="3">
        <v>0.62371851311786031</v>
      </c>
      <c r="FJ27" s="3">
        <v>0.59101695147509092</v>
      </c>
      <c r="FK27" s="3">
        <v>0.55593418523552951</v>
      </c>
      <c r="FL27" s="3">
        <v>0.5185587299621448</v>
      </c>
      <c r="FM27" s="3">
        <v>0.47910159619932519</v>
      </c>
      <c r="FN27" s="3">
        <v>0.4379036499421452</v>
      </c>
      <c r="FO27" s="3">
        <v>0.39460811607236529</v>
      </c>
      <c r="FP27" s="3">
        <v>0.34997793814458078</v>
      </c>
      <c r="FQ27" s="3">
        <v>0.30494977662289902</v>
      </c>
      <c r="FR27" s="3">
        <v>0.26052774266224132</v>
      </c>
      <c r="FS27" s="3">
        <v>0.21769958704599546</v>
      </c>
      <c r="FT27" s="3">
        <v>0.17744911039706135</v>
      </c>
      <c r="FU27" s="3">
        <v>0.14074908538474112</v>
      </c>
      <c r="FV27" s="3">
        <v>0.10843591036211225</v>
      </c>
      <c r="FW27" s="3">
        <v>8.1599106906593097E-2</v>
      </c>
      <c r="FX27" s="3">
        <v>5.9581219889987082E-2</v>
      </c>
      <c r="FY27" s="3">
        <v>4.1696725115609658E-2</v>
      </c>
      <c r="FZ27" s="3">
        <v>2.7694547854536782E-2</v>
      </c>
      <c r="GA27" s="3">
        <v>1.7369466523408379E-2</v>
      </c>
      <c r="GB27" s="3">
        <v>9.8995537503513715E-3</v>
      </c>
      <c r="GC27" s="3">
        <v>5.0009575680650025E-3</v>
      </c>
      <c r="GD27" s="3">
        <v>2.1957704394103003E-3</v>
      </c>
      <c r="GE27" s="3">
        <v>8.2723455534343643E-4</v>
      </c>
      <c r="GF27" s="3">
        <v>2.5435808107699982E-4</v>
      </c>
      <c r="GG27" s="3">
        <v>5.8634624849869988E-5</v>
      </c>
      <c r="GH27" s="3">
        <v>8.5026069494796445E-6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21</v>
      </c>
      <c r="HC27">
        <f t="shared" si="24"/>
        <v>0.39584951293484327</v>
      </c>
      <c r="HD27">
        <f>IF(H27&gt;=$F$3,IF(HB27&lt;50,HC27*VLOOKUP(H27,Ret!$A$2:$AZ$27,HB27+2),HC27),0)</f>
        <v>0</v>
      </c>
      <c r="HE27">
        <f>IF(H27&lt;$F$3,HC27*VLOOKUP(H27,Withd!$A$2:$AZ$57,HB27+2),0)</f>
        <v>9.6983130669036598E-3</v>
      </c>
      <c r="HF27">
        <f>IF(HC27=HD27,0,HC27*VLOOKUP(H27,Mort!$A$2:$E$115,IF(HF26/HC26=VLOOKUP(H26,Mort!$A$2:$E$115,2),2,3)))</f>
        <v>3.2855509573591991E-4</v>
      </c>
      <c r="HH27">
        <f t="shared" si="26"/>
        <v>44</v>
      </c>
      <c r="HI27">
        <f t="shared" si="26"/>
        <v>18</v>
      </c>
      <c r="HJ27">
        <f t="shared" si="21"/>
        <v>0.24116714975276041</v>
      </c>
      <c r="HK27">
        <f>IF(HH27&gt;=$F$3,IF(HI27&lt;50,HJ27*VLOOKUP(HH27,Ret!$A$2:$AZ$27,HI27+2),HJ27),0)</f>
        <v>0</v>
      </c>
      <c r="HL27">
        <f>IF(HH27&lt;$F$3,HJ27*VLOOKUP(HH27,Withd!$A$2:$AZ$57,HI27+2),0)</f>
        <v>7.9102825118905415E-3</v>
      </c>
      <c r="HM27">
        <f>IF(HJ27=HK27,0,HJ27*VLOOKUP(HH27,Mort!$A$2:$E$115,IF(HM26/HJ26=VLOOKUP(HH26,Mort!$A$2:$E$115,2),2,3)))</f>
        <v>1.6158199033434949E-4</v>
      </c>
      <c r="HN27">
        <f>HN26/(1+Assumptions!$C$9)</f>
        <v>0.59324904917199839</v>
      </c>
      <c r="HO27">
        <f>HO26*(1+Assumptions!$C$10)</f>
        <v>1.5648072319657038</v>
      </c>
      <c r="HQ27">
        <f>HQ26/(1.01+Assumptions!$C$9)</f>
        <v>0.51873080912264813</v>
      </c>
      <c r="HR27">
        <f>HR26/(0.99+Assumptions!$C$9)</f>
        <v>0.67935440345918907</v>
      </c>
    </row>
    <row r="28" spans="2:226" x14ac:dyDescent="0.25">
      <c r="B28">
        <f t="shared" si="25"/>
        <v>2059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35730.356924378415</v>
      </c>
      <c r="F28" s="3">
        <f t="shared" si="19"/>
        <v>32337.59</v>
      </c>
      <c r="H28">
        <f t="shared" si="23"/>
        <v>48</v>
      </c>
      <c r="I28" s="5">
        <v>446301.9575932282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29615.1</v>
      </c>
      <c r="AE28" s="5">
        <v>31098.34</v>
      </c>
      <c r="AF28" s="5">
        <v>32652.58</v>
      </c>
      <c r="AG28" s="5">
        <v>34284.49</v>
      </c>
      <c r="AH28" s="5">
        <v>36001.589999999997</v>
      </c>
      <c r="AI28" s="5">
        <v>37814.17</v>
      </c>
      <c r="AJ28" s="5">
        <v>39727.99</v>
      </c>
      <c r="AK28" s="5">
        <v>41744.959999999999</v>
      </c>
      <c r="AL28" s="5">
        <v>43865.21</v>
      </c>
      <c r="AM28" s="5">
        <v>46089.45</v>
      </c>
      <c r="AN28" s="5">
        <v>48419.66</v>
      </c>
      <c r="AO28" s="5">
        <v>50860.02</v>
      </c>
      <c r="AP28" s="5">
        <v>53414.79</v>
      </c>
      <c r="AQ28" s="5">
        <v>56090</v>
      </c>
      <c r="AR28" s="5">
        <v>58881.440000000002</v>
      </c>
      <c r="AS28" s="5">
        <v>25448.21</v>
      </c>
      <c r="AT28" s="5">
        <v>26690</v>
      </c>
      <c r="AU28" s="5">
        <v>27975.48</v>
      </c>
      <c r="AV28" s="5">
        <v>29301.34</v>
      </c>
      <c r="AW28" s="5">
        <v>30664.06</v>
      </c>
      <c r="AX28" s="5">
        <v>32060.400000000001</v>
      </c>
      <c r="AY28" s="5">
        <v>33487.85</v>
      </c>
      <c r="AZ28" s="5">
        <v>34940.35</v>
      </c>
      <c r="BA28" s="5">
        <v>36408.67</v>
      </c>
      <c r="BB28" s="5">
        <v>37881.839999999997</v>
      </c>
      <c r="BC28" s="5">
        <v>39348.68</v>
      </c>
      <c r="BD28" s="5">
        <v>40798</v>
      </c>
      <c r="BE28" s="5">
        <v>42216.78</v>
      </c>
      <c r="BF28" s="5">
        <v>43590.47</v>
      </c>
      <c r="BG28" s="5">
        <v>44903.55</v>
      </c>
      <c r="BH28" s="5">
        <v>46136.33</v>
      </c>
      <c r="BI28" s="5">
        <v>47261.32</v>
      </c>
      <c r="BJ28" s="5">
        <v>48243.21</v>
      </c>
      <c r="BK28" s="5">
        <v>49041.4</v>
      </c>
      <c r="BL28" s="5">
        <v>49614.81</v>
      </c>
      <c r="BM28" s="5">
        <v>49917.49</v>
      </c>
      <c r="BN28" s="5">
        <v>49901.84</v>
      </c>
      <c r="BO28" s="5">
        <v>49521.35</v>
      </c>
      <c r="BP28" s="5">
        <v>48732.59</v>
      </c>
      <c r="BQ28" s="5">
        <v>47500.87</v>
      </c>
      <c r="BR28" s="5">
        <v>45804.17</v>
      </c>
      <c r="BS28" s="5">
        <v>43545.66</v>
      </c>
      <c r="BT28" s="5">
        <v>40744.79</v>
      </c>
      <c r="BU28" s="5">
        <v>37455.199999999997</v>
      </c>
      <c r="BV28" s="5">
        <v>33759.050000000003</v>
      </c>
      <c r="BW28" s="5">
        <v>29760.92</v>
      </c>
      <c r="BX28" s="5">
        <v>25592.639999999999</v>
      </c>
      <c r="BY28" s="5">
        <v>21416.04</v>
      </c>
      <c r="BZ28" s="5">
        <v>17406.810000000001</v>
      </c>
      <c r="CA28" s="5">
        <v>13819.23</v>
      </c>
      <c r="CB28" s="5">
        <v>10645.36</v>
      </c>
      <c r="CC28" s="5">
        <v>7859.69</v>
      </c>
      <c r="CD28" s="5">
        <v>5507.45</v>
      </c>
      <c r="CE28" s="5">
        <v>3644.14</v>
      </c>
      <c r="CF28" s="5">
        <v>2191.17</v>
      </c>
      <c r="CG28" s="5">
        <v>1167.79</v>
      </c>
      <c r="CH28" s="5">
        <v>540.94000000000005</v>
      </c>
      <c r="CI28" s="5">
        <v>215</v>
      </c>
      <c r="CJ28" s="5">
        <v>69.75</v>
      </c>
      <c r="CK28" s="5">
        <v>16.96</v>
      </c>
      <c r="CL28" s="5">
        <v>2.59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0.99607000000000001</v>
      </c>
      <c r="EA28" s="3">
        <v>0.99142831379999996</v>
      </c>
      <c r="EB28" s="3">
        <v>0.98670911502631198</v>
      </c>
      <c r="EC28" s="3">
        <v>0.98201237963878674</v>
      </c>
      <c r="ED28" s="3">
        <v>0.97743620194966996</v>
      </c>
      <c r="EE28" s="3">
        <v>0.97312570829907186</v>
      </c>
      <c r="EF28" s="3">
        <v>0.96907750535254766</v>
      </c>
      <c r="EG28" s="3">
        <v>0.96519150455608393</v>
      </c>
      <c r="EH28" s="3">
        <v>0.96134039045290509</v>
      </c>
      <c r="EI28" s="3">
        <v>0.95742773506376178</v>
      </c>
      <c r="EJ28" s="3">
        <v>0.95339696429914333</v>
      </c>
      <c r="EK28" s="3">
        <v>0.94924015353479907</v>
      </c>
      <c r="EL28" s="3">
        <v>0.94494958804082185</v>
      </c>
      <c r="EM28" s="3">
        <v>0.94054612296055162</v>
      </c>
      <c r="EN28" s="3">
        <v>0.93588101419066727</v>
      </c>
      <c r="EO28" s="3">
        <v>0.93085533314446345</v>
      </c>
      <c r="EP28" s="3">
        <v>0.92538190378557406</v>
      </c>
      <c r="EQ28" s="3">
        <v>0.91938542904904352</v>
      </c>
      <c r="ER28" s="3">
        <v>0.91275666010559986</v>
      </c>
      <c r="ES28" s="3">
        <v>0.90540896899174983</v>
      </c>
      <c r="ET28" s="3">
        <v>0.89728745053989378</v>
      </c>
      <c r="EU28" s="3">
        <v>0.88837738615603268</v>
      </c>
      <c r="EV28" s="3">
        <v>0.87858746736059312</v>
      </c>
      <c r="EW28" s="3">
        <v>0.86778084151205781</v>
      </c>
      <c r="EX28" s="3">
        <v>0.85582282151602163</v>
      </c>
      <c r="EY28" s="3">
        <v>0.8426174753800294</v>
      </c>
      <c r="EZ28" s="3">
        <v>0.82810760245398529</v>
      </c>
      <c r="FA28" s="3">
        <v>0.81223277971494234</v>
      </c>
      <c r="FB28" s="3">
        <v>0.79494034383481116</v>
      </c>
      <c r="FC28" s="3">
        <v>0.77619565052718631</v>
      </c>
      <c r="FD28" s="3">
        <v>0.7559291820919215</v>
      </c>
      <c r="FE28" s="3">
        <v>0.73399211722761393</v>
      </c>
      <c r="FF28" s="3">
        <v>0.71018141294475012</v>
      </c>
      <c r="FG28" s="3">
        <v>0.68429530044291398</v>
      </c>
      <c r="FH28" s="3">
        <v>0.65620497835973235</v>
      </c>
      <c r="FI28" s="3">
        <v>0.62578987761275873</v>
      </c>
      <c r="FJ28" s="3">
        <v>0.59297971432952179</v>
      </c>
      <c r="FK28" s="3">
        <v>0.55778043848692138</v>
      </c>
      <c r="FL28" s="3">
        <v>0.52028085960744563</v>
      </c>
      <c r="FM28" s="3">
        <v>0.48069268899991507</v>
      </c>
      <c r="FN28" s="3">
        <v>0.43935792467281237</v>
      </c>
      <c r="FO28" s="3">
        <v>0.3959186066604114</v>
      </c>
      <c r="FP28" s="3">
        <v>0.35114021224711889</v>
      </c>
      <c r="FQ28" s="3">
        <v>0.3059625125394046</v>
      </c>
      <c r="FR28" s="3">
        <v>0.26139295333778956</v>
      </c>
      <c r="FS28" s="3">
        <v>0.21842256573859031</v>
      </c>
      <c r="FT28" s="3">
        <v>0.17803841755918234</v>
      </c>
      <c r="FU28" s="3">
        <v>0.14121651203959226</v>
      </c>
      <c r="FV28" s="3">
        <v>0.10879602520554267</v>
      </c>
      <c r="FW28" s="3">
        <v>8.187009692742292E-2</v>
      </c>
      <c r="FX28" s="3">
        <v>5.9779088673496392E-2</v>
      </c>
      <c r="FY28" s="3">
        <v>4.1835199626372978E-2</v>
      </c>
      <c r="FZ28" s="3">
        <v>2.778652123984067E-2</v>
      </c>
      <c r="GA28" s="3">
        <v>1.7427150391203274E-2</v>
      </c>
      <c r="GB28" s="3">
        <v>9.9324300939623942E-3</v>
      </c>
      <c r="GC28" s="3">
        <v>5.0175657105669827E-3</v>
      </c>
      <c r="GD28" s="3">
        <v>2.2030625765386449E-3</v>
      </c>
      <c r="GE28" s="3">
        <v>8.2998179508516896E-4</v>
      </c>
      <c r="GF28" s="3">
        <v>2.5520280235278773E-4</v>
      </c>
      <c r="GG28" s="3">
        <v>5.8829349998364616E-5</v>
      </c>
      <c r="GH28" s="3">
        <v>8.5308440432628516E-6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22</v>
      </c>
      <c r="HC28">
        <f t="shared" si="24"/>
        <v>0.38582264477220368</v>
      </c>
      <c r="HD28">
        <f>IF(H28&gt;=$F$3,IF(HB28&lt;50,HC28*VLOOKUP(H28,Ret!$A$2:$AZ$27,HB28+2),HC28),0)</f>
        <v>0</v>
      </c>
      <c r="HE28">
        <f>IF(H28&lt;$F$3,HC28*VLOOKUP(H28,Withd!$A$2:$AZ$57,HB28+2),0)</f>
        <v>8.3723513915568201E-3</v>
      </c>
      <c r="HF28">
        <f>IF(HC28=HD28,0,HC28*VLOOKUP(H28,Mort!$A$2:$E$115,IF(HF27/HC27=VLOOKUP(H27,Mort!$A$2:$E$115,2),2,3)))</f>
        <v>3.4338215384726125E-4</v>
      </c>
      <c r="HH28">
        <f t="shared" si="26"/>
        <v>45</v>
      </c>
      <c r="HI28">
        <f t="shared" si="26"/>
        <v>19</v>
      </c>
      <c r="HJ28">
        <f t="shared" si="21"/>
        <v>0.23309528525053552</v>
      </c>
      <c r="HK28">
        <f>IF(HH28&gt;=$F$3,IF(HI28&lt;50,HJ28*VLOOKUP(HH28,Ret!$A$2:$AZ$27,HI28+2),HJ28),0)</f>
        <v>0</v>
      </c>
      <c r="HL28">
        <f>IF(HH28&lt;$F$3,HJ28*VLOOKUP(HH28,Withd!$A$2:$AZ$57,HI28+2),0)</f>
        <v>6.9928585575160657E-3</v>
      </c>
      <c r="HM28">
        <f>IF(HJ28=HK28,0,HJ28*VLOOKUP(HH28,Mort!$A$2:$E$115,IF(HM27/HJ27=VLOOKUP(HH27,Mort!$A$2:$E$115,2),2,3)))</f>
        <v>1.6549765252788022E-4</v>
      </c>
      <c r="HN28">
        <f>HN27/(1+Assumptions!$C$9)</f>
        <v>0.57153087588824503</v>
      </c>
      <c r="HO28">
        <f>HO27*(1+Assumptions!$C$10)</f>
        <v>1.6156634670045891</v>
      </c>
      <c r="HQ28">
        <f>HQ27/(1.01+Assumptions!$C$9)</f>
        <v>0.49497214610939705</v>
      </c>
      <c r="HR28">
        <f>HR27/(0.99+Assumptions!$C$9)</f>
        <v>0.6608505870225575</v>
      </c>
    </row>
    <row r="29" spans="2:226" x14ac:dyDescent="0.25">
      <c r="B29">
        <f t="shared" si="25"/>
        <v>2060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37695.526555219221</v>
      </c>
      <c r="F29" s="3">
        <f t="shared" si="19"/>
        <v>33777.379999999997</v>
      </c>
      <c r="H29">
        <f t="shared" si="23"/>
        <v>49</v>
      </c>
      <c r="I29" s="5">
        <v>434133.48534394952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31221.03</v>
      </c>
      <c r="AF29" s="5">
        <v>32781.410000000003</v>
      </c>
      <c r="AG29" s="5">
        <v>34419.760000000002</v>
      </c>
      <c r="AH29" s="5">
        <v>36143.629999999997</v>
      </c>
      <c r="AI29" s="5">
        <v>37963.370000000003</v>
      </c>
      <c r="AJ29" s="5">
        <v>39884.74</v>
      </c>
      <c r="AK29" s="5">
        <v>41909.67</v>
      </c>
      <c r="AL29" s="5">
        <v>44038.28</v>
      </c>
      <c r="AM29" s="5">
        <v>46271.3</v>
      </c>
      <c r="AN29" s="5">
        <v>48610.7</v>
      </c>
      <c r="AO29" s="5">
        <v>51060.69</v>
      </c>
      <c r="AP29" s="5">
        <v>53625.54</v>
      </c>
      <c r="AQ29" s="5">
        <v>56311.3</v>
      </c>
      <c r="AR29" s="5">
        <v>59113.760000000002</v>
      </c>
      <c r="AS29" s="5">
        <v>25548.62</v>
      </c>
      <c r="AT29" s="5">
        <v>26795.3</v>
      </c>
      <c r="AU29" s="5">
        <v>28085.86</v>
      </c>
      <c r="AV29" s="5">
        <v>29416.95</v>
      </c>
      <c r="AW29" s="5">
        <v>30785.05</v>
      </c>
      <c r="AX29" s="5">
        <v>32186.9</v>
      </c>
      <c r="AY29" s="5">
        <v>33619.980000000003</v>
      </c>
      <c r="AZ29" s="5">
        <v>35078.21</v>
      </c>
      <c r="BA29" s="5">
        <v>36552.32</v>
      </c>
      <c r="BB29" s="5">
        <v>38031.300000000003</v>
      </c>
      <c r="BC29" s="5">
        <v>39503.93</v>
      </c>
      <c r="BD29" s="5">
        <v>40958.97</v>
      </c>
      <c r="BE29" s="5">
        <v>42383.34</v>
      </c>
      <c r="BF29" s="5">
        <v>43762.46</v>
      </c>
      <c r="BG29" s="5">
        <v>45080.72</v>
      </c>
      <c r="BH29" s="5">
        <v>46318.36</v>
      </c>
      <c r="BI29" s="5">
        <v>47447.79</v>
      </c>
      <c r="BJ29" s="5">
        <v>48433.55</v>
      </c>
      <c r="BK29" s="5">
        <v>49234.9</v>
      </c>
      <c r="BL29" s="5">
        <v>49810.559999999998</v>
      </c>
      <c r="BM29" s="5">
        <v>50114.44</v>
      </c>
      <c r="BN29" s="5">
        <v>50098.73</v>
      </c>
      <c r="BO29" s="5">
        <v>49716.73</v>
      </c>
      <c r="BP29" s="5">
        <v>48924.86</v>
      </c>
      <c r="BQ29" s="5">
        <v>47688.29</v>
      </c>
      <c r="BR29" s="5">
        <v>45984.89</v>
      </c>
      <c r="BS29" s="5">
        <v>43717.47</v>
      </c>
      <c r="BT29" s="5">
        <v>40905.54</v>
      </c>
      <c r="BU29" s="5">
        <v>37602.980000000003</v>
      </c>
      <c r="BV29" s="5">
        <v>33892.25</v>
      </c>
      <c r="BW29" s="5">
        <v>29878.34</v>
      </c>
      <c r="BX29" s="5">
        <v>25693.61</v>
      </c>
      <c r="BY29" s="5">
        <v>21500.54</v>
      </c>
      <c r="BZ29" s="5">
        <v>17475.490000000002</v>
      </c>
      <c r="CA29" s="5">
        <v>13873.76</v>
      </c>
      <c r="CB29" s="5">
        <v>10687.36</v>
      </c>
      <c r="CC29" s="5">
        <v>7890.7</v>
      </c>
      <c r="CD29" s="5">
        <v>5529.18</v>
      </c>
      <c r="CE29" s="5">
        <v>3658.52</v>
      </c>
      <c r="CF29" s="5">
        <v>2199.8200000000002</v>
      </c>
      <c r="CG29" s="5">
        <v>1172.4000000000001</v>
      </c>
      <c r="CH29" s="5">
        <v>543.08000000000004</v>
      </c>
      <c r="CI29" s="5">
        <v>215.85</v>
      </c>
      <c r="CJ29" s="5">
        <v>70.02</v>
      </c>
      <c r="CK29" s="5">
        <v>17.03</v>
      </c>
      <c r="CL29" s="5">
        <v>2.61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0.99534</v>
      </c>
      <c r="EB29" s="3">
        <v>0.99060218160000002</v>
      </c>
      <c r="EC29" s="3">
        <v>0.98588691521558403</v>
      </c>
      <c r="ED29" s="3">
        <v>0.98129268219067944</v>
      </c>
      <c r="EE29" s="3">
        <v>0.97696518146221856</v>
      </c>
      <c r="EF29" s="3">
        <v>0.97290100630733567</v>
      </c>
      <c r="EG29" s="3">
        <v>0.96899967327204328</v>
      </c>
      <c r="EH29" s="3">
        <v>0.96513336457568777</v>
      </c>
      <c r="EI29" s="3">
        <v>0.96120527178186466</v>
      </c>
      <c r="EJ29" s="3">
        <v>0.95715859758766297</v>
      </c>
      <c r="EK29" s="3">
        <v>0.95298538610218075</v>
      </c>
      <c r="EL29" s="3">
        <v>0.94867789215699894</v>
      </c>
      <c r="EM29" s="3">
        <v>0.94425705317954733</v>
      </c>
      <c r="EN29" s="3">
        <v>0.93957353819577683</v>
      </c>
      <c r="EO29" s="3">
        <v>0.9345280282956655</v>
      </c>
      <c r="EP29" s="3">
        <v>0.92903300348928697</v>
      </c>
      <c r="EQ29" s="3">
        <v>0.92301286962667639</v>
      </c>
      <c r="ER29" s="3">
        <v>0.91635794683666805</v>
      </c>
      <c r="ES29" s="3">
        <v>0.90898126536463286</v>
      </c>
      <c r="ET29" s="3">
        <v>0.90082770341431206</v>
      </c>
      <c r="EU29" s="3">
        <v>0.89188248431940798</v>
      </c>
      <c r="EV29" s="3">
        <v>0.8820539393422081</v>
      </c>
      <c r="EW29" s="3">
        <v>0.87120467588829897</v>
      </c>
      <c r="EX29" s="3">
        <v>0.85919947545455821</v>
      </c>
      <c r="EY29" s="3">
        <v>0.84594202754829428</v>
      </c>
      <c r="EZ29" s="3">
        <v>0.8313749058339126</v>
      </c>
      <c r="FA29" s="3">
        <v>0.81543744888907643</v>
      </c>
      <c r="FB29" s="3">
        <v>0.79807678560222794</v>
      </c>
      <c r="FC29" s="3">
        <v>0.77925813499772734</v>
      </c>
      <c r="FD29" s="3">
        <v>0.75891170509293671</v>
      </c>
      <c r="FE29" s="3">
        <v>0.73688808741113965</v>
      </c>
      <c r="FF29" s="3">
        <v>0.71298343785552221</v>
      </c>
      <c r="FG29" s="3">
        <v>0.68699519154568844</v>
      </c>
      <c r="FH29" s="3">
        <v>0.65879403893273791</v>
      </c>
      <c r="FI29" s="3">
        <v>0.62825893522820553</v>
      </c>
      <c r="FJ29" s="3">
        <v>0.59531931925419068</v>
      </c>
      <c r="FK29" s="3">
        <v>0.55998116446326196</v>
      </c>
      <c r="FL29" s="3">
        <v>0.52233363077639683</v>
      </c>
      <c r="FM29" s="3">
        <v>0.48258926481062081</v>
      </c>
      <c r="FN29" s="3">
        <v>0.44109141392955553</v>
      </c>
      <c r="FO29" s="3">
        <v>0.39748070583434036</v>
      </c>
      <c r="FP29" s="3">
        <v>0.3525256380044765</v>
      </c>
      <c r="FQ29" s="3">
        <v>0.30716968941882056</v>
      </c>
      <c r="FR29" s="3">
        <v>0.26242428076118096</v>
      </c>
      <c r="FS29" s="3">
        <v>0.21928435324685042</v>
      </c>
      <c r="FT29" s="3">
        <v>0.17874086917504026</v>
      </c>
      <c r="FU29" s="3">
        <v>0.14177368261225842</v>
      </c>
      <c r="FV29" s="3">
        <v>0.10922528055813613</v>
      </c>
      <c r="FW29" s="3">
        <v>8.2193115872803021E-2</v>
      </c>
      <c r="FX29" s="3">
        <v>6.0014947416844579E-2</v>
      </c>
      <c r="FY29" s="3">
        <v>4.2000260650730335E-2</v>
      </c>
      <c r="FZ29" s="3">
        <v>2.7896153121608584E-2</v>
      </c>
      <c r="GA29" s="3">
        <v>1.7495909314810473E-2</v>
      </c>
      <c r="GB29" s="3">
        <v>9.971618554883082E-3</v>
      </c>
      <c r="GC29" s="3">
        <v>5.0373625453702863E-3</v>
      </c>
      <c r="GD29" s="3">
        <v>2.2117547727957313E-3</v>
      </c>
      <c r="GE29" s="3">
        <v>8.3325649310306369E-4</v>
      </c>
      <c r="GF29" s="3">
        <v>2.5620970649932999E-4</v>
      </c>
      <c r="GG29" s="3">
        <v>5.9061461542225536E-5</v>
      </c>
      <c r="GH29" s="3">
        <v>8.5645025382381226E-6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23</v>
      </c>
      <c r="HC29">
        <f t="shared" si="24"/>
        <v>0.37710691122679957</v>
      </c>
      <c r="HD29">
        <f>IF(H29&gt;=$F$3,IF(HB29&lt;50,HC29*VLOOKUP(H29,Ret!$A$2:$AZ$27,HB29+2),HC29),0)</f>
        <v>0</v>
      </c>
      <c r="HE29">
        <f>IF(H29&lt;$F$3,HC29*VLOOKUP(H29,Withd!$A$2:$AZ$57,HB29+2),0)</f>
        <v>7.0518992399411524E-3</v>
      </c>
      <c r="HF29">
        <f>IF(HC29=HD29,0,HC29*VLOOKUP(H29,Mort!$A$2:$E$115,IF(HF28/HC28=VLOOKUP(H28,Mort!$A$2:$E$115,2),2,3)))</f>
        <v>3.5448049655319158E-4</v>
      </c>
      <c r="HH29">
        <f t="shared" si="26"/>
        <v>46</v>
      </c>
      <c r="HI29">
        <f t="shared" si="26"/>
        <v>20</v>
      </c>
      <c r="HJ29">
        <f t="shared" si="21"/>
        <v>0.22593692904049156</v>
      </c>
      <c r="HK29">
        <f>IF(HH29&gt;=$F$3,IF(HI29&lt;50,HJ29*VLOOKUP(HH29,Ret!$A$2:$AZ$27,HI29+2),HJ29),0)</f>
        <v>0</v>
      </c>
      <c r="HL29">
        <f>IF(HH29&lt;$F$3,HJ29*VLOOKUP(HH29,Withd!$A$2:$AZ$57,HI29+2),0)</f>
        <v>6.1680781628054198E-3</v>
      </c>
      <c r="HM29">
        <f>IF(HJ29=HK29,0,HJ29*VLOOKUP(HH29,Mort!$A$2:$E$115,IF(HM28/HJ28=VLOOKUP(HH28,Mort!$A$2:$E$115,2),2,3)))</f>
        <v>1.7171206607077361E-4</v>
      </c>
      <c r="HN29">
        <f>HN28/(1+Assumptions!$C$9)</f>
        <v>0.55060778023915702</v>
      </c>
      <c r="HO29">
        <f>HO28*(1+Assumptions!$C$10)</f>
        <v>1.6681725296822383</v>
      </c>
      <c r="HQ29">
        <f>HQ28/(1.01+Assumptions!$C$9)</f>
        <v>0.47230166613492081</v>
      </c>
      <c r="HR29">
        <f>HR28/(0.99+Assumptions!$C$9)</f>
        <v>0.6428507655861454</v>
      </c>
    </row>
    <row r="30" spans="2:226" x14ac:dyDescent="0.25">
      <c r="B30">
        <f t="shared" si="25"/>
        <v>2061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39768.780515756276</v>
      </c>
      <c r="F30" s="3">
        <f t="shared" si="19"/>
        <v>35242.44</v>
      </c>
      <c r="H30">
        <f t="shared" si="23"/>
        <v>50</v>
      </c>
      <c r="I30" s="5">
        <v>421998.14715305093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32934.879999999997</v>
      </c>
      <c r="AG30" s="5">
        <v>34580.910000000003</v>
      </c>
      <c r="AH30" s="5">
        <v>36312.85</v>
      </c>
      <c r="AI30" s="5">
        <v>38141.11</v>
      </c>
      <c r="AJ30" s="5">
        <v>40071.480000000003</v>
      </c>
      <c r="AK30" s="5">
        <v>42105.88</v>
      </c>
      <c r="AL30" s="5">
        <v>44244.46</v>
      </c>
      <c r="AM30" s="5">
        <v>46487.93</v>
      </c>
      <c r="AN30" s="5">
        <v>48838.29</v>
      </c>
      <c r="AO30" s="5">
        <v>51299.75</v>
      </c>
      <c r="AP30" s="5">
        <v>53876.6</v>
      </c>
      <c r="AQ30" s="5">
        <v>56574.94</v>
      </c>
      <c r="AR30" s="5">
        <v>59390.52</v>
      </c>
      <c r="AS30" s="5">
        <v>25668.23</v>
      </c>
      <c r="AT30" s="5">
        <v>26920.75</v>
      </c>
      <c r="AU30" s="5">
        <v>28217.35</v>
      </c>
      <c r="AV30" s="5">
        <v>29554.67</v>
      </c>
      <c r="AW30" s="5">
        <v>30929.18</v>
      </c>
      <c r="AX30" s="5">
        <v>32337.59</v>
      </c>
      <c r="AY30" s="5">
        <v>33777.379999999997</v>
      </c>
      <c r="AZ30" s="5">
        <v>35242.44</v>
      </c>
      <c r="BA30" s="5">
        <v>36723.449999999997</v>
      </c>
      <c r="BB30" s="5">
        <v>38209.360000000001</v>
      </c>
      <c r="BC30" s="5">
        <v>39688.879999999997</v>
      </c>
      <c r="BD30" s="5">
        <v>41150.730000000003</v>
      </c>
      <c r="BE30" s="5">
        <v>42581.78</v>
      </c>
      <c r="BF30" s="5">
        <v>43967.35</v>
      </c>
      <c r="BG30" s="5">
        <v>45291.78</v>
      </c>
      <c r="BH30" s="5">
        <v>46535.22</v>
      </c>
      <c r="BI30" s="5">
        <v>47669.93</v>
      </c>
      <c r="BJ30" s="5">
        <v>48660.31</v>
      </c>
      <c r="BK30" s="5">
        <v>49465.41</v>
      </c>
      <c r="BL30" s="5">
        <v>50043.77</v>
      </c>
      <c r="BM30" s="5">
        <v>50349.07</v>
      </c>
      <c r="BN30" s="5">
        <v>50333.279999999999</v>
      </c>
      <c r="BO30" s="5">
        <v>49949.5</v>
      </c>
      <c r="BP30" s="5">
        <v>49153.919999999998</v>
      </c>
      <c r="BQ30" s="5">
        <v>47911.56</v>
      </c>
      <c r="BR30" s="5">
        <v>46200.18</v>
      </c>
      <c r="BS30" s="5">
        <v>43922.15</v>
      </c>
      <c r="BT30" s="5">
        <v>41097.06</v>
      </c>
      <c r="BU30" s="5">
        <v>37779.03</v>
      </c>
      <c r="BV30" s="5">
        <v>34050.93</v>
      </c>
      <c r="BW30" s="5">
        <v>30018.23</v>
      </c>
      <c r="BX30" s="5">
        <v>25813.91</v>
      </c>
      <c r="BY30" s="5">
        <v>21601.200000000001</v>
      </c>
      <c r="BZ30" s="5">
        <v>17557.310000000001</v>
      </c>
      <c r="CA30" s="5">
        <v>13938.71</v>
      </c>
      <c r="CB30" s="5">
        <v>10737.4</v>
      </c>
      <c r="CC30" s="5">
        <v>7927.64</v>
      </c>
      <c r="CD30" s="5">
        <v>5555.06</v>
      </c>
      <c r="CE30" s="5">
        <v>3675.65</v>
      </c>
      <c r="CF30" s="5">
        <v>2210.12</v>
      </c>
      <c r="CG30" s="5">
        <v>1177.8900000000001</v>
      </c>
      <c r="CH30" s="5">
        <v>545.62</v>
      </c>
      <c r="CI30" s="5">
        <v>216.86</v>
      </c>
      <c r="CJ30" s="5">
        <v>70.349999999999994</v>
      </c>
      <c r="CK30" s="5">
        <v>17.11</v>
      </c>
      <c r="CL30" s="5">
        <v>2.62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0.99524000000000001</v>
      </c>
      <c r="EC30" s="3">
        <v>0.9905026576</v>
      </c>
      <c r="ED30" s="3">
        <v>0.98588691521558403</v>
      </c>
      <c r="EE30" s="3">
        <v>0.98153915391948332</v>
      </c>
      <c r="EF30" s="3">
        <v>0.97745595103917826</v>
      </c>
      <c r="EG30" s="3">
        <v>0.9735363526755112</v>
      </c>
      <c r="EH30" s="3">
        <v>0.96965194262833587</v>
      </c>
      <c r="EI30" s="3">
        <v>0.96570545922183848</v>
      </c>
      <c r="EJ30" s="3">
        <v>0.96163983923851448</v>
      </c>
      <c r="EK30" s="3">
        <v>0.95744708953943458</v>
      </c>
      <c r="EL30" s="3">
        <v>0.95311942869471633</v>
      </c>
      <c r="EM30" s="3">
        <v>0.94867789215699894</v>
      </c>
      <c r="EN30" s="3">
        <v>0.9439724498119002</v>
      </c>
      <c r="EO30" s="3">
        <v>0.93890331775641034</v>
      </c>
      <c r="EP30" s="3">
        <v>0.93338256624800264</v>
      </c>
      <c r="EQ30" s="3">
        <v>0.9273342472187156</v>
      </c>
      <c r="ER30" s="3">
        <v>0.92064816729626864</v>
      </c>
      <c r="ES30" s="3">
        <v>0.91323694954953372</v>
      </c>
      <c r="ET30" s="3">
        <v>0.90504521411207439</v>
      </c>
      <c r="EU30" s="3">
        <v>0.89605811513594147</v>
      </c>
      <c r="EV30" s="3">
        <v>0.88618355470714338</v>
      </c>
      <c r="EW30" s="3">
        <v>0.87528349698424557</v>
      </c>
      <c r="EX30" s="3">
        <v>0.86322209039580267</v>
      </c>
      <c r="EY30" s="3">
        <v>0.84990257354099541</v>
      </c>
      <c r="EZ30" s="3">
        <v>0.83526725122461942</v>
      </c>
      <c r="FA30" s="3">
        <v>0.81925517801864345</v>
      </c>
      <c r="FB30" s="3">
        <v>0.80181323527862647</v>
      </c>
      <c r="FC30" s="3">
        <v>0.7829064791907564</v>
      </c>
      <c r="FD30" s="3">
        <v>0.76246479101908582</v>
      </c>
      <c r="FE30" s="3">
        <v>0.74033806278371195</v>
      </c>
      <c r="FF30" s="3">
        <v>0.71632149602700834</v>
      </c>
      <c r="FG30" s="3">
        <v>0.69021157749682394</v>
      </c>
      <c r="FH30" s="3">
        <v>0.66187839224057932</v>
      </c>
      <c r="FI30" s="3">
        <v>0.63120032876022847</v>
      </c>
      <c r="FJ30" s="3">
        <v>0.59810649552332973</v>
      </c>
      <c r="FK30" s="3">
        <v>0.56260289394906493</v>
      </c>
      <c r="FL30" s="3">
        <v>0.5247791013888693</v>
      </c>
      <c r="FM30" s="3">
        <v>0.48484865956419021</v>
      </c>
      <c r="FN30" s="3">
        <v>0.44315652332826549</v>
      </c>
      <c r="FO30" s="3">
        <v>0.39934163786679988</v>
      </c>
      <c r="FP30" s="3">
        <v>0.35417609862406485</v>
      </c>
      <c r="FQ30" s="3">
        <v>0.30860780177509267</v>
      </c>
      <c r="FR30" s="3">
        <v>0.26365290329051494</v>
      </c>
      <c r="FS30" s="3">
        <v>0.22031100251858718</v>
      </c>
      <c r="FT30" s="3">
        <v>0.1795777012629256</v>
      </c>
      <c r="FU30" s="3">
        <v>0.14243744108772732</v>
      </c>
      <c r="FV30" s="3">
        <v>0.10973665336280689</v>
      </c>
      <c r="FW30" s="3">
        <v>8.2577929022045804E-2</v>
      </c>
      <c r="FX30" s="3">
        <v>6.0295926434027182E-2</v>
      </c>
      <c r="FY30" s="3">
        <v>4.2196898196325237E-2</v>
      </c>
      <c r="FZ30" s="3">
        <v>2.8026757813017261E-2</v>
      </c>
      <c r="GA30" s="3">
        <v>1.7577821965168168E-2</v>
      </c>
      <c r="GB30" s="3">
        <v>1.0018303850827946E-2</v>
      </c>
      <c r="GC30" s="3">
        <v>5.0609465563227537E-3</v>
      </c>
      <c r="GD30" s="3">
        <v>2.2221098044846311E-3</v>
      </c>
      <c r="GE30" s="3">
        <v>8.3715764774153982E-4</v>
      </c>
      <c r="GF30" s="3">
        <v>2.5740923352756865E-4</v>
      </c>
      <c r="GG30" s="3">
        <v>5.9337976512775113E-5</v>
      </c>
      <c r="GH30" s="3">
        <v>8.6045999741175181E-6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24</v>
      </c>
      <c r="HC30">
        <f t="shared" si="24"/>
        <v>0.36970053149030524</v>
      </c>
      <c r="HD30">
        <f>IF(H30&gt;=$F$3,IF(HB30&lt;50,HC30*VLOOKUP(H30,Ret!$A$2:$AZ$27,HB30+2),HC30),0)</f>
        <v>7.0243100983157997E-3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3.6970053149030526E-4</v>
      </c>
      <c r="HH30">
        <f t="shared" si="26"/>
        <v>47</v>
      </c>
      <c r="HI30">
        <f t="shared" si="26"/>
        <v>21</v>
      </c>
      <c r="HJ30">
        <f t="shared" si="21"/>
        <v>0.21959713881161536</v>
      </c>
      <c r="HK30">
        <f>IF(HH30&gt;=$F$3,IF(HI30&lt;50,HJ30*VLOOKUP(HH30,Ret!$A$2:$AZ$27,HI30+2),HJ30),0)</f>
        <v>0</v>
      </c>
      <c r="HL30">
        <f>IF(HH30&lt;$F$3,HJ30*VLOOKUP(HH30,Withd!$A$2:$AZ$57,HI30+2),0)</f>
        <v>5.3801299008845761E-3</v>
      </c>
      <c r="HM30">
        <f>IF(HJ30=HK30,0,HJ30*VLOOKUP(HH30,Mort!$A$2:$E$115,IF(HM29/HJ29=VLOOKUP(HH29,Mort!$A$2:$E$115,2),2,3)))</f>
        <v>1.8226562521364074E-4</v>
      </c>
      <c r="HN30">
        <f>HN29/(1+Assumptions!$C$9)</f>
        <v>0.53045065533637481</v>
      </c>
      <c r="HO30">
        <f>HO29*(1+Assumptions!$C$10)</f>
        <v>1.7223881368969109</v>
      </c>
      <c r="HQ30">
        <f>HQ29/(1.01+Assumptions!$C$9)</f>
        <v>0.4506695287546954</v>
      </c>
      <c r="HR30">
        <f>HR29/(0.99+Assumptions!$C$9)</f>
        <v>0.62534121165967449</v>
      </c>
    </row>
    <row r="31" spans="2:226" x14ac:dyDescent="0.25">
      <c r="B31">
        <f t="shared" si="25"/>
        <v>2062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41956.063444122869</v>
      </c>
      <c r="F31" s="3">
        <f t="shared" si="19"/>
        <v>36723.449999999997</v>
      </c>
      <c r="H31">
        <f t="shared" si="23"/>
        <v>51</v>
      </c>
      <c r="I31" s="5">
        <v>409615.0881897902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34746.300000000003</v>
      </c>
      <c r="AH31" s="5">
        <v>36486.519999999997</v>
      </c>
      <c r="AI31" s="5">
        <v>38323.53</v>
      </c>
      <c r="AJ31" s="5">
        <v>40263.129999999997</v>
      </c>
      <c r="AK31" s="5">
        <v>42307.26</v>
      </c>
      <c r="AL31" s="5">
        <v>44456.07</v>
      </c>
      <c r="AM31" s="5">
        <v>46710.27</v>
      </c>
      <c r="AN31" s="5">
        <v>49071.87</v>
      </c>
      <c r="AO31" s="5">
        <v>51545.1</v>
      </c>
      <c r="AP31" s="5">
        <v>54134.28</v>
      </c>
      <c r="AQ31" s="5">
        <v>56845.53</v>
      </c>
      <c r="AR31" s="5">
        <v>59674.57</v>
      </c>
      <c r="AS31" s="5">
        <v>25791</v>
      </c>
      <c r="AT31" s="5">
        <v>27049.51</v>
      </c>
      <c r="AU31" s="5">
        <v>28352.31</v>
      </c>
      <c r="AV31" s="5">
        <v>29696.02</v>
      </c>
      <c r="AW31" s="5">
        <v>31077.1</v>
      </c>
      <c r="AX31" s="5">
        <v>32492.25</v>
      </c>
      <c r="AY31" s="5">
        <v>33938.93</v>
      </c>
      <c r="AZ31" s="5">
        <v>35411</v>
      </c>
      <c r="BA31" s="5">
        <v>36899.089999999997</v>
      </c>
      <c r="BB31" s="5">
        <v>38392.1</v>
      </c>
      <c r="BC31" s="5">
        <v>39878.699999999997</v>
      </c>
      <c r="BD31" s="5">
        <v>41347.550000000003</v>
      </c>
      <c r="BE31" s="5">
        <v>42785.43</v>
      </c>
      <c r="BF31" s="5">
        <v>44177.63</v>
      </c>
      <c r="BG31" s="5">
        <v>45508.4</v>
      </c>
      <c r="BH31" s="5">
        <v>46757.78</v>
      </c>
      <c r="BI31" s="5">
        <v>47897.919999999998</v>
      </c>
      <c r="BJ31" s="5">
        <v>48893.04</v>
      </c>
      <c r="BK31" s="5">
        <v>49701.99</v>
      </c>
      <c r="BL31" s="5">
        <v>50283.11</v>
      </c>
      <c r="BM31" s="5">
        <v>50589.88</v>
      </c>
      <c r="BN31" s="5">
        <v>50574.01</v>
      </c>
      <c r="BO31" s="5">
        <v>50188.4</v>
      </c>
      <c r="BP31" s="5">
        <v>49389.01</v>
      </c>
      <c r="BQ31" s="5">
        <v>48140.71</v>
      </c>
      <c r="BR31" s="5">
        <v>46421.15</v>
      </c>
      <c r="BS31" s="5">
        <v>44132.22</v>
      </c>
      <c r="BT31" s="5">
        <v>41293.61</v>
      </c>
      <c r="BU31" s="5">
        <v>37959.72</v>
      </c>
      <c r="BV31" s="5">
        <v>34213.78</v>
      </c>
      <c r="BW31" s="5">
        <v>30161.8</v>
      </c>
      <c r="BX31" s="5">
        <v>25937.37</v>
      </c>
      <c r="BY31" s="5">
        <v>21704.52</v>
      </c>
      <c r="BZ31" s="5">
        <v>17641.28</v>
      </c>
      <c r="CA31" s="5">
        <v>14005.38</v>
      </c>
      <c r="CB31" s="5">
        <v>10788.75</v>
      </c>
      <c r="CC31" s="5">
        <v>7965.56</v>
      </c>
      <c r="CD31" s="5">
        <v>5581.63</v>
      </c>
      <c r="CE31" s="5">
        <v>3693.22</v>
      </c>
      <c r="CF31" s="5">
        <v>2220.69</v>
      </c>
      <c r="CG31" s="5">
        <v>1183.52</v>
      </c>
      <c r="CH31" s="5">
        <v>548.23</v>
      </c>
      <c r="CI31" s="5">
        <v>217.9</v>
      </c>
      <c r="CJ31" s="5">
        <v>70.680000000000007</v>
      </c>
      <c r="CK31" s="5">
        <v>17.190000000000001</v>
      </c>
      <c r="CL31" s="5">
        <v>2.63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0.99524000000000001</v>
      </c>
      <c r="ED31" s="3">
        <v>0.99060218160000002</v>
      </c>
      <c r="EE31" s="3">
        <v>0.98623362597914399</v>
      </c>
      <c r="EF31" s="3">
        <v>0.98213089409507071</v>
      </c>
      <c r="EG31" s="3">
        <v>0.97819254920974952</v>
      </c>
      <c r="EH31" s="3">
        <v>0.97428956093840258</v>
      </c>
      <c r="EI31" s="3">
        <v>0.97032420242538331</v>
      </c>
      <c r="EJ31" s="3">
        <v>0.96623913753317237</v>
      </c>
      <c r="EK31" s="3">
        <v>0.96202633489352773</v>
      </c>
      <c r="EL31" s="3">
        <v>0.95767797585980907</v>
      </c>
      <c r="EM31" s="3">
        <v>0.95321519649230235</v>
      </c>
      <c r="EN31" s="3">
        <v>0.94848724911770055</v>
      </c>
      <c r="EO31" s="3">
        <v>0.94339387258993856</v>
      </c>
      <c r="EP31" s="3">
        <v>0.93784671661910968</v>
      </c>
      <c r="EQ31" s="3">
        <v>0.93176946989541776</v>
      </c>
      <c r="ER31" s="3">
        <v>0.92505141201747176</v>
      </c>
      <c r="ES31" s="3">
        <v>0.91760474815073112</v>
      </c>
      <c r="ET31" s="3">
        <v>0.90937383355981904</v>
      </c>
      <c r="EU31" s="3">
        <v>0.90034375139257006</v>
      </c>
      <c r="EV31" s="3">
        <v>0.89042196325222389</v>
      </c>
      <c r="EW31" s="3">
        <v>0.87946977310422159</v>
      </c>
      <c r="EX31" s="3">
        <v>0.86735067963084544</v>
      </c>
      <c r="EY31" s="3">
        <v>0.85396745864414147</v>
      </c>
      <c r="EZ31" s="3">
        <v>0.83926213900628932</v>
      </c>
      <c r="FA31" s="3">
        <v>0.82317348380153876</v>
      </c>
      <c r="FB31" s="3">
        <v>0.80564812033140398</v>
      </c>
      <c r="FC31" s="3">
        <v>0.78665093765398941</v>
      </c>
      <c r="FD31" s="3">
        <v>0.76611148167184373</v>
      </c>
      <c r="FE31" s="3">
        <v>0.74387892647372678</v>
      </c>
      <c r="FF31" s="3">
        <v>0.71974749409891903</v>
      </c>
      <c r="FG31" s="3">
        <v>0.69351269793901349</v>
      </c>
      <c r="FH31" s="3">
        <v>0.66504400168861699</v>
      </c>
      <c r="FI31" s="3">
        <v>0.6342192122103496</v>
      </c>
      <c r="FJ31" s="3">
        <v>0.600967098914161</v>
      </c>
      <c r="FK31" s="3">
        <v>0.56529369192261647</v>
      </c>
      <c r="FL31" s="3">
        <v>0.52728899701465892</v>
      </c>
      <c r="FM31" s="3">
        <v>0.48716757723181353</v>
      </c>
      <c r="FN31" s="3">
        <v>0.4452760372656499</v>
      </c>
      <c r="FO31" s="3">
        <v>0.4012515954611951</v>
      </c>
      <c r="FP31" s="3">
        <v>0.35587004001453393</v>
      </c>
      <c r="FQ31" s="3">
        <v>0.31008380066626401</v>
      </c>
      <c r="FR31" s="3">
        <v>0.26491389342320937</v>
      </c>
      <c r="FS31" s="3">
        <v>0.22136469848336798</v>
      </c>
      <c r="FT31" s="3">
        <v>0.18043657938077809</v>
      </c>
      <c r="FU31" s="3">
        <v>0.14311868603324557</v>
      </c>
      <c r="FV31" s="3">
        <v>0.11026149809373305</v>
      </c>
      <c r="FW31" s="3">
        <v>8.2972879930515053E-2</v>
      </c>
      <c r="FX31" s="3">
        <v>6.0584307738864175E-2</v>
      </c>
      <c r="FY31" s="3">
        <v>4.2398716084889314E-2</v>
      </c>
      <c r="FZ31" s="3">
        <v>2.8160803236422637E-2</v>
      </c>
      <c r="GA31" s="3">
        <v>1.7661892573819553E-2</v>
      </c>
      <c r="GB31" s="3">
        <v>1.0066219053522715E-2</v>
      </c>
      <c r="GC31" s="3">
        <v>5.0851518792680702E-3</v>
      </c>
      <c r="GD31" s="3">
        <v>2.2327376356302314E-3</v>
      </c>
      <c r="GE31" s="3">
        <v>8.4116157684733335E-4</v>
      </c>
      <c r="GF31" s="3">
        <v>2.5864036164901806E-4</v>
      </c>
      <c r="GG31" s="3">
        <v>5.962177616733163E-5</v>
      </c>
      <c r="GH31" s="3">
        <v>8.6457537620247572E-6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25</v>
      </c>
      <c r="HC31">
        <f t="shared" si="24"/>
        <v>0.36230652086049914</v>
      </c>
      <c r="HD31">
        <f>IF(H31&gt;=$F$3,IF(HB31&lt;50,HC31*VLOOKUP(H31,Ret!$A$2:$AZ$27,HB31+2),HC31),0)</f>
        <v>6.1592108546284861E-3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3.9129104252933909E-4</v>
      </c>
      <c r="HH31">
        <f t="shared" si="26"/>
        <v>48</v>
      </c>
      <c r="HI31">
        <f t="shared" si="26"/>
        <v>22</v>
      </c>
      <c r="HJ31">
        <f t="shared" si="21"/>
        <v>0.21403474328551714</v>
      </c>
      <c r="HK31">
        <f>IF(HH31&gt;=$F$3,IF(HI31&lt;50,HJ31*VLOOKUP(HH31,Ret!$A$2:$AZ$27,HI31+2),HJ31),0)</f>
        <v>0</v>
      </c>
      <c r="HL31">
        <f>IF(HH31&lt;$F$3,HJ31*VLOOKUP(HH31,Withd!$A$2:$AZ$57,HI31+2),0)</f>
        <v>4.644553929295722E-3</v>
      </c>
      <c r="HM31">
        <f>IF(HJ31=HK31,0,HJ31*VLOOKUP(HH31,Mort!$A$2:$E$115,IF(HM30/HJ30=VLOOKUP(HH30,Mort!$A$2:$E$115,2),2,3)))</f>
        <v>1.9049092152411025E-4</v>
      </c>
      <c r="HN31">
        <f>HN30/(1+Assumptions!$C$9)</f>
        <v>0.51103145986163279</v>
      </c>
      <c r="HO31">
        <f>HO30*(1+Assumptions!$C$10)</f>
        <v>1.7783657513460605</v>
      </c>
      <c r="HQ31">
        <f>HQ30/(1.01+Assumptions!$C$9)</f>
        <v>0.43002817629264828</v>
      </c>
      <c r="HR31">
        <f>HR30/(0.99+Assumptions!$C$9)</f>
        <v>0.60830857165337981</v>
      </c>
    </row>
    <row r="32" spans="2:226" x14ac:dyDescent="0.25">
      <c r="B32">
        <f t="shared" si="25"/>
        <v>2063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44263.646933549629</v>
      </c>
      <c r="F32" s="3">
        <f t="shared" si="19"/>
        <v>38209.360000000001</v>
      </c>
      <c r="H32">
        <f t="shared" si="23"/>
        <v>52</v>
      </c>
      <c r="I32" s="5">
        <v>396936.96245228092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36661.03</v>
      </c>
      <c r="AI32" s="5">
        <v>38506.82</v>
      </c>
      <c r="AJ32" s="5">
        <v>40455.699999999997</v>
      </c>
      <c r="AK32" s="5">
        <v>42509.61</v>
      </c>
      <c r="AL32" s="5">
        <v>44668.7</v>
      </c>
      <c r="AM32" s="5">
        <v>46933.67</v>
      </c>
      <c r="AN32" s="5">
        <v>49306.57</v>
      </c>
      <c r="AO32" s="5">
        <v>51791.63</v>
      </c>
      <c r="AP32" s="5">
        <v>54393.2</v>
      </c>
      <c r="AQ32" s="5">
        <v>57117.41</v>
      </c>
      <c r="AR32" s="5">
        <v>59959.98</v>
      </c>
      <c r="AS32" s="5">
        <v>25914.35</v>
      </c>
      <c r="AT32" s="5">
        <v>27178.880000000001</v>
      </c>
      <c r="AU32" s="5">
        <v>28487.91</v>
      </c>
      <c r="AV32" s="5">
        <v>29838.05</v>
      </c>
      <c r="AW32" s="5">
        <v>31225.74</v>
      </c>
      <c r="AX32" s="5">
        <v>32647.65</v>
      </c>
      <c r="AY32" s="5">
        <v>34101.25</v>
      </c>
      <c r="AZ32" s="5">
        <v>35580.36</v>
      </c>
      <c r="BA32" s="5">
        <v>37075.57</v>
      </c>
      <c r="BB32" s="5">
        <v>38575.72</v>
      </c>
      <c r="BC32" s="5">
        <v>40069.43</v>
      </c>
      <c r="BD32" s="5">
        <v>41545.300000000003</v>
      </c>
      <c r="BE32" s="5">
        <v>42990.07</v>
      </c>
      <c r="BF32" s="5">
        <v>44388.92</v>
      </c>
      <c r="BG32" s="5">
        <v>45726.05</v>
      </c>
      <c r="BH32" s="5">
        <v>46981.42</v>
      </c>
      <c r="BI32" s="5">
        <v>48127.01</v>
      </c>
      <c r="BJ32" s="5">
        <v>49126.879999999997</v>
      </c>
      <c r="BK32" s="5">
        <v>49939.7</v>
      </c>
      <c r="BL32" s="5">
        <v>50523.61</v>
      </c>
      <c r="BM32" s="5">
        <v>50831.839999999997</v>
      </c>
      <c r="BN32" s="5">
        <v>50815.9</v>
      </c>
      <c r="BO32" s="5">
        <v>50428.43</v>
      </c>
      <c r="BP32" s="5">
        <v>49625.23</v>
      </c>
      <c r="BQ32" s="5">
        <v>48370.95</v>
      </c>
      <c r="BR32" s="5">
        <v>46643.17</v>
      </c>
      <c r="BS32" s="5">
        <v>44343.29</v>
      </c>
      <c r="BT32" s="5">
        <v>41491.11</v>
      </c>
      <c r="BU32" s="5">
        <v>38141.269999999997</v>
      </c>
      <c r="BV32" s="5">
        <v>34377.42</v>
      </c>
      <c r="BW32" s="5">
        <v>30306.05</v>
      </c>
      <c r="BX32" s="5">
        <v>26061.42</v>
      </c>
      <c r="BY32" s="5">
        <v>21808.32</v>
      </c>
      <c r="BZ32" s="5">
        <v>17725.650000000001</v>
      </c>
      <c r="CA32" s="5">
        <v>14072.36</v>
      </c>
      <c r="CB32" s="5">
        <v>10840.35</v>
      </c>
      <c r="CC32" s="5">
        <v>8003.66</v>
      </c>
      <c r="CD32" s="5">
        <v>5608.33</v>
      </c>
      <c r="CE32" s="5">
        <v>3710.89</v>
      </c>
      <c r="CF32" s="5">
        <v>2231.31</v>
      </c>
      <c r="CG32" s="5">
        <v>1189.19</v>
      </c>
      <c r="CH32" s="5">
        <v>550.85</v>
      </c>
      <c r="CI32" s="5">
        <v>218.94</v>
      </c>
      <c r="CJ32" s="5">
        <v>71.02</v>
      </c>
      <c r="CK32" s="5">
        <v>17.27</v>
      </c>
      <c r="CL32" s="5">
        <v>2.64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0.99534</v>
      </c>
      <c r="EE32" s="3">
        <v>0.99095055059999992</v>
      </c>
      <c r="EF32" s="3">
        <v>0.98682819630950391</v>
      </c>
      <c r="EG32" s="3">
        <v>0.9828710152423028</v>
      </c>
      <c r="EH32" s="3">
        <v>0.97894935989148602</v>
      </c>
      <c r="EI32" s="3">
        <v>0.97496503599672768</v>
      </c>
      <c r="EJ32" s="3">
        <v>0.97086043319518145</v>
      </c>
      <c r="EK32" s="3">
        <v>0.96662748170645041</v>
      </c>
      <c r="EL32" s="3">
        <v>0.96225832548913726</v>
      </c>
      <c r="EM32" s="3">
        <v>0.95777420169235783</v>
      </c>
      <c r="EN32" s="3">
        <v>0.95302364165196374</v>
      </c>
      <c r="EO32" s="3">
        <v>0.94790590469629266</v>
      </c>
      <c r="EP32" s="3">
        <v>0.94233221797667843</v>
      </c>
      <c r="EQ32" s="3">
        <v>0.93622590520418947</v>
      </c>
      <c r="ER32" s="3">
        <v>0.92947571642766724</v>
      </c>
      <c r="ES32" s="3">
        <v>0.92199343691042457</v>
      </c>
      <c r="ET32" s="3">
        <v>0.913723155781338</v>
      </c>
      <c r="EU32" s="3">
        <v>0.90464988484442932</v>
      </c>
      <c r="EV32" s="3">
        <v>0.89468064311344364</v>
      </c>
      <c r="EW32" s="3">
        <v>0.88367607120314828</v>
      </c>
      <c r="EX32" s="3">
        <v>0.87149901494196891</v>
      </c>
      <c r="EY32" s="3">
        <v>0.85805178514141422</v>
      </c>
      <c r="EZ32" s="3">
        <v>0.84327613340127905</v>
      </c>
      <c r="FA32" s="3">
        <v>0.82711052992397649</v>
      </c>
      <c r="FB32" s="3">
        <v>0.809501346741895</v>
      </c>
      <c r="FC32" s="3">
        <v>0.79041330498572104</v>
      </c>
      <c r="FD32" s="3">
        <v>0.76977561359254387</v>
      </c>
      <c r="FE32" s="3">
        <v>0.74743672528608818</v>
      </c>
      <c r="FF32" s="3">
        <v>0.72318987791780742</v>
      </c>
      <c r="FG32" s="3">
        <v>0.69682960686770334</v>
      </c>
      <c r="FH32" s="3">
        <v>0.66822475150578409</v>
      </c>
      <c r="FI32" s="3">
        <v>0.63725253427349104</v>
      </c>
      <c r="FJ32" s="3">
        <v>0.60384138390153197</v>
      </c>
      <c r="FK32" s="3">
        <v>0.567997359353137</v>
      </c>
      <c r="FL32" s="3">
        <v>0.52981089688382554</v>
      </c>
      <c r="FM32" s="3">
        <v>0.48949758573993524</v>
      </c>
      <c r="FN32" s="3">
        <v>0.44740568834215821</v>
      </c>
      <c r="FO32" s="3">
        <v>0.40317068793576905</v>
      </c>
      <c r="FP32" s="3">
        <v>0.35757208313023359</v>
      </c>
      <c r="FQ32" s="3">
        <v>0.31156685891469771</v>
      </c>
      <c r="FR32" s="3">
        <v>0.26618091457659371</v>
      </c>
      <c r="FS32" s="3">
        <v>0.22242343402934747</v>
      </c>
      <c r="FT32" s="3">
        <v>0.18129956531166141</v>
      </c>
      <c r="FU32" s="3">
        <v>0.14380318921390359</v>
      </c>
      <c r="FV32" s="3">
        <v>0.1107888530341756</v>
      </c>
      <c r="FW32" s="3">
        <v>8.3369719796747482E-2</v>
      </c>
      <c r="FX32" s="3">
        <v>6.0874068303991107E-2</v>
      </c>
      <c r="FY32" s="3">
        <v>4.2601499221182094E-2</v>
      </c>
      <c r="FZ32" s="3">
        <v>2.8295489767716939E-2</v>
      </c>
      <c r="GA32" s="3">
        <v>1.7746365272516711E-2</v>
      </c>
      <c r="GB32" s="3">
        <v>1.0114363423418173E-2</v>
      </c>
      <c r="GC32" s="3">
        <v>5.1094729706081584E-3</v>
      </c>
      <c r="GD32" s="3">
        <v>2.2434162972049241E-3</v>
      </c>
      <c r="GE32" s="3">
        <v>8.4518465580898298E-4</v>
      </c>
      <c r="GF32" s="3">
        <v>2.5987737796814609E-4</v>
      </c>
      <c r="GG32" s="3">
        <v>5.9906933169217021E-5</v>
      </c>
      <c r="GH32" s="3">
        <v>8.6871043788681586E-6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26</v>
      </c>
      <c r="HC32">
        <f t="shared" si="24"/>
        <v>0.3557560189633413</v>
      </c>
      <c r="HD32">
        <f>IF(H32&gt;=$F$3,IF(HB32&lt;50,HC32*VLOOKUP(H32,Ret!$A$2:$AZ$27,HB32+2),HC32),0)</f>
        <v>7.8266324171935089E-3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4.1979210237674277E-4</v>
      </c>
      <c r="HH32">
        <f t="shared" si="26"/>
        <v>49</v>
      </c>
      <c r="HI32">
        <f t="shared" si="26"/>
        <v>23</v>
      </c>
      <c r="HJ32">
        <f t="shared" si="21"/>
        <v>0.2091996984346973</v>
      </c>
      <c r="HK32">
        <f>IF(HH32&gt;=$F$3,IF(HI32&lt;50,HJ32*VLOOKUP(HH32,Ret!$A$2:$AZ$27,HI32+2),HJ32),0)</f>
        <v>0</v>
      </c>
      <c r="HL32">
        <f>IF(HH32&lt;$F$3,HJ32*VLOOKUP(HH32,Withd!$A$2:$AZ$57,HI32+2),0)</f>
        <v>3.91203436072884E-3</v>
      </c>
      <c r="HM32">
        <f>IF(HJ32=HK32,0,HJ32*VLOOKUP(HH32,Mort!$A$2:$E$115,IF(HM31/HJ31=VLOOKUP(HH31,Mort!$A$2:$E$115,2),2,3)))</f>
        <v>1.9664771652861546E-4</v>
      </c>
      <c r="HN32">
        <f>HN31/(1+Assumptions!$C$9)</f>
        <v>0.49232317905744966</v>
      </c>
      <c r="HO32">
        <f>HO31*(1+Assumptions!$C$10)</f>
        <v>1.8361626382648073</v>
      </c>
      <c r="HQ32">
        <f>HQ31/(1.01+Assumptions!$C$9)</f>
        <v>0.41033222928687813</v>
      </c>
      <c r="HR32">
        <f>HR31/(0.99+Assumptions!$C$9)</f>
        <v>0.59173985569394927</v>
      </c>
    </row>
    <row r="33" spans="2:226" x14ac:dyDescent="0.25">
      <c r="B33">
        <f t="shared" si="25"/>
        <v>2064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46698.147514894852</v>
      </c>
      <c r="F33" s="3">
        <f t="shared" si="19"/>
        <v>39688.879999999997</v>
      </c>
      <c r="H33">
        <f t="shared" si="23"/>
        <v>53</v>
      </c>
      <c r="I33" s="5">
        <v>383919.89477881318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38687.1</v>
      </c>
      <c r="AJ33" s="5">
        <v>40645.1</v>
      </c>
      <c r="AK33" s="5">
        <v>42708.63</v>
      </c>
      <c r="AL33" s="5">
        <v>44877.83</v>
      </c>
      <c r="AM33" s="5">
        <v>47153.41</v>
      </c>
      <c r="AN33" s="5">
        <v>49537.41</v>
      </c>
      <c r="AO33" s="5">
        <v>52034.11</v>
      </c>
      <c r="AP33" s="5">
        <v>54647.85</v>
      </c>
      <c r="AQ33" s="5">
        <v>57384.82</v>
      </c>
      <c r="AR33" s="5">
        <v>60240.7</v>
      </c>
      <c r="AS33" s="5">
        <v>26035.67</v>
      </c>
      <c r="AT33" s="5">
        <v>27306.13</v>
      </c>
      <c r="AU33" s="5">
        <v>28621.29</v>
      </c>
      <c r="AV33" s="5">
        <v>29977.75</v>
      </c>
      <c r="AW33" s="5">
        <v>31371.93</v>
      </c>
      <c r="AX33" s="5">
        <v>32800.5</v>
      </c>
      <c r="AY33" s="5">
        <v>34260.910000000003</v>
      </c>
      <c r="AZ33" s="5">
        <v>35746.94</v>
      </c>
      <c r="BA33" s="5">
        <v>37249.15</v>
      </c>
      <c r="BB33" s="5">
        <v>38756.33</v>
      </c>
      <c r="BC33" s="5">
        <v>40257.03</v>
      </c>
      <c r="BD33" s="5">
        <v>41739.81</v>
      </c>
      <c r="BE33" s="5">
        <v>43191.34</v>
      </c>
      <c r="BF33" s="5">
        <v>44596.74</v>
      </c>
      <c r="BG33" s="5">
        <v>45940.14</v>
      </c>
      <c r="BH33" s="5">
        <v>47201.37</v>
      </c>
      <c r="BI33" s="5">
        <v>48352.33</v>
      </c>
      <c r="BJ33" s="5">
        <v>49356.89</v>
      </c>
      <c r="BK33" s="5">
        <v>50173.51</v>
      </c>
      <c r="BL33" s="5">
        <v>50760.15</v>
      </c>
      <c r="BM33" s="5">
        <v>51069.82</v>
      </c>
      <c r="BN33" s="5">
        <v>51053.81</v>
      </c>
      <c r="BO33" s="5">
        <v>50664.53</v>
      </c>
      <c r="BP33" s="5">
        <v>49857.56</v>
      </c>
      <c r="BQ33" s="5">
        <v>48597.42</v>
      </c>
      <c r="BR33" s="5">
        <v>46861.54</v>
      </c>
      <c r="BS33" s="5">
        <v>44550.9</v>
      </c>
      <c r="BT33" s="5">
        <v>41685.370000000003</v>
      </c>
      <c r="BU33" s="5">
        <v>38319.839999999997</v>
      </c>
      <c r="BV33" s="5">
        <v>34538.370000000003</v>
      </c>
      <c r="BW33" s="5">
        <v>30447.94</v>
      </c>
      <c r="BX33" s="5">
        <v>26183.43</v>
      </c>
      <c r="BY33" s="5">
        <v>21910.43</v>
      </c>
      <c r="BZ33" s="5">
        <v>17808.64</v>
      </c>
      <c r="CA33" s="5">
        <v>14138.25</v>
      </c>
      <c r="CB33" s="5">
        <v>10891.11</v>
      </c>
      <c r="CC33" s="5">
        <v>8041.13</v>
      </c>
      <c r="CD33" s="5">
        <v>5634.58</v>
      </c>
      <c r="CE33" s="5">
        <v>3728.26</v>
      </c>
      <c r="CF33" s="5">
        <v>2241.75</v>
      </c>
      <c r="CG33" s="5">
        <v>1194.75</v>
      </c>
      <c r="CH33" s="5">
        <v>553.42999999999995</v>
      </c>
      <c r="CI33" s="5">
        <v>219.97</v>
      </c>
      <c r="CJ33" s="5">
        <v>71.36</v>
      </c>
      <c r="CK33" s="5">
        <v>17.350000000000001</v>
      </c>
      <c r="CL33" s="5">
        <v>2.65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0.99558999999999997</v>
      </c>
      <c r="EF33" s="3">
        <v>0.99144834559999995</v>
      </c>
      <c r="EG33" s="3">
        <v>0.98747263773414395</v>
      </c>
      <c r="EH33" s="3">
        <v>0.98353262190958468</v>
      </c>
      <c r="EI33" s="3">
        <v>0.9795296441384127</v>
      </c>
      <c r="EJ33" s="3">
        <v>0.97540582433658995</v>
      </c>
      <c r="EK33" s="3">
        <v>0.97115305494248239</v>
      </c>
      <c r="EL33" s="3">
        <v>0.96676344313414242</v>
      </c>
      <c r="EM33" s="3">
        <v>0.96225832548913737</v>
      </c>
      <c r="EN33" s="3">
        <v>0.95748552419471133</v>
      </c>
      <c r="EO33" s="3">
        <v>0.9523438269297857</v>
      </c>
      <c r="EP33" s="3">
        <v>0.9467440452274386</v>
      </c>
      <c r="EQ33" s="3">
        <v>0.94060914381436478</v>
      </c>
      <c r="ER33" s="3">
        <v>0.93382735188746313</v>
      </c>
      <c r="ES33" s="3">
        <v>0.92631004170476905</v>
      </c>
      <c r="ET33" s="3">
        <v>0.91800104063067722</v>
      </c>
      <c r="EU33" s="3">
        <v>0.90888529029721465</v>
      </c>
      <c r="EV33" s="3">
        <v>0.8988693743981393</v>
      </c>
      <c r="EW33" s="3">
        <v>0.88781328109304225</v>
      </c>
      <c r="EX33" s="3">
        <v>0.87557921407958017</v>
      </c>
      <c r="EY33" s="3">
        <v>0.86206902680633224</v>
      </c>
      <c r="EZ33" s="3">
        <v>0.84722419816472716</v>
      </c>
      <c r="FA33" s="3">
        <v>0.83098291028590932</v>
      </c>
      <c r="FB33" s="3">
        <v>0.81329128412592233</v>
      </c>
      <c r="FC33" s="3">
        <v>0.79411387564623304</v>
      </c>
      <c r="FD33" s="3">
        <v>0.7733795623531099</v>
      </c>
      <c r="FE33" s="3">
        <v>0.75093608745362261</v>
      </c>
      <c r="FF33" s="3">
        <v>0.72657572077662713</v>
      </c>
      <c r="FG33" s="3">
        <v>0.70009203575431911</v>
      </c>
      <c r="FH33" s="3">
        <v>0.67135325768660425</v>
      </c>
      <c r="FI33" s="3">
        <v>0.64023603419283015</v>
      </c>
      <c r="FJ33" s="3">
        <v>0.60666845892010013</v>
      </c>
      <c r="FK33" s="3">
        <v>0.570656619198603</v>
      </c>
      <c r="FL33" s="3">
        <v>0.53229137468988086</v>
      </c>
      <c r="FM33" s="3">
        <v>0.49178932398972786</v>
      </c>
      <c r="FN33" s="3">
        <v>0.44950036001985116</v>
      </c>
      <c r="FO33" s="3">
        <v>0.40505825942468848</v>
      </c>
      <c r="FP33" s="3">
        <v>0.35924617028375622</v>
      </c>
      <c r="FQ33" s="3">
        <v>0.31302555801504817</v>
      </c>
      <c r="FR33" s="3">
        <v>0.26742712497899612</v>
      </c>
      <c r="FS33" s="3">
        <v>0.22346477990369895</v>
      </c>
      <c r="FT33" s="3">
        <v>0.18214837674730405</v>
      </c>
      <c r="FU33" s="3">
        <v>0.14447644946842664</v>
      </c>
      <c r="FV33" s="3">
        <v>0.11130754619946524</v>
      </c>
      <c r="FW33" s="3">
        <v>8.3760041590559595E-2</v>
      </c>
      <c r="FX33" s="3">
        <v>6.1159069568178896E-2</v>
      </c>
      <c r="FY33" s="3">
        <v>4.2800951655898631E-2</v>
      </c>
      <c r="FZ33" s="3">
        <v>2.8427964080331315E-2</v>
      </c>
      <c r="GA33" s="3">
        <v>1.7829450511902194E-2</v>
      </c>
      <c r="GB33" s="3">
        <v>1.0161717024753537E-2</v>
      </c>
      <c r="GC33" s="3">
        <v>5.1333945893947443E-3</v>
      </c>
      <c r="GD33" s="3">
        <v>2.25391956236555E-3</v>
      </c>
      <c r="GE33" s="3">
        <v>8.4914165592559724E-4</v>
      </c>
      <c r="GF33" s="3">
        <v>2.610940763640026E-4</v>
      </c>
      <c r="GG33" s="3">
        <v>6.0187406483429867E-5</v>
      </c>
      <c r="GH33" s="3">
        <v>8.727775814162163E-6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27</v>
      </c>
      <c r="HC33">
        <f t="shared" si="24"/>
        <v>0.34750959444377105</v>
      </c>
      <c r="HD33">
        <f>IF(H33&gt;=$F$3,IF(HB33&lt;50,HC33*VLOOKUP(H33,Ret!$A$2:$AZ$27,HB33+2),HC33),0)</f>
        <v>6.9501918888754208E-3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4.3786208899915154E-4</v>
      </c>
      <c r="HH33">
        <f t="shared" si="26"/>
        <v>50</v>
      </c>
      <c r="HI33">
        <f t="shared" si="26"/>
        <v>24</v>
      </c>
      <c r="HJ33">
        <f t="shared" si="21"/>
        <v>0.20509101635743984</v>
      </c>
      <c r="HK33">
        <f>IF(HH33&gt;=$F$3,IF(HI33&lt;50,HJ33*VLOOKUP(HH33,Ret!$A$2:$AZ$27,HI33+2),HJ33),0)</f>
        <v>3.8967293107913569E-3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2.0509101635743984E-4</v>
      </c>
      <c r="HN33">
        <f>HN32/(1+Assumptions!$C$9)</f>
        <v>0.47429978714590526</v>
      </c>
      <c r="HO33">
        <f>HO32*(1+Assumptions!$C$10)</f>
        <v>1.8958379240084136</v>
      </c>
      <c r="HQ33">
        <f>HQ32/(1.01+Assumptions!$C$9)</f>
        <v>0.39153838672412034</v>
      </c>
      <c r="HR33">
        <f>HR32/(0.99+Assumptions!$C$9)</f>
        <v>0.57562242771784944</v>
      </c>
    </row>
    <row r="34" spans="2:226" x14ac:dyDescent="0.25">
      <c r="B34">
        <f t="shared" si="25"/>
        <v>2065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49266.545628214073</v>
      </c>
      <c r="F34" s="3">
        <f t="shared" si="19"/>
        <v>41150.730000000003</v>
      </c>
      <c r="H34">
        <f t="shared" si="23"/>
        <v>54</v>
      </c>
      <c r="I34" s="5">
        <v>370505.21096277982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40825.14</v>
      </c>
      <c r="AK34" s="5">
        <v>42897.81</v>
      </c>
      <c r="AL34" s="5">
        <v>45076.62</v>
      </c>
      <c r="AM34" s="5">
        <v>47362.28</v>
      </c>
      <c r="AN34" s="5">
        <v>49756.84</v>
      </c>
      <c r="AO34" s="5">
        <v>52264.59</v>
      </c>
      <c r="AP34" s="5">
        <v>54889.919999999998</v>
      </c>
      <c r="AQ34" s="5">
        <v>57639.01</v>
      </c>
      <c r="AR34" s="5">
        <v>60507.54</v>
      </c>
      <c r="AS34" s="5">
        <v>26151</v>
      </c>
      <c r="AT34" s="5">
        <v>27427.08</v>
      </c>
      <c r="AU34" s="5">
        <v>28748.07</v>
      </c>
      <c r="AV34" s="5">
        <v>30110.54</v>
      </c>
      <c r="AW34" s="5">
        <v>31510.9</v>
      </c>
      <c r="AX34" s="5">
        <v>32945.800000000003</v>
      </c>
      <c r="AY34" s="5">
        <v>34412.67</v>
      </c>
      <c r="AZ34" s="5">
        <v>35905.279999999999</v>
      </c>
      <c r="BA34" s="5">
        <v>37414.15</v>
      </c>
      <c r="BB34" s="5">
        <v>38928</v>
      </c>
      <c r="BC34" s="5">
        <v>40435.35</v>
      </c>
      <c r="BD34" s="5">
        <v>41924.699999999997</v>
      </c>
      <c r="BE34" s="5">
        <v>43382.66</v>
      </c>
      <c r="BF34" s="5">
        <v>44794.29</v>
      </c>
      <c r="BG34" s="5">
        <v>46143.63</v>
      </c>
      <c r="BH34" s="5">
        <v>47410.45</v>
      </c>
      <c r="BI34" s="5">
        <v>48566.51</v>
      </c>
      <c r="BJ34" s="5">
        <v>49575.51</v>
      </c>
      <c r="BK34" s="5">
        <v>50395.75</v>
      </c>
      <c r="BL34" s="5">
        <v>50984.99</v>
      </c>
      <c r="BM34" s="5">
        <v>51296.04</v>
      </c>
      <c r="BN34" s="5">
        <v>51279.95</v>
      </c>
      <c r="BO34" s="5">
        <v>50888.95</v>
      </c>
      <c r="BP34" s="5">
        <v>50078.41</v>
      </c>
      <c r="BQ34" s="5">
        <v>48812.68</v>
      </c>
      <c r="BR34" s="5">
        <v>47069.120000000003</v>
      </c>
      <c r="BS34" s="5">
        <v>44748.24</v>
      </c>
      <c r="BT34" s="5">
        <v>41870.01</v>
      </c>
      <c r="BU34" s="5">
        <v>38489.58</v>
      </c>
      <c r="BV34" s="5">
        <v>34691.360000000001</v>
      </c>
      <c r="BW34" s="5">
        <v>30582.81</v>
      </c>
      <c r="BX34" s="5">
        <v>26299.41</v>
      </c>
      <c r="BY34" s="5">
        <v>22007.48</v>
      </c>
      <c r="BZ34" s="5">
        <v>17887.53</v>
      </c>
      <c r="CA34" s="5">
        <v>14200.87</v>
      </c>
      <c r="CB34" s="5">
        <v>10939.35</v>
      </c>
      <c r="CC34" s="5">
        <v>8076.75</v>
      </c>
      <c r="CD34" s="5">
        <v>5659.54</v>
      </c>
      <c r="CE34" s="5">
        <v>3744.78</v>
      </c>
      <c r="CF34" s="5">
        <v>2251.6799999999998</v>
      </c>
      <c r="CG34" s="5">
        <v>1200.05</v>
      </c>
      <c r="CH34" s="5">
        <v>555.88</v>
      </c>
      <c r="CI34" s="5">
        <v>220.94</v>
      </c>
      <c r="CJ34" s="5">
        <v>71.67</v>
      </c>
      <c r="CK34" s="5">
        <v>17.43</v>
      </c>
      <c r="CL34" s="5">
        <v>2.67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0.99583999999999995</v>
      </c>
      <c r="EG34" s="3">
        <v>0.9918466816</v>
      </c>
      <c r="EH34" s="3">
        <v>0.98788921334041591</v>
      </c>
      <c r="EI34" s="3">
        <v>0.98386850424212036</v>
      </c>
      <c r="EJ34" s="3">
        <v>0.97972641783926095</v>
      </c>
      <c r="EK34" s="3">
        <v>0.97545481065748174</v>
      </c>
      <c r="EL34" s="3">
        <v>0.97104575491330991</v>
      </c>
      <c r="EM34" s="3">
        <v>0.96652068169541394</v>
      </c>
      <c r="EN34" s="3">
        <v>0.9617267391142047</v>
      </c>
      <c r="EO34" s="3">
        <v>0.95656226652516141</v>
      </c>
      <c r="EP34" s="3">
        <v>0.95093768039799342</v>
      </c>
      <c r="EQ34" s="3">
        <v>0.94477560422901441</v>
      </c>
      <c r="ER34" s="3">
        <v>0.93796377212252313</v>
      </c>
      <c r="ES34" s="3">
        <v>0.93041316375693683</v>
      </c>
      <c r="ET34" s="3">
        <v>0.92206735767803705</v>
      </c>
      <c r="EU34" s="3">
        <v>0.91291122881629416</v>
      </c>
      <c r="EV34" s="3">
        <v>0.90285094707473856</v>
      </c>
      <c r="EW34" s="3">
        <v>0.89174588042571934</v>
      </c>
      <c r="EX34" s="3">
        <v>0.87945762219345291</v>
      </c>
      <c r="EY34" s="3">
        <v>0.86588759108300783</v>
      </c>
      <c r="EZ34" s="3">
        <v>0.85097700676455845</v>
      </c>
      <c r="FA34" s="3">
        <v>0.83466377754488186</v>
      </c>
      <c r="FB34" s="3">
        <v>0.81689378572095128</v>
      </c>
      <c r="FC34" s="3">
        <v>0.79763143025365124</v>
      </c>
      <c r="FD34" s="3">
        <v>0.7768052736097284</v>
      </c>
      <c r="FE34" s="3">
        <v>0.75426238456957406</v>
      </c>
      <c r="FF34" s="3">
        <v>0.72979411281413709</v>
      </c>
      <c r="FG34" s="3">
        <v>0.70319311740206181</v>
      </c>
      <c r="FH34" s="3">
        <v>0.67432703993270715</v>
      </c>
      <c r="FI34" s="3">
        <v>0.64307198163182622</v>
      </c>
      <c r="FJ34" s="3">
        <v>0.60935571763486962</v>
      </c>
      <c r="FK34" s="3">
        <v>0.57318436223606373</v>
      </c>
      <c r="FL34" s="3">
        <v>0.53464917756293318</v>
      </c>
      <c r="FM34" s="3">
        <v>0.49396772164216962</v>
      </c>
      <c r="FN34" s="3">
        <v>0.45149143725815943</v>
      </c>
      <c r="FO34" s="3">
        <v>0.40685247885644521</v>
      </c>
      <c r="FP34" s="3">
        <v>0.36083746349778129</v>
      </c>
      <c r="FQ34" s="3">
        <v>0.31441211544415676</v>
      </c>
      <c r="FR34" s="3">
        <v>0.26861170258740646</v>
      </c>
      <c r="FS34" s="3">
        <v>0.2244546247990627</v>
      </c>
      <c r="FT34" s="3">
        <v>0.182955209219964</v>
      </c>
      <c r="FU34" s="3">
        <v>0.14511641284909105</v>
      </c>
      <c r="FV34" s="3">
        <v>0.11180058678719672</v>
      </c>
      <c r="FW34" s="3">
        <v>8.4131059563233399E-2</v>
      </c>
      <c r="FX34" s="3">
        <v>6.1429975761286129E-2</v>
      </c>
      <c r="FY34" s="3">
        <v>4.2990539937020872E-2</v>
      </c>
      <c r="FZ34" s="3">
        <v>2.8553886720769896E-2</v>
      </c>
      <c r="GA34" s="3">
        <v>1.7908426673532464E-2</v>
      </c>
      <c r="GB34" s="3">
        <v>1.0206728698313093E-2</v>
      </c>
      <c r="GC34" s="3">
        <v>5.1561331365268257E-3</v>
      </c>
      <c r="GD34" s="3">
        <v>2.2639033762548331E-3</v>
      </c>
      <c r="GE34" s="3">
        <v>8.5290295797024577E-4</v>
      </c>
      <c r="GF34" s="3">
        <v>2.6225060151669117E-4</v>
      </c>
      <c r="GG34" s="3">
        <v>6.0454008661627636E-5</v>
      </c>
      <c r="GH34" s="3">
        <v>8.7664357960226212E-6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28</v>
      </c>
      <c r="HC34">
        <f t="shared" si="24"/>
        <v>0.34012154046589649</v>
      </c>
      <c r="HD34">
        <f>IF(H34&gt;=$F$3,IF(HB34&lt;50,HC34*VLOOKUP(H34,Ret!$A$2:$AZ$27,HB34+2),HC34),0)</f>
        <v>1.054376775444279E-2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4.4896043341498336E-4</v>
      </c>
      <c r="HH34">
        <f t="shared" si="26"/>
        <v>51</v>
      </c>
      <c r="HI34">
        <f t="shared" si="26"/>
        <v>25</v>
      </c>
      <c r="HJ34">
        <f t="shared" si="21"/>
        <v>0.20098919603029106</v>
      </c>
      <c r="HK34">
        <f>IF(HH34&gt;=$F$3,IF(HI34&lt;50,HJ34*VLOOKUP(HH34,Ret!$A$2:$AZ$27,HI34+2),HJ34),0)</f>
        <v>3.4168163325149483E-3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2.1706833171271435E-4</v>
      </c>
      <c r="HN34">
        <f>HN33/(1+Assumptions!$C$9)</f>
        <v>0.4569362111232228</v>
      </c>
      <c r="HO34">
        <f>HO33*(1+Assumptions!$C$10)</f>
        <v>1.9574526565386869</v>
      </c>
      <c r="HQ34">
        <f>HQ33/(1.01+Assumptions!$C$9)</f>
        <v>0.37360533084362624</v>
      </c>
      <c r="HR34">
        <f>HR33/(0.99+Assumptions!$C$9)</f>
        <v>0.55994399583448384</v>
      </c>
    </row>
    <row r="35" spans="2:226" x14ac:dyDescent="0.25">
      <c r="B35">
        <f t="shared" si="25"/>
        <v>2066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51976.205637765845</v>
      </c>
      <c r="F35" s="3">
        <f t="shared" si="19"/>
        <v>42581.78</v>
      </c>
      <c r="H35">
        <f t="shared" si="23"/>
        <v>55</v>
      </c>
      <c r="I35" s="5">
        <v>356693.96566784603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43077.01</v>
      </c>
      <c r="AL35" s="5">
        <v>45264.92</v>
      </c>
      <c r="AM35" s="5">
        <v>47560.13</v>
      </c>
      <c r="AN35" s="5">
        <v>49964.69</v>
      </c>
      <c r="AO35" s="5">
        <v>52482.92</v>
      </c>
      <c r="AP35" s="5">
        <v>55119.21</v>
      </c>
      <c r="AQ35" s="5">
        <v>57879.79</v>
      </c>
      <c r="AR35" s="5">
        <v>60760.3</v>
      </c>
      <c r="AS35" s="5">
        <v>26260.240000000002</v>
      </c>
      <c r="AT35" s="5">
        <v>27541.65</v>
      </c>
      <c r="AU35" s="5">
        <v>28868.16</v>
      </c>
      <c r="AV35" s="5">
        <v>30236.32</v>
      </c>
      <c r="AW35" s="5">
        <v>31642.53</v>
      </c>
      <c r="AX35" s="5">
        <v>33083.42</v>
      </c>
      <c r="AY35" s="5">
        <v>34556.42</v>
      </c>
      <c r="AZ35" s="5">
        <v>36055.269999999997</v>
      </c>
      <c r="BA35" s="5">
        <v>37570.44</v>
      </c>
      <c r="BB35" s="5">
        <v>39090.620000000003</v>
      </c>
      <c r="BC35" s="5">
        <v>40604.26</v>
      </c>
      <c r="BD35" s="5">
        <v>42099.83</v>
      </c>
      <c r="BE35" s="5">
        <v>43563.88</v>
      </c>
      <c r="BF35" s="5">
        <v>44981.41</v>
      </c>
      <c r="BG35" s="5">
        <v>46336.39</v>
      </c>
      <c r="BH35" s="5">
        <v>47608.51</v>
      </c>
      <c r="BI35" s="5">
        <v>48769.39</v>
      </c>
      <c r="BJ35" s="5">
        <v>49782.61</v>
      </c>
      <c r="BK35" s="5">
        <v>50606.28</v>
      </c>
      <c r="BL35" s="5">
        <v>51197.98</v>
      </c>
      <c r="BM35" s="5">
        <v>51510.32</v>
      </c>
      <c r="BN35" s="5">
        <v>51494.17</v>
      </c>
      <c r="BO35" s="5">
        <v>51101.53</v>
      </c>
      <c r="BP35" s="5">
        <v>50287.61</v>
      </c>
      <c r="BQ35" s="5">
        <v>49016.59</v>
      </c>
      <c r="BR35" s="5">
        <v>47265.74</v>
      </c>
      <c r="BS35" s="5">
        <v>44935.17</v>
      </c>
      <c r="BT35" s="5">
        <v>42044.92</v>
      </c>
      <c r="BU35" s="5">
        <v>38650.370000000003</v>
      </c>
      <c r="BV35" s="5">
        <v>34836.28</v>
      </c>
      <c r="BW35" s="5">
        <v>30710.57</v>
      </c>
      <c r="BX35" s="5">
        <v>26409.279999999999</v>
      </c>
      <c r="BY35" s="5">
        <v>22099.41</v>
      </c>
      <c r="BZ35" s="5">
        <v>17962.25</v>
      </c>
      <c r="CA35" s="5">
        <v>14260.2</v>
      </c>
      <c r="CB35" s="5">
        <v>10985.05</v>
      </c>
      <c r="CC35" s="5">
        <v>8110.49</v>
      </c>
      <c r="CD35" s="5">
        <v>5683.18</v>
      </c>
      <c r="CE35" s="5">
        <v>3760.42</v>
      </c>
      <c r="CF35" s="5">
        <v>2261.09</v>
      </c>
      <c r="CG35" s="5">
        <v>1205.06</v>
      </c>
      <c r="CH35" s="5">
        <v>558.21</v>
      </c>
      <c r="CI35" s="5">
        <v>221.86</v>
      </c>
      <c r="CJ35" s="5">
        <v>71.97</v>
      </c>
      <c r="CK35" s="5">
        <v>17.5</v>
      </c>
      <c r="CL35" s="5">
        <v>2.68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0.99599000000000004</v>
      </c>
      <c r="EH35" s="3">
        <v>0.9920159999</v>
      </c>
      <c r="EI35" s="3">
        <v>0.987978494780407</v>
      </c>
      <c r="EJ35" s="3">
        <v>0.98381910531738148</v>
      </c>
      <c r="EK35" s="3">
        <v>0.97952965401819769</v>
      </c>
      <c r="EL35" s="3">
        <v>0.97510217998203552</v>
      </c>
      <c r="EM35" s="3">
        <v>0.97055820382331925</v>
      </c>
      <c r="EN35" s="3">
        <v>0.96574423513235563</v>
      </c>
      <c r="EO35" s="3">
        <v>0.96055818858969488</v>
      </c>
      <c r="EP35" s="3">
        <v>0.95491010644078744</v>
      </c>
      <c r="EQ35" s="3">
        <v>0.94872228895105115</v>
      </c>
      <c r="ER35" s="3">
        <v>0.94188200124771404</v>
      </c>
      <c r="ES35" s="3">
        <v>0.93429985113766989</v>
      </c>
      <c r="ET35" s="3">
        <v>0.92591918147296493</v>
      </c>
      <c r="EU35" s="3">
        <v>0.91672480400093836</v>
      </c>
      <c r="EV35" s="3">
        <v>0.90662249666084804</v>
      </c>
      <c r="EW35" s="3">
        <v>0.89547103995191968</v>
      </c>
      <c r="EX35" s="3">
        <v>0.88313144902138219</v>
      </c>
      <c r="EY35" s="3">
        <v>0.86950473076298218</v>
      </c>
      <c r="EZ35" s="3">
        <v>0.85453185929924358</v>
      </c>
      <c r="FA35" s="3">
        <v>0.83815048355647703</v>
      </c>
      <c r="FB35" s="3">
        <v>0.82030625976155958</v>
      </c>
      <c r="FC35" s="3">
        <v>0.80096343815638193</v>
      </c>
      <c r="FD35" s="3">
        <v>0.78005028278611888</v>
      </c>
      <c r="FE35" s="3">
        <v>0.75741322357966567</v>
      </c>
      <c r="FF35" s="3">
        <v>0.73284273860674132</v>
      </c>
      <c r="FG35" s="3">
        <v>0.7061306207845256</v>
      </c>
      <c r="FH35" s="3">
        <v>0.67714395880132083</v>
      </c>
      <c r="FI35" s="3">
        <v>0.64575833631087964</v>
      </c>
      <c r="FJ35" s="3">
        <v>0.61190122673810021</v>
      </c>
      <c r="FK35" s="3">
        <v>0.57557876991892665</v>
      </c>
      <c r="FL35" s="3">
        <v>0.53688260921727715</v>
      </c>
      <c r="FM35" s="3">
        <v>0.49603121148193452</v>
      </c>
      <c r="FN35" s="3">
        <v>0.45337748760660296</v>
      </c>
      <c r="FO35" s="3">
        <v>0.40855205540693812</v>
      </c>
      <c r="FP35" s="3">
        <v>0.3623448179404134</v>
      </c>
      <c r="FQ35" s="3">
        <v>0.31572553366419981</v>
      </c>
      <c r="FR35" s="3">
        <v>0.26973379517533586</v>
      </c>
      <c r="FS35" s="3">
        <v>0.22539225658646239</v>
      </c>
      <c r="FT35" s="3">
        <v>0.18371948226619136</v>
      </c>
      <c r="FU35" s="3">
        <v>0.14572261894389765</v>
      </c>
      <c r="FV35" s="3">
        <v>0.11226762008675763</v>
      </c>
      <c r="FW35" s="3">
        <v>8.4482506791485987E-2</v>
      </c>
      <c r="FX35" s="3">
        <v>6.1686591983939325E-2</v>
      </c>
      <c r="FY35" s="3">
        <v>4.3170127668120256E-2</v>
      </c>
      <c r="FZ35" s="3">
        <v>2.8673167095888796E-2</v>
      </c>
      <c r="GA35" s="3">
        <v>1.7983236939199537E-2</v>
      </c>
      <c r="GB35" s="3">
        <v>1.0249366061127384E-2</v>
      </c>
      <c r="GC35" s="3">
        <v>5.1776722530997204E-3</v>
      </c>
      <c r="GD35" s="3">
        <v>2.2733605561684939E-3</v>
      </c>
      <c r="GE35" s="3">
        <v>8.5646585593091831E-4</v>
      </c>
      <c r="GF35" s="3">
        <v>2.6334612138163876E-4</v>
      </c>
      <c r="GG35" s="3">
        <v>6.0706547900895353E-5</v>
      </c>
      <c r="GH35" s="3">
        <v>8.8030565111088335E-6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29</v>
      </c>
      <c r="HC35">
        <f t="shared" si="24"/>
        <v>0.32912881227803875</v>
      </c>
      <c r="HD35">
        <f>IF(H35&gt;=$F$3,IF(HB35&lt;50,HC35*VLOOKUP(H35,Ret!$A$2:$AZ$27,HB35+2),HC35),0)</f>
        <v>1.6127311801623901E-2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4.5419776094369346E-4</v>
      </c>
      <c r="HH35">
        <f t="shared" si="26"/>
        <v>52</v>
      </c>
      <c r="HI35">
        <f t="shared" si="26"/>
        <v>26</v>
      </c>
      <c r="HJ35">
        <f t="shared" si="21"/>
        <v>0.19735531136606338</v>
      </c>
      <c r="HK35">
        <f>IF(HH35&gt;=$F$3,IF(HI35&lt;50,HJ35*VLOOKUP(HH35,Ret!$A$2:$AZ$27,HI35+2),HJ35),0)</f>
        <v>4.3418168500533941E-3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2.3287926741195479E-4</v>
      </c>
      <c r="HN35">
        <f>HN34/(1+Assumptions!$C$9)</f>
        <v>0.44020829587979071</v>
      </c>
      <c r="HO35">
        <f>HO34*(1+Assumptions!$C$10)</f>
        <v>2.0210698678761942</v>
      </c>
      <c r="HQ35">
        <f>HQ34/(1.01+Assumptions!$C$9)</f>
        <v>0.35649363630117004</v>
      </c>
      <c r="HR35">
        <f>HR34/(0.99+Assumptions!$C$9)</f>
        <v>0.54469260295183253</v>
      </c>
    </row>
    <row r="36" spans="2:226" x14ac:dyDescent="0.25">
      <c r="B36">
        <f t="shared" si="25"/>
        <v>2067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54834.896947842957</v>
      </c>
      <c r="F36" s="3">
        <f t="shared" si="19"/>
        <v>43967.35</v>
      </c>
      <c r="H36">
        <f t="shared" si="23"/>
        <v>56</v>
      </c>
      <c r="I36" s="5">
        <v>342521.90150008211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45447.16</v>
      </c>
      <c r="AM36" s="5">
        <v>47751.61</v>
      </c>
      <c r="AN36" s="5">
        <v>50165.86</v>
      </c>
      <c r="AO36" s="5">
        <v>52694.23</v>
      </c>
      <c r="AP36" s="5">
        <v>55341.13</v>
      </c>
      <c r="AQ36" s="5">
        <v>58112.82</v>
      </c>
      <c r="AR36" s="5">
        <v>61004.93</v>
      </c>
      <c r="AS36" s="5">
        <v>26365.97</v>
      </c>
      <c r="AT36" s="5">
        <v>27652.54</v>
      </c>
      <c r="AU36" s="5">
        <v>28984.39</v>
      </c>
      <c r="AV36" s="5">
        <v>30358.06</v>
      </c>
      <c r="AW36" s="5">
        <v>31769.93</v>
      </c>
      <c r="AX36" s="5">
        <v>33216.620000000003</v>
      </c>
      <c r="AY36" s="5">
        <v>34695.550000000003</v>
      </c>
      <c r="AZ36" s="5">
        <v>36200.43</v>
      </c>
      <c r="BA36" s="5">
        <v>37721.699999999997</v>
      </c>
      <c r="BB36" s="5">
        <v>39248</v>
      </c>
      <c r="BC36" s="5">
        <v>40767.74</v>
      </c>
      <c r="BD36" s="5">
        <v>42269.33</v>
      </c>
      <c r="BE36" s="5">
        <v>43739.28</v>
      </c>
      <c r="BF36" s="5">
        <v>45162.51</v>
      </c>
      <c r="BG36" s="5">
        <v>46522.95</v>
      </c>
      <c r="BH36" s="5">
        <v>47800.18</v>
      </c>
      <c r="BI36" s="5">
        <v>48965.74</v>
      </c>
      <c r="BJ36" s="5">
        <v>49983.040000000001</v>
      </c>
      <c r="BK36" s="5">
        <v>50810.02</v>
      </c>
      <c r="BL36" s="5">
        <v>51404.11</v>
      </c>
      <c r="BM36" s="5">
        <v>51717.71</v>
      </c>
      <c r="BN36" s="5">
        <v>51701.49</v>
      </c>
      <c r="BO36" s="5">
        <v>51307.28</v>
      </c>
      <c r="BP36" s="5">
        <v>50490.07</v>
      </c>
      <c r="BQ36" s="5">
        <v>49213.94</v>
      </c>
      <c r="BR36" s="5">
        <v>47456.04</v>
      </c>
      <c r="BS36" s="5">
        <v>45116.09</v>
      </c>
      <c r="BT36" s="5">
        <v>42214.2</v>
      </c>
      <c r="BU36" s="5">
        <v>38805.980000000003</v>
      </c>
      <c r="BV36" s="5">
        <v>34976.53</v>
      </c>
      <c r="BW36" s="5">
        <v>30834.21</v>
      </c>
      <c r="BX36" s="5">
        <v>26515.599999999999</v>
      </c>
      <c r="BY36" s="5">
        <v>22188.39</v>
      </c>
      <c r="BZ36" s="5">
        <v>18034.57</v>
      </c>
      <c r="CA36" s="5">
        <v>14317.61</v>
      </c>
      <c r="CB36" s="5">
        <v>11029.27</v>
      </c>
      <c r="CC36" s="5">
        <v>8143.14</v>
      </c>
      <c r="CD36" s="5">
        <v>5706.07</v>
      </c>
      <c r="CE36" s="5">
        <v>3775.56</v>
      </c>
      <c r="CF36" s="5">
        <v>2270.19</v>
      </c>
      <c r="CG36" s="5">
        <v>1209.9100000000001</v>
      </c>
      <c r="CH36" s="5">
        <v>560.45000000000005</v>
      </c>
      <c r="CI36" s="5">
        <v>222.76</v>
      </c>
      <c r="CJ36" s="5">
        <v>72.260000000000005</v>
      </c>
      <c r="CK36" s="5">
        <v>17.57</v>
      </c>
      <c r="CL36" s="5">
        <v>2.69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0.99600999999999995</v>
      </c>
      <c r="EI36" s="3">
        <v>0.99195623929999999</v>
      </c>
      <c r="EJ36" s="3">
        <v>0.98778010353254697</v>
      </c>
      <c r="EK36" s="3">
        <v>0.983473382281145</v>
      </c>
      <c r="EL36" s="3">
        <v>0.97902808259323426</v>
      </c>
      <c r="EM36" s="3">
        <v>0.97446581172834978</v>
      </c>
      <c r="EN36" s="3">
        <v>0.96963246130217717</v>
      </c>
      <c r="EO36" s="3">
        <v>0.96442553498498451</v>
      </c>
      <c r="EP36" s="3">
        <v>0.95875471283927283</v>
      </c>
      <c r="EQ36" s="3">
        <v>0.95254198230007425</v>
      </c>
      <c r="ER36" s="3">
        <v>0.94567415460769066</v>
      </c>
      <c r="ES36" s="3">
        <v>0.93806147766309878</v>
      </c>
      <c r="ET36" s="3">
        <v>0.92964706620846072</v>
      </c>
      <c r="EU36" s="3">
        <v>0.92041567084101072</v>
      </c>
      <c r="EV36" s="3">
        <v>0.91027269014834278</v>
      </c>
      <c r="EW36" s="3">
        <v>0.8990763360595182</v>
      </c>
      <c r="EX36" s="3">
        <v>0.88668706414861798</v>
      </c>
      <c r="EY36" s="3">
        <v>0.87300548274880474</v>
      </c>
      <c r="EZ36" s="3">
        <v>0.85797232833587034</v>
      </c>
      <c r="FA36" s="3">
        <v>0.84152499880167164</v>
      </c>
      <c r="FB36" s="3">
        <v>0.82360893157718407</v>
      </c>
      <c r="FC36" s="3">
        <v>0.80418823297059405</v>
      </c>
      <c r="FD36" s="3">
        <v>0.78319087820773192</v>
      </c>
      <c r="FE36" s="3">
        <v>0.76046267892214348</v>
      </c>
      <c r="FF36" s="3">
        <v>0.73579326961790914</v>
      </c>
      <c r="FG36" s="3">
        <v>0.70897360494033634</v>
      </c>
      <c r="FH36" s="3">
        <v>0.67987023845753547</v>
      </c>
      <c r="FI36" s="3">
        <v>0.64835825290502869</v>
      </c>
      <c r="FJ36" s="3">
        <v>0.614364829705218</v>
      </c>
      <c r="FK36" s="3">
        <v>0.57789613341391632</v>
      </c>
      <c r="FL36" s="3">
        <v>0.53904417636449875</v>
      </c>
      <c r="FM36" s="3">
        <v>0.49802830498492406</v>
      </c>
      <c r="FN36" s="3">
        <v>0.45520285103927044</v>
      </c>
      <c r="FO36" s="3">
        <v>0.41019694515701777</v>
      </c>
      <c r="FP36" s="3">
        <v>0.36380367065975905</v>
      </c>
      <c r="FQ36" s="3">
        <v>0.31699669039267447</v>
      </c>
      <c r="FR36" s="3">
        <v>0.27081978250317357</v>
      </c>
      <c r="FS36" s="3">
        <v>0.22629971845747685</v>
      </c>
      <c r="FT36" s="3">
        <v>0.18445916351187394</v>
      </c>
      <c r="FU36" s="3">
        <v>0.14630931931434818</v>
      </c>
      <c r="FV36" s="3">
        <v>0.11271962578616013</v>
      </c>
      <c r="FW36" s="3">
        <v>8.482264560034336E-2</v>
      </c>
      <c r="FX36" s="3">
        <v>6.1934951138002708E-2</v>
      </c>
      <c r="FY36" s="3">
        <v>4.3343936854908435E-2</v>
      </c>
      <c r="FZ36" s="3">
        <v>2.8788609419661635E-2</v>
      </c>
      <c r="GA36" s="3">
        <v>1.8055640055823385E-2</v>
      </c>
      <c r="GB36" s="3">
        <v>1.029063149341598E-2</v>
      </c>
      <c r="GC36" s="3">
        <v>5.1985183115289503E-3</v>
      </c>
      <c r="GD36" s="3">
        <v>2.2825134350430158E-3</v>
      </c>
      <c r="GE36" s="3">
        <v>8.5991411151810566E-4</v>
      </c>
      <c r="GF36" s="3">
        <v>2.6440639100958708E-4</v>
      </c>
      <c r="GG36" s="3">
        <v>6.0950961255529999E-5</v>
      </c>
      <c r="GH36" s="3">
        <v>8.8384988916644038E-6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30</v>
      </c>
      <c r="HC36">
        <f t="shared" si="24"/>
        <v>0.31254730271547115</v>
      </c>
      <c r="HD36">
        <f>IF(H36&gt;=$F$3,IF(HB36&lt;50,HC36*VLOOKUP(H36,Ret!$A$2:$AZ$27,HB36+2),HC36),0)</f>
        <v>1.2501892108618847E-2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4.6257000801889733E-4</v>
      </c>
      <c r="HH36">
        <f t="shared" si="26"/>
        <v>53</v>
      </c>
      <c r="HI36">
        <f t="shared" si="26"/>
        <v>27</v>
      </c>
      <c r="HJ36">
        <f t="shared" si="21"/>
        <v>0.19278061524859805</v>
      </c>
      <c r="HK36">
        <f>IF(HH36&gt;=$F$3,IF(HI36&lt;50,HJ36*VLOOKUP(HH36,Ret!$A$2:$AZ$27,HI36+2),HJ36),0)</f>
        <v>3.8556123049719609E-3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2.4290357521323356E-4</v>
      </c>
      <c r="HN36">
        <f>HN35/(1+Assumptions!$C$9)</f>
        <v>0.42409277059710088</v>
      </c>
      <c r="HO36">
        <f>HO35*(1+Assumptions!$C$10)</f>
        <v>2.0867546385821707</v>
      </c>
      <c r="HQ36">
        <f>HQ35/(1.01+Assumptions!$C$9)</f>
        <v>0.34016568349348286</v>
      </c>
      <c r="HR36">
        <f>HR35/(0.99+Assumptions!$C$9)</f>
        <v>0.52985661765742464</v>
      </c>
    </row>
    <row r="37" spans="2:226" x14ac:dyDescent="0.25">
      <c r="B37">
        <f t="shared" si="25"/>
        <v>2068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57850.816279974322</v>
      </c>
      <c r="F37" s="3">
        <f t="shared" si="19"/>
        <v>45291.78</v>
      </c>
      <c r="H37">
        <f t="shared" si="23"/>
        <v>57</v>
      </c>
      <c r="I37" s="5">
        <v>328030.56493375654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47942.9</v>
      </c>
      <c r="AN37" s="5">
        <v>50366.82</v>
      </c>
      <c r="AO37" s="5">
        <v>52905.32</v>
      </c>
      <c r="AP37" s="5">
        <v>55562.83</v>
      </c>
      <c r="AQ37" s="5">
        <v>58345.62</v>
      </c>
      <c r="AR37" s="5">
        <v>61249.32</v>
      </c>
      <c r="AS37" s="5">
        <v>26471.59</v>
      </c>
      <c r="AT37" s="5">
        <v>27763.32</v>
      </c>
      <c r="AU37" s="5">
        <v>29100.5</v>
      </c>
      <c r="AV37" s="5">
        <v>30479.67</v>
      </c>
      <c r="AW37" s="5">
        <v>31897.200000000001</v>
      </c>
      <c r="AX37" s="5">
        <v>33349.69</v>
      </c>
      <c r="AY37" s="5">
        <v>34834.54</v>
      </c>
      <c r="AZ37" s="5">
        <v>36345.449999999997</v>
      </c>
      <c r="BA37" s="5">
        <v>37872.82</v>
      </c>
      <c r="BB37" s="5">
        <v>39405.230000000003</v>
      </c>
      <c r="BC37" s="5">
        <v>40931.050000000003</v>
      </c>
      <c r="BD37" s="5">
        <v>42438.66</v>
      </c>
      <c r="BE37" s="5">
        <v>43914.5</v>
      </c>
      <c r="BF37" s="5">
        <v>45343.43</v>
      </c>
      <c r="BG37" s="5">
        <v>46709.32</v>
      </c>
      <c r="BH37" s="5">
        <v>47991.67</v>
      </c>
      <c r="BI37" s="5">
        <v>49161.9</v>
      </c>
      <c r="BJ37" s="5">
        <v>50183.27</v>
      </c>
      <c r="BK37" s="5">
        <v>51013.57</v>
      </c>
      <c r="BL37" s="5">
        <v>51610.03</v>
      </c>
      <c r="BM37" s="5">
        <v>51924.89</v>
      </c>
      <c r="BN37" s="5">
        <v>51908.6</v>
      </c>
      <c r="BO37" s="5">
        <v>51512.81</v>
      </c>
      <c r="BP37" s="5">
        <v>50692.33</v>
      </c>
      <c r="BQ37" s="5">
        <v>49411.09</v>
      </c>
      <c r="BR37" s="5">
        <v>47646.15</v>
      </c>
      <c r="BS37" s="5">
        <v>45296.82</v>
      </c>
      <c r="BT37" s="5">
        <v>42383.31</v>
      </c>
      <c r="BU37" s="5">
        <v>38961.440000000002</v>
      </c>
      <c r="BV37" s="5">
        <v>35116.65</v>
      </c>
      <c r="BW37" s="5">
        <v>30957.73</v>
      </c>
      <c r="BX37" s="5">
        <v>26621.83</v>
      </c>
      <c r="BY37" s="5">
        <v>22277.27</v>
      </c>
      <c r="BZ37" s="5">
        <v>18106.810000000001</v>
      </c>
      <c r="CA37" s="5">
        <v>14374.97</v>
      </c>
      <c r="CB37" s="5">
        <v>11073.46</v>
      </c>
      <c r="CC37" s="5">
        <v>8175.76</v>
      </c>
      <c r="CD37" s="5">
        <v>5728.92</v>
      </c>
      <c r="CE37" s="5">
        <v>3790.69</v>
      </c>
      <c r="CF37" s="5">
        <v>2279.29</v>
      </c>
      <c r="CG37" s="5">
        <v>1214.76</v>
      </c>
      <c r="CH37" s="5">
        <v>562.70000000000005</v>
      </c>
      <c r="CI37" s="5">
        <v>223.65</v>
      </c>
      <c r="CJ37" s="5">
        <v>72.55</v>
      </c>
      <c r="CK37" s="5">
        <v>17.64</v>
      </c>
      <c r="CL37" s="5">
        <v>2.7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0.99592999999999998</v>
      </c>
      <c r="EJ37" s="3">
        <v>0.99173713469999991</v>
      </c>
      <c r="EK37" s="3">
        <v>0.98741316079270791</v>
      </c>
      <c r="EL37" s="3">
        <v>0.98295005330592489</v>
      </c>
      <c r="EM37" s="3">
        <v>0.97836950605751927</v>
      </c>
      <c r="EN37" s="3">
        <v>0.97351679330747398</v>
      </c>
      <c r="EO37" s="3">
        <v>0.96828900812741281</v>
      </c>
      <c r="EP37" s="3">
        <v>0.96259546875962365</v>
      </c>
      <c r="EQ37" s="3">
        <v>0.9563578501220612</v>
      </c>
      <c r="ER37" s="3">
        <v>0.94946251002268112</v>
      </c>
      <c r="ES37" s="3">
        <v>0.94181933681699859</v>
      </c>
      <c r="ET37" s="3">
        <v>0.93337121736575013</v>
      </c>
      <c r="EU37" s="3">
        <v>0.92410284117730823</v>
      </c>
      <c r="EV37" s="3">
        <v>0.91391922786753432</v>
      </c>
      <c r="EW37" s="3">
        <v>0.90267802136476372</v>
      </c>
      <c r="EX37" s="3">
        <v>0.89023911823035728</v>
      </c>
      <c r="EY37" s="3">
        <v>0.87650272863606282</v>
      </c>
      <c r="EZ37" s="3">
        <v>0.86140935164894983</v>
      </c>
      <c r="FA37" s="3">
        <v>0.84489613437783939</v>
      </c>
      <c r="FB37" s="3">
        <v>0.82690829567693513</v>
      </c>
      <c r="FC37" s="3">
        <v>0.80740979806487301</v>
      </c>
      <c r="FD37" s="3">
        <v>0.78632832823739918</v>
      </c>
      <c r="FE37" s="3">
        <v>0.76350908015194985</v>
      </c>
      <c r="FF37" s="3">
        <v>0.73874084559182063</v>
      </c>
      <c r="FG37" s="3">
        <v>0.71181374176999879</v>
      </c>
      <c r="FH37" s="3">
        <v>0.68259378767034029</v>
      </c>
      <c r="FI37" s="3">
        <v>0.65095556561182</v>
      </c>
      <c r="FJ37" s="3">
        <v>0.61682596530679235</v>
      </c>
      <c r="FK37" s="3">
        <v>0.58021117600618122</v>
      </c>
      <c r="FL37" s="3">
        <v>0.54120357864328561</v>
      </c>
      <c r="FM37" s="3">
        <v>0.50002339834431797</v>
      </c>
      <c r="FN37" s="3">
        <v>0.45702638632069004</v>
      </c>
      <c r="FO37" s="3">
        <v>0.41184018750516338</v>
      </c>
      <c r="FP37" s="3">
        <v>0.36526106229832939</v>
      </c>
      <c r="FQ37" s="3">
        <v>0.31826657402302633</v>
      </c>
      <c r="FR37" s="3">
        <v>0.27190468218509212</v>
      </c>
      <c r="FS37" s="3">
        <v>0.22720627148068481</v>
      </c>
      <c r="FT37" s="3">
        <v>0.18519810394662101</v>
      </c>
      <c r="FU37" s="3">
        <v>0.14689543208838085</v>
      </c>
      <c r="FV37" s="3">
        <v>0.11317117878953037</v>
      </c>
      <c r="FW37" s="3">
        <v>8.5162443750909506E-2</v>
      </c>
      <c r="FX37" s="3">
        <v>6.2183061553601593E-2</v>
      </c>
      <c r="FY37" s="3">
        <v>4.3517571967057002E-2</v>
      </c>
      <c r="FZ37" s="3">
        <v>2.8903936124799592E-2</v>
      </c>
      <c r="GA37" s="3">
        <v>1.812797065875181E-2</v>
      </c>
      <c r="GB37" s="3">
        <v>1.0331855597249006E-2</v>
      </c>
      <c r="GC37" s="3">
        <v>5.2193434920622802E-3</v>
      </c>
      <c r="GD37" s="3">
        <v>2.2916571470597853E-3</v>
      </c>
      <c r="GE37" s="3">
        <v>8.6335891358330346E-4</v>
      </c>
      <c r="GF37" s="3">
        <v>2.654655987485941E-4</v>
      </c>
      <c r="GG37" s="3">
        <v>6.1195129823525898E-5</v>
      </c>
      <c r="GH37" s="3">
        <v>8.8739057757094885E-6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31</v>
      </c>
      <c r="HC37">
        <f t="shared" si="24"/>
        <v>0.29958284059883339</v>
      </c>
      <c r="HD37">
        <f>IF(H37&gt;=$F$3,IF(HB37&lt;50,HC37*VLOOKUP(H37,Ret!$A$2:$AZ$27,HB37+2),HC37),0)</f>
        <v>1.6477056232935838E-2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4.7034505974016843E-4</v>
      </c>
      <c r="HH37">
        <f t="shared" si="26"/>
        <v>54</v>
      </c>
      <c r="HI37">
        <f t="shared" si="26"/>
        <v>28</v>
      </c>
      <c r="HJ37">
        <f t="shared" si="21"/>
        <v>0.18868209936841285</v>
      </c>
      <c r="HK37">
        <f>IF(HH37&gt;=$F$3,IF(HI37&lt;50,HJ37*VLOOKUP(HH37,Ret!$A$2:$AZ$27,HI37+2),HJ37),0)</f>
        <v>5.8491450804207985E-3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2.4906037116630494E-4</v>
      </c>
      <c r="HN37">
        <f>HN36/(1+Assumptions!$C$9)</f>
        <v>0.40856721637485632</v>
      </c>
      <c r="HO37">
        <f>HO36*(1+Assumptions!$C$10)</f>
        <v>2.1545741643360912</v>
      </c>
      <c r="HQ37">
        <f>HQ36/(1.01+Assumptions!$C$9)</f>
        <v>0.32458557585255998</v>
      </c>
      <c r="HR37">
        <f>HR36/(0.99+Assumptions!$C$9)</f>
        <v>0.51542472534768935</v>
      </c>
    </row>
    <row r="38" spans="2:226" x14ac:dyDescent="0.25">
      <c r="B38">
        <f t="shared" si="25"/>
        <v>2069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61032.611175372906</v>
      </c>
      <c r="F38" s="3">
        <f t="shared" si="19"/>
        <v>46535.22</v>
      </c>
      <c r="H38">
        <f t="shared" si="23"/>
        <v>58</v>
      </c>
      <c r="I38" s="5">
        <v>313246.51940205845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50572.65</v>
      </c>
      <c r="AO38" s="5">
        <v>53121.52</v>
      </c>
      <c r="AP38" s="5">
        <v>55789.89</v>
      </c>
      <c r="AQ38" s="5">
        <v>58584.06</v>
      </c>
      <c r="AR38" s="5">
        <v>61499.62</v>
      </c>
      <c r="AS38" s="5">
        <v>26579.77</v>
      </c>
      <c r="AT38" s="5">
        <v>27876.77</v>
      </c>
      <c r="AU38" s="5">
        <v>29219.42</v>
      </c>
      <c r="AV38" s="5">
        <v>30604.23</v>
      </c>
      <c r="AW38" s="5">
        <v>32027.55</v>
      </c>
      <c r="AX38" s="5">
        <v>33485.97</v>
      </c>
      <c r="AY38" s="5">
        <v>34976.9</v>
      </c>
      <c r="AZ38" s="5">
        <v>36493.980000000003</v>
      </c>
      <c r="BA38" s="5">
        <v>38027.589999999997</v>
      </c>
      <c r="BB38" s="5">
        <v>39566.26</v>
      </c>
      <c r="BC38" s="5">
        <v>41098.32</v>
      </c>
      <c r="BD38" s="5">
        <v>42612.09</v>
      </c>
      <c r="BE38" s="5">
        <v>44093.96</v>
      </c>
      <c r="BF38" s="5">
        <v>45528.73</v>
      </c>
      <c r="BG38" s="5">
        <v>46900.2</v>
      </c>
      <c r="BH38" s="5">
        <v>48187.8</v>
      </c>
      <c r="BI38" s="5">
        <v>49362.8</v>
      </c>
      <c r="BJ38" s="5">
        <v>50388.35</v>
      </c>
      <c r="BK38" s="5">
        <v>51222.04</v>
      </c>
      <c r="BL38" s="5">
        <v>51820.94</v>
      </c>
      <c r="BM38" s="5">
        <v>52137.09</v>
      </c>
      <c r="BN38" s="5">
        <v>52120.74</v>
      </c>
      <c r="BO38" s="5">
        <v>51723.33</v>
      </c>
      <c r="BP38" s="5">
        <v>50899.49</v>
      </c>
      <c r="BQ38" s="5">
        <v>49613.01</v>
      </c>
      <c r="BR38" s="5">
        <v>47840.86</v>
      </c>
      <c r="BS38" s="5">
        <v>45481.93</v>
      </c>
      <c r="BT38" s="5">
        <v>42556.51</v>
      </c>
      <c r="BU38" s="5">
        <v>39120.660000000003</v>
      </c>
      <c r="BV38" s="5">
        <v>35260.160000000003</v>
      </c>
      <c r="BW38" s="5">
        <v>31084.25</v>
      </c>
      <c r="BX38" s="5">
        <v>26730.62</v>
      </c>
      <c r="BY38" s="5">
        <v>22368.31</v>
      </c>
      <c r="BZ38" s="5">
        <v>18180.810000000001</v>
      </c>
      <c r="CA38" s="5">
        <v>14433.71</v>
      </c>
      <c r="CB38" s="5">
        <v>11118.71</v>
      </c>
      <c r="CC38" s="5">
        <v>8209.17</v>
      </c>
      <c r="CD38" s="5">
        <v>5752.34</v>
      </c>
      <c r="CE38" s="5">
        <v>3806.18</v>
      </c>
      <c r="CF38" s="5">
        <v>2288.6</v>
      </c>
      <c r="CG38" s="5">
        <v>1219.72</v>
      </c>
      <c r="CH38" s="5">
        <v>565</v>
      </c>
      <c r="CI38" s="5">
        <v>224.56</v>
      </c>
      <c r="CJ38" s="5">
        <v>72.849999999999994</v>
      </c>
      <c r="CK38" s="5">
        <v>17.72</v>
      </c>
      <c r="CL38" s="5">
        <v>2.71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0.99578999999999995</v>
      </c>
      <c r="EK38" s="3">
        <v>0.99144835559999989</v>
      </c>
      <c r="EL38" s="3">
        <v>0.98696700903268797</v>
      </c>
      <c r="EM38" s="3">
        <v>0.98236774277059569</v>
      </c>
      <c r="EN38" s="3">
        <v>0.97749519876645352</v>
      </c>
      <c r="EO38" s="3">
        <v>0.97224604954907767</v>
      </c>
      <c r="EP38" s="3">
        <v>0.96652924277772911</v>
      </c>
      <c r="EQ38" s="3">
        <v>0.96026613328452937</v>
      </c>
      <c r="ER38" s="3">
        <v>0.95334261446354784</v>
      </c>
      <c r="ES38" s="3">
        <v>0.94566820641711624</v>
      </c>
      <c r="ET38" s="3">
        <v>0.93718556260555463</v>
      </c>
      <c r="EU38" s="3">
        <v>0.92787930996888146</v>
      </c>
      <c r="EV38" s="3">
        <v>0.91765407997302439</v>
      </c>
      <c r="EW38" s="3">
        <v>0.90636693478935626</v>
      </c>
      <c r="EX38" s="3">
        <v>0.89387719842795887</v>
      </c>
      <c r="EY38" s="3">
        <v>0.88008467325621542</v>
      </c>
      <c r="EZ38" s="3">
        <v>0.86492961518274336</v>
      </c>
      <c r="FA38" s="3">
        <v>0.84834891445969018</v>
      </c>
      <c r="FB38" s="3">
        <v>0.83028756607084331</v>
      </c>
      <c r="FC38" s="3">
        <v>0.81070938526289282</v>
      </c>
      <c r="FD38" s="3">
        <v>0.78954176321367875</v>
      </c>
      <c r="FE38" s="3">
        <v>0.7666292612452178</v>
      </c>
      <c r="FF38" s="3">
        <v>0.74175980801042296</v>
      </c>
      <c r="FG38" s="3">
        <v>0.714722663008443</v>
      </c>
      <c r="FH38" s="3">
        <v>0.68538329769194639</v>
      </c>
      <c r="FI38" s="3">
        <v>0.65361578184392466</v>
      </c>
      <c r="FJ38" s="3">
        <v>0.61934670640184775</v>
      </c>
      <c r="FK38" s="3">
        <v>0.58258228590983407</v>
      </c>
      <c r="FL38" s="3">
        <v>0.54341527882811591</v>
      </c>
      <c r="FM38" s="3">
        <v>0.50206681026208455</v>
      </c>
      <c r="FN38" s="3">
        <v>0.45889408524764791</v>
      </c>
      <c r="FO38" s="3">
        <v>0.41352322703921296</v>
      </c>
      <c r="FP38" s="3">
        <v>0.36675375006107797</v>
      </c>
      <c r="FQ38" s="3">
        <v>0.31956721257821968</v>
      </c>
      <c r="FR38" s="3">
        <v>0.27301585672195045</v>
      </c>
      <c r="FS38" s="3">
        <v>0.228134780035429</v>
      </c>
      <c r="FT38" s="3">
        <v>0.18595494055467854</v>
      </c>
      <c r="FU38" s="3">
        <v>0.14749573974915992</v>
      </c>
      <c r="FV38" s="3">
        <v>0.11363366781754779</v>
      </c>
      <c r="FW38" s="3">
        <v>8.551047136938289E-2</v>
      </c>
      <c r="FX38" s="3">
        <v>6.2437180879782304E-2</v>
      </c>
      <c r="FY38" s="3">
        <v>4.3695412295098046E-2</v>
      </c>
      <c r="FZ38" s="3">
        <v>2.9022055892281174E-2</v>
      </c>
      <c r="GA38" s="3">
        <v>1.8202053014520908E-2</v>
      </c>
      <c r="GB38" s="3">
        <v>1.0374078095096046E-2</v>
      </c>
      <c r="GC38" s="3">
        <v>5.2406730312996698E-3</v>
      </c>
      <c r="GD38" s="3">
        <v>2.3010223078527457E-3</v>
      </c>
      <c r="GE38" s="3">
        <v>8.6688714426044332E-4</v>
      </c>
      <c r="GF38" s="3">
        <v>2.6655045911720107E-4</v>
      </c>
      <c r="GG38" s="3">
        <v>6.1445211835697182E-5</v>
      </c>
      <c r="GH38" s="3">
        <v>8.9101701682944465E-6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32</v>
      </c>
      <c r="HC38">
        <f t="shared" si="24"/>
        <v>0.28263543930615737</v>
      </c>
      <c r="HD38">
        <f>IF(H38&gt;=$F$3,IF(HB38&lt;50,HC38*VLOOKUP(H38,Ret!$A$2:$AZ$27,HB38+2),HC38),0)</f>
        <v>1.8088668115594071E-2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4.6917482924822124E-4</v>
      </c>
      <c r="HH38">
        <f t="shared" si="26"/>
        <v>55</v>
      </c>
      <c r="HI38">
        <f t="shared" si="26"/>
        <v>29</v>
      </c>
      <c r="HJ38">
        <f t="shared" si="21"/>
        <v>0.18258389391682572</v>
      </c>
      <c r="HK38">
        <f>IF(HH38&gt;=$F$3,IF(HI38&lt;50,HJ38*VLOOKUP(HH38,Ret!$A$2:$AZ$27,HI38+2),HJ38),0)</f>
        <v>8.9466108019244615E-3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2.5196577360521948E-4</v>
      </c>
      <c r="HN38">
        <f>HN37/(1+Assumptions!$C$9)</f>
        <v>0.39361003504321418</v>
      </c>
      <c r="HO38">
        <f>HO37*(1+Assumptions!$C$10)</f>
        <v>2.2245978246770139</v>
      </c>
      <c r="HQ38">
        <f>HQ37/(1.01+Assumptions!$C$9)</f>
        <v>0.30971906092801521</v>
      </c>
      <c r="HR38">
        <f>HR37/(0.99+Assumptions!$C$9)</f>
        <v>0.50138591959891954</v>
      </c>
    </row>
    <row r="39" spans="2:226" x14ac:dyDescent="0.25">
      <c r="B39">
        <f t="shared" si="25"/>
        <v>2070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64389.404790018416</v>
      </c>
      <c r="F39" s="3">
        <f t="shared" si="19"/>
        <v>47669.93</v>
      </c>
      <c r="H39">
        <f t="shared" si="23"/>
        <v>59</v>
      </c>
      <c r="I39" s="5">
        <v>298179.9008372908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53346.11</v>
      </c>
      <c r="AP39" s="5">
        <v>56025.760000000002</v>
      </c>
      <c r="AQ39" s="5">
        <v>58831.74</v>
      </c>
      <c r="AR39" s="5">
        <v>61759.63</v>
      </c>
      <c r="AS39" s="5">
        <v>26692.15</v>
      </c>
      <c r="AT39" s="5">
        <v>27994.63</v>
      </c>
      <c r="AU39" s="5">
        <v>29342.95</v>
      </c>
      <c r="AV39" s="5">
        <v>30733.62</v>
      </c>
      <c r="AW39" s="5">
        <v>32162.95</v>
      </c>
      <c r="AX39" s="5">
        <v>33627.550000000003</v>
      </c>
      <c r="AY39" s="5">
        <v>35124.769999999997</v>
      </c>
      <c r="AZ39" s="5">
        <v>36648.269999999997</v>
      </c>
      <c r="BA39" s="5">
        <v>38188.36</v>
      </c>
      <c r="BB39" s="5">
        <v>39733.54</v>
      </c>
      <c r="BC39" s="5">
        <v>41272.080000000002</v>
      </c>
      <c r="BD39" s="5">
        <v>42792.25</v>
      </c>
      <c r="BE39" s="5">
        <v>44280.38</v>
      </c>
      <c r="BF39" s="5">
        <v>45721.22</v>
      </c>
      <c r="BG39" s="5">
        <v>47098.48</v>
      </c>
      <c r="BH39" s="5">
        <v>48391.519999999997</v>
      </c>
      <c r="BI39" s="5">
        <v>49571.5</v>
      </c>
      <c r="BJ39" s="5">
        <v>50601.39</v>
      </c>
      <c r="BK39" s="5">
        <v>51438.6</v>
      </c>
      <c r="BL39" s="5">
        <v>52040.03</v>
      </c>
      <c r="BM39" s="5">
        <v>52357.51</v>
      </c>
      <c r="BN39" s="5">
        <v>52341.09</v>
      </c>
      <c r="BO39" s="5">
        <v>51942</v>
      </c>
      <c r="BP39" s="5">
        <v>51114.69</v>
      </c>
      <c r="BQ39" s="5">
        <v>49822.77</v>
      </c>
      <c r="BR39" s="5">
        <v>48043.12</v>
      </c>
      <c r="BS39" s="5">
        <v>45674.22</v>
      </c>
      <c r="BT39" s="5">
        <v>42736.43</v>
      </c>
      <c r="BU39" s="5">
        <v>39286.050000000003</v>
      </c>
      <c r="BV39" s="5">
        <v>35409.230000000003</v>
      </c>
      <c r="BW39" s="5">
        <v>31215.66</v>
      </c>
      <c r="BX39" s="5">
        <v>26843.63</v>
      </c>
      <c r="BY39" s="5">
        <v>22462.880000000001</v>
      </c>
      <c r="BZ39" s="5">
        <v>18257.68</v>
      </c>
      <c r="CA39" s="5">
        <v>14494.73</v>
      </c>
      <c r="CB39" s="5">
        <v>11165.72</v>
      </c>
      <c r="CC39" s="5">
        <v>8243.8799999999992</v>
      </c>
      <c r="CD39" s="5">
        <v>5776.66</v>
      </c>
      <c r="CE39" s="5">
        <v>3822.27</v>
      </c>
      <c r="CF39" s="5">
        <v>2298.2800000000002</v>
      </c>
      <c r="CG39" s="5">
        <v>1224.8800000000001</v>
      </c>
      <c r="CH39" s="5">
        <v>567.39</v>
      </c>
      <c r="CI39" s="5">
        <v>225.51</v>
      </c>
      <c r="CJ39" s="5">
        <v>73.150000000000006</v>
      </c>
      <c r="CK39" s="5">
        <v>17.79</v>
      </c>
      <c r="CL39" s="5">
        <v>2.72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0.99563999999999997</v>
      </c>
      <c r="EL39" s="3">
        <v>0.9911397072</v>
      </c>
      <c r="EM39" s="3">
        <v>0.98652099616444799</v>
      </c>
      <c r="EN39" s="3">
        <v>0.98162785202347236</v>
      </c>
      <c r="EO39" s="3">
        <v>0.97635651045810634</v>
      </c>
      <c r="EP39" s="3">
        <v>0.97061553417661273</v>
      </c>
      <c r="EQ39" s="3">
        <v>0.96432594551514828</v>
      </c>
      <c r="ER39" s="3">
        <v>0.95737315544798396</v>
      </c>
      <c r="ES39" s="3">
        <v>0.94966630154662768</v>
      </c>
      <c r="ET39" s="3">
        <v>0.94114779482175437</v>
      </c>
      <c r="EU39" s="3">
        <v>0.93180219721917434</v>
      </c>
      <c r="EV39" s="3">
        <v>0.92153373700581898</v>
      </c>
      <c r="EW39" s="3">
        <v>0.91019887204064742</v>
      </c>
      <c r="EX39" s="3">
        <v>0.89765633158392732</v>
      </c>
      <c r="EY39" s="3">
        <v>0.88380549438758726</v>
      </c>
      <c r="EZ39" s="3">
        <v>0.86858636377423304</v>
      </c>
      <c r="FA39" s="3">
        <v>0.85193556318068098</v>
      </c>
      <c r="FB39" s="3">
        <v>0.83379785504056425</v>
      </c>
      <c r="FC39" s="3">
        <v>0.81413690161870766</v>
      </c>
      <c r="FD39" s="3">
        <v>0.79287978711744322</v>
      </c>
      <c r="FE39" s="3">
        <v>0.76987041569529502</v>
      </c>
      <c r="FF39" s="3">
        <v>0.7448958194101396</v>
      </c>
      <c r="FG39" s="3">
        <v>0.71774436679263998</v>
      </c>
      <c r="FH39" s="3">
        <v>0.68828096053580212</v>
      </c>
      <c r="FI39" s="3">
        <v>0.65637913801496772</v>
      </c>
      <c r="FJ39" s="3">
        <v>0.62196517980884303</v>
      </c>
      <c r="FK39" s="3">
        <v>0.58504532673539011</v>
      </c>
      <c r="FL39" s="3">
        <v>0.54571272941896987</v>
      </c>
      <c r="FM39" s="3">
        <v>0.50418944783748043</v>
      </c>
      <c r="FN39" s="3">
        <v>0.4608341972179355</v>
      </c>
      <c r="FO39" s="3">
        <v>0.41527152013899821</v>
      </c>
      <c r="FP39" s="3">
        <v>0.36830431121127755</v>
      </c>
      <c r="FQ39" s="3">
        <v>0.3209182785308346</v>
      </c>
      <c r="FR39" s="3">
        <v>0.27417011289724791</v>
      </c>
      <c r="FS39" s="3">
        <v>0.22909928803806931</v>
      </c>
      <c r="FT39" s="3">
        <v>0.18674112067271068</v>
      </c>
      <c r="FU39" s="3">
        <v>0.14811932209518067</v>
      </c>
      <c r="FV39" s="3">
        <v>0.11411408812856909</v>
      </c>
      <c r="FW39" s="3">
        <v>8.5871992457629526E-2</v>
      </c>
      <c r="FX39" s="3">
        <v>6.2701152732787355E-2</v>
      </c>
      <c r="FY39" s="3">
        <v>4.3880147716986569E-2</v>
      </c>
      <c r="FZ39" s="3">
        <v>2.9144755312145311E-2</v>
      </c>
      <c r="GA39" s="3">
        <v>1.8279007636671299E-2</v>
      </c>
      <c r="GB39" s="3">
        <v>1.0417937612444439E-2</v>
      </c>
      <c r="GC39" s="3">
        <v>5.2628295436785572E-3</v>
      </c>
      <c r="GD39" s="3">
        <v>2.3107505677429437E-3</v>
      </c>
      <c r="GE39" s="3">
        <v>8.7055216889147656E-4</v>
      </c>
      <c r="GF39" s="3">
        <v>2.676773808907512E-4</v>
      </c>
      <c r="GG39" s="3">
        <v>6.1704989842935947E-5</v>
      </c>
      <c r="GH39" s="3">
        <v>8.9478405771241405E-6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33</v>
      </c>
      <c r="HC39">
        <f t="shared" si="24"/>
        <v>0.26407759636131506</v>
      </c>
      <c r="HD39">
        <f>IF(H39&gt;=$F$3,IF(HB39&lt;50,HC39*VLOOKUP(H39,Ret!$A$2:$AZ$27,HB39+2),HC39),0)</f>
        <v>2.1390285305266519E-2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4.5949501766868821E-4</v>
      </c>
      <c r="HH39">
        <f t="shared" si="26"/>
        <v>56</v>
      </c>
      <c r="HI39">
        <f t="shared" si="26"/>
        <v>30</v>
      </c>
      <c r="HJ39">
        <f t="shared" si="21"/>
        <v>0.17338531734129603</v>
      </c>
      <c r="HK39">
        <f>IF(HH39&gt;=$F$3,IF(HI39&lt;50,HJ39*VLOOKUP(HH39,Ret!$A$2:$AZ$27,HI39+2),HJ39),0)</f>
        <v>6.935412693651841E-3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2.5661026966511814E-4</v>
      </c>
      <c r="HN39">
        <f>HN38/(1+Assumptions!$C$9)</f>
        <v>0.37920041911677665</v>
      </c>
      <c r="HO39">
        <f>HO38*(1+Assumptions!$C$10)</f>
        <v>2.2968972539790169</v>
      </c>
      <c r="HQ39">
        <f>HQ38/(1.01+Assumptions!$C$9)</f>
        <v>0.29553345508398399</v>
      </c>
      <c r="HR39">
        <f>HR38/(0.99+Assumptions!$C$9)</f>
        <v>0.48772949377326802</v>
      </c>
    </row>
    <row r="40" spans="2:226" x14ac:dyDescent="0.25">
      <c r="B40">
        <f t="shared" si="25"/>
        <v>2071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67930.822053469426</v>
      </c>
      <c r="F40" s="3">
        <f t="shared" si="19"/>
        <v>48660.31</v>
      </c>
      <c r="H40">
        <f t="shared" si="23"/>
        <v>60</v>
      </c>
      <c r="I40" s="5">
        <v>282823.73905608209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56271.1</v>
      </c>
      <c r="AQ40" s="5">
        <v>59089.37</v>
      </c>
      <c r="AR40" s="5">
        <v>62030.080000000002</v>
      </c>
      <c r="AS40" s="5">
        <v>26809.03</v>
      </c>
      <c r="AT40" s="5">
        <v>28117.22</v>
      </c>
      <c r="AU40" s="5">
        <v>29471.45</v>
      </c>
      <c r="AV40" s="5">
        <v>30868.2</v>
      </c>
      <c r="AW40" s="5">
        <v>32303.8</v>
      </c>
      <c r="AX40" s="5">
        <v>33774.800000000003</v>
      </c>
      <c r="AY40" s="5">
        <v>35278.589999999997</v>
      </c>
      <c r="AZ40" s="5">
        <v>36808.76</v>
      </c>
      <c r="BA40" s="5">
        <v>38355.589999999997</v>
      </c>
      <c r="BB40" s="5">
        <v>39907.54</v>
      </c>
      <c r="BC40" s="5">
        <v>41452.81</v>
      </c>
      <c r="BD40" s="5">
        <v>42979.64</v>
      </c>
      <c r="BE40" s="5">
        <v>44474.29</v>
      </c>
      <c r="BF40" s="5">
        <v>45921.440000000002</v>
      </c>
      <c r="BG40" s="5">
        <v>47304.73</v>
      </c>
      <c r="BH40" s="5">
        <v>48603.43</v>
      </c>
      <c r="BI40" s="5">
        <v>49788.58</v>
      </c>
      <c r="BJ40" s="5">
        <v>50822.97</v>
      </c>
      <c r="BK40" s="5">
        <v>51663.85</v>
      </c>
      <c r="BL40" s="5">
        <v>52267.92</v>
      </c>
      <c r="BM40" s="5">
        <v>52586.79</v>
      </c>
      <c r="BN40" s="5">
        <v>52570.3</v>
      </c>
      <c r="BO40" s="5">
        <v>52169.46</v>
      </c>
      <c r="BP40" s="5">
        <v>51338.52</v>
      </c>
      <c r="BQ40" s="5">
        <v>50040.95</v>
      </c>
      <c r="BR40" s="5">
        <v>48253.51</v>
      </c>
      <c r="BS40" s="5">
        <v>45874.23</v>
      </c>
      <c r="BT40" s="5">
        <v>42923.58</v>
      </c>
      <c r="BU40" s="5">
        <v>39458.089999999997</v>
      </c>
      <c r="BV40" s="5">
        <v>35564.29</v>
      </c>
      <c r="BW40" s="5">
        <v>31352.36</v>
      </c>
      <c r="BX40" s="5">
        <v>26961.18</v>
      </c>
      <c r="BY40" s="5">
        <v>22561.25</v>
      </c>
      <c r="BZ40" s="5">
        <v>18337.63</v>
      </c>
      <c r="CA40" s="5">
        <v>14558.21</v>
      </c>
      <c r="CB40" s="5">
        <v>11214.61</v>
      </c>
      <c r="CC40" s="5">
        <v>8279.98</v>
      </c>
      <c r="CD40" s="5">
        <v>5801.95</v>
      </c>
      <c r="CE40" s="5">
        <v>3839.01</v>
      </c>
      <c r="CF40" s="5">
        <v>2308.34</v>
      </c>
      <c r="CG40" s="5">
        <v>1230.24</v>
      </c>
      <c r="CH40" s="5">
        <v>569.87</v>
      </c>
      <c r="CI40" s="5">
        <v>226.5</v>
      </c>
      <c r="CJ40" s="5">
        <v>73.48</v>
      </c>
      <c r="CK40" s="5">
        <v>17.87</v>
      </c>
      <c r="CL40" s="5">
        <v>2.73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0.99548000000000003</v>
      </c>
      <c r="EM40" s="3">
        <v>0.99084106319999998</v>
      </c>
      <c r="EN40" s="3">
        <v>0.985926491526528</v>
      </c>
      <c r="EO40" s="3">
        <v>0.98063206626703059</v>
      </c>
      <c r="EP40" s="3">
        <v>0.9748659497173805</v>
      </c>
      <c r="EQ40" s="3">
        <v>0.96854881836321183</v>
      </c>
      <c r="ER40" s="3">
        <v>0.96156558138281301</v>
      </c>
      <c r="ES40" s="3">
        <v>0.95382497845268133</v>
      </c>
      <c r="ET40" s="3">
        <v>0.94526916839596076</v>
      </c>
      <c r="EU40" s="3">
        <v>0.93588264555378886</v>
      </c>
      <c r="EV40" s="3">
        <v>0.92556921879978604</v>
      </c>
      <c r="EW40" s="3">
        <v>0.91418471740854867</v>
      </c>
      <c r="EX40" s="3">
        <v>0.90158725200265888</v>
      </c>
      <c r="EY40" s="3">
        <v>0.8876757607042578</v>
      </c>
      <c r="EZ40" s="3">
        <v>0.87238998410493052</v>
      </c>
      <c r="FA40" s="3">
        <v>0.85566626810963897</v>
      </c>
      <c r="FB40" s="3">
        <v>0.83744913326158477</v>
      </c>
      <c r="FC40" s="3">
        <v>0.81770208269927658</v>
      </c>
      <c r="FD40" s="3">
        <v>0.79635188131999846</v>
      </c>
      <c r="FE40" s="3">
        <v>0.7732417497240921</v>
      </c>
      <c r="FF40" s="3">
        <v>0.7481577873630425</v>
      </c>
      <c r="FG40" s="3">
        <v>0.72088743601365957</v>
      </c>
      <c r="FH40" s="3">
        <v>0.69129500676529887</v>
      </c>
      <c r="FI40" s="3">
        <v>0.65925348320172728</v>
      </c>
      <c r="FJ40" s="3">
        <v>0.62468882307746076</v>
      </c>
      <c r="FK40" s="3">
        <v>0.58760729453958271</v>
      </c>
      <c r="FL40" s="3">
        <v>0.5481024561276866</v>
      </c>
      <c r="FM40" s="3">
        <v>0.50639734024093097</v>
      </c>
      <c r="FN40" s="3">
        <v>0.46285223295361333</v>
      </c>
      <c r="FO40" s="3">
        <v>0.41709003268148959</v>
      </c>
      <c r="FP40" s="3">
        <v>0.36991714998521313</v>
      </c>
      <c r="FQ40" s="3">
        <v>0.32232360946811561</v>
      </c>
      <c r="FR40" s="3">
        <v>0.27537072927689521</v>
      </c>
      <c r="FS40" s="3">
        <v>0.2301025350910664</v>
      </c>
      <c r="FT40" s="3">
        <v>0.18755887737807914</v>
      </c>
      <c r="FU40" s="3">
        <v>0.14876795035874482</v>
      </c>
      <c r="FV40" s="3">
        <v>0.11461380431538419</v>
      </c>
      <c r="FW40" s="3">
        <v>8.6248033885369765E-2</v>
      </c>
      <c r="FX40" s="3">
        <v>6.2975726902080434E-2</v>
      </c>
      <c r="FY40" s="3">
        <v>4.4072302957882947E-2</v>
      </c>
      <c r="FZ40" s="3">
        <v>2.9272382901596276E-2</v>
      </c>
      <c r="GA40" s="3">
        <v>1.8359053108223156E-2</v>
      </c>
      <c r="GB40" s="3">
        <v>1.0463558728500705E-2</v>
      </c>
      <c r="GC40" s="3">
        <v>5.2858759628767018E-3</v>
      </c>
      <c r="GD40" s="3">
        <v>2.3208695590202734E-3</v>
      </c>
      <c r="GE40" s="3">
        <v>8.743643976652977E-4</v>
      </c>
      <c r="GF40" s="3">
        <v>2.6884956499412569E-4</v>
      </c>
      <c r="GG40" s="3">
        <v>6.1975201722445838E-5</v>
      </c>
      <c r="GH40" s="3">
        <v>8.9870240017718687E-6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34</v>
      </c>
      <c r="HC40">
        <f t="shared" si="24"/>
        <v>0.24222781603837987</v>
      </c>
      <c r="HD40">
        <f>IF(H40&gt;=$F$3,IF(HB40&lt;50,HC40*VLOOKUP(H40,Ret!$A$2:$AZ$27,HB40+2),HC40),0)</f>
        <v>3.4154122061411558E-2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4.4085462518985135E-4</v>
      </c>
      <c r="HH40">
        <f t="shared" si="26"/>
        <v>57</v>
      </c>
      <c r="HI40">
        <f t="shared" si="26"/>
        <v>31</v>
      </c>
      <c r="HJ40">
        <f t="shared" si="21"/>
        <v>0.16619329437797908</v>
      </c>
      <c r="HK40">
        <f>IF(HH40&gt;=$F$3,IF(HI40&lt;50,HJ40*VLOOKUP(HH40,Ret!$A$2:$AZ$27,HI40+2),HJ40),0)</f>
        <v>9.1406311907888498E-3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2.6092347217342718E-4</v>
      </c>
      <c r="HN40">
        <f>HN39/(1+Assumptions!$C$9)</f>
        <v>0.36531832284853238</v>
      </c>
      <c r="HO40">
        <f>HO39*(1+Assumptions!$C$10)</f>
        <v>2.3715464147333347</v>
      </c>
      <c r="HQ40">
        <f>HQ39/(1.01+Assumptions!$C$9)</f>
        <v>0.28199757164502287</v>
      </c>
      <c r="HR40">
        <f>HR39/(0.99+Assumptions!$C$9)</f>
        <v>0.47444503285337353</v>
      </c>
    </row>
    <row r="41" spans="2:226" x14ac:dyDescent="0.25">
      <c r="B41">
        <f t="shared" si="25"/>
        <v>2072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71667.017266410243</v>
      </c>
      <c r="F41" s="3">
        <f t="shared" si="19"/>
        <v>49465.41</v>
      </c>
      <c r="H41">
        <f t="shared" si="23"/>
        <v>61</v>
      </c>
      <c r="I41" s="5">
        <v>267170.38621782721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56526.6</v>
      </c>
      <c r="AQ41" s="5">
        <v>59357.67</v>
      </c>
      <c r="AR41" s="5">
        <v>62311.73</v>
      </c>
      <c r="AS41" s="5">
        <v>26930.76</v>
      </c>
      <c r="AT41" s="5">
        <v>28244.89</v>
      </c>
      <c r="AU41" s="5">
        <v>29605.26</v>
      </c>
      <c r="AV41" s="5">
        <v>31008.36</v>
      </c>
      <c r="AW41" s="5">
        <v>32450.47</v>
      </c>
      <c r="AX41" s="5">
        <v>33928.160000000003</v>
      </c>
      <c r="AY41" s="5">
        <v>35438.769999999997</v>
      </c>
      <c r="AZ41" s="5">
        <v>36975.89</v>
      </c>
      <c r="BA41" s="5">
        <v>38529.75</v>
      </c>
      <c r="BB41" s="5">
        <v>40088.74</v>
      </c>
      <c r="BC41" s="5">
        <v>41641.03</v>
      </c>
      <c r="BD41" s="5">
        <v>43174.79</v>
      </c>
      <c r="BE41" s="5">
        <v>44676.22</v>
      </c>
      <c r="BF41" s="5">
        <v>46129.94</v>
      </c>
      <c r="BG41" s="5">
        <v>47519.519999999997</v>
      </c>
      <c r="BH41" s="5">
        <v>48824.12</v>
      </c>
      <c r="BI41" s="5">
        <v>50014.64</v>
      </c>
      <c r="BJ41" s="5">
        <v>51053.74</v>
      </c>
      <c r="BK41" s="5">
        <v>51898.43</v>
      </c>
      <c r="BL41" s="5">
        <v>52505.24</v>
      </c>
      <c r="BM41" s="5">
        <v>52825.56</v>
      </c>
      <c r="BN41" s="5">
        <v>52809</v>
      </c>
      <c r="BO41" s="5">
        <v>52406.34</v>
      </c>
      <c r="BP41" s="5">
        <v>51571.63</v>
      </c>
      <c r="BQ41" s="5">
        <v>50268.160000000003</v>
      </c>
      <c r="BR41" s="5">
        <v>48472.61</v>
      </c>
      <c r="BS41" s="5">
        <v>46082.53</v>
      </c>
      <c r="BT41" s="5">
        <v>43118.48</v>
      </c>
      <c r="BU41" s="5">
        <v>39637.25</v>
      </c>
      <c r="BV41" s="5">
        <v>35725.769999999997</v>
      </c>
      <c r="BW41" s="5">
        <v>31494.720000000001</v>
      </c>
      <c r="BX41" s="5">
        <v>27083.599999999999</v>
      </c>
      <c r="BY41" s="5">
        <v>22663.69</v>
      </c>
      <c r="BZ41" s="5">
        <v>18420.89</v>
      </c>
      <c r="CA41" s="5">
        <v>14624.31</v>
      </c>
      <c r="CB41" s="5">
        <v>11265.53</v>
      </c>
      <c r="CC41" s="5">
        <v>8317.58</v>
      </c>
      <c r="CD41" s="5">
        <v>5828.3</v>
      </c>
      <c r="CE41" s="5">
        <v>3856.44</v>
      </c>
      <c r="CF41" s="5">
        <v>2318.8200000000002</v>
      </c>
      <c r="CG41" s="5">
        <v>1235.83</v>
      </c>
      <c r="CH41" s="5">
        <v>572.46</v>
      </c>
      <c r="CI41" s="5">
        <v>227.53</v>
      </c>
      <c r="CJ41" s="5">
        <v>73.81</v>
      </c>
      <c r="CK41" s="5">
        <v>17.95</v>
      </c>
      <c r="CL41" s="5">
        <v>2.75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0.99534</v>
      </c>
      <c r="EN41" s="3">
        <v>0.9904031136</v>
      </c>
      <c r="EO41" s="3">
        <v>0.98508464887996805</v>
      </c>
      <c r="EP41" s="3">
        <v>0.97929235114455382</v>
      </c>
      <c r="EQ41" s="3">
        <v>0.97294653670913711</v>
      </c>
      <c r="ER41" s="3">
        <v>0.96593159217946423</v>
      </c>
      <c r="ES41" s="3">
        <v>0.9581558428624195</v>
      </c>
      <c r="ET41" s="3">
        <v>0.94956118495194353</v>
      </c>
      <c r="EU41" s="3">
        <v>0.94013204238537074</v>
      </c>
      <c r="EV41" s="3">
        <v>0.92977178727828391</v>
      </c>
      <c r="EW41" s="3">
        <v>0.91833559429476108</v>
      </c>
      <c r="EX41" s="3">
        <v>0.90568092980537929</v>
      </c>
      <c r="EY41" s="3">
        <v>0.89170627305848227</v>
      </c>
      <c r="EZ41" s="3">
        <v>0.87635109103641518</v>
      </c>
      <c r="FA41" s="3">
        <v>0.85955144062124711</v>
      </c>
      <c r="FB41" s="3">
        <v>0.84125159045042075</v>
      </c>
      <c r="FC41" s="3">
        <v>0.82141487794759982</v>
      </c>
      <c r="FD41" s="3">
        <v>0.79996773548438804</v>
      </c>
      <c r="FE41" s="3">
        <v>0.77675267180063101</v>
      </c>
      <c r="FF41" s="3">
        <v>0.75155481512741851</v>
      </c>
      <c r="FG41" s="3">
        <v>0.72416064211602416</v>
      </c>
      <c r="FH41" s="3">
        <v>0.69443384775716133</v>
      </c>
      <c r="FI41" s="3">
        <v>0.66224683891361691</v>
      </c>
      <c r="FJ41" s="3">
        <v>0.62752523714937603</v>
      </c>
      <c r="FK41" s="3">
        <v>0.5902753390721891</v>
      </c>
      <c r="FL41" s="3">
        <v>0.55059112802636578</v>
      </c>
      <c r="FM41" s="3">
        <v>0.50869664909483958</v>
      </c>
      <c r="FN41" s="3">
        <v>0.46495382423917431</v>
      </c>
      <c r="FO41" s="3">
        <v>0.41898383963664715</v>
      </c>
      <c r="FP41" s="3">
        <v>0.37159676737374236</v>
      </c>
      <c r="FQ41" s="3">
        <v>0.32378712728343667</v>
      </c>
      <c r="FR41" s="3">
        <v>0.27662105645205848</v>
      </c>
      <c r="FS41" s="3">
        <v>0.23114732098190457</v>
      </c>
      <c r="FT41" s="3">
        <v>0.18841049280556024</v>
      </c>
      <c r="FU41" s="3">
        <v>0.14944343468351426</v>
      </c>
      <c r="FV41" s="3">
        <v>0.11513421094887305</v>
      </c>
      <c r="FW41" s="3">
        <v>8.663964508113646E-2</v>
      </c>
      <c r="FX41" s="3">
        <v>6.3261669648893404E-2</v>
      </c>
      <c r="FY41" s="3">
        <v>4.4272414270385065E-2</v>
      </c>
      <c r="FZ41" s="3">
        <v>2.9405294834247059E-2</v>
      </c>
      <c r="GA41" s="3">
        <v>1.8442412814143071E-2</v>
      </c>
      <c r="GB41" s="3">
        <v>1.0511068759292702E-2</v>
      </c>
      <c r="GC41" s="3">
        <v>5.3098766051318941E-3</v>
      </c>
      <c r="GD41" s="3">
        <v>2.3314075210152606E-3</v>
      </c>
      <c r="GE41" s="3">
        <v>8.7833446946728919E-4</v>
      </c>
      <c r="GF41" s="3">
        <v>2.7007028267180206E-4</v>
      </c>
      <c r="GG41" s="3">
        <v>6.2256601561503798E-5</v>
      </c>
      <c r="GH41" s="3">
        <v>9.0278297924336638E-6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35</v>
      </c>
      <c r="HC41">
        <f t="shared" si="24"/>
        <v>0.20763283935177845</v>
      </c>
      <c r="HD41">
        <f>IF(H41&gt;=$F$3,IF(HB41&lt;50,HC41*VLOOKUP(H41,Ret!$A$2:$AZ$27,HB41+2),HC41),0)</f>
        <v>3.7789176762023674E-2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4.0696036512948578E-4</v>
      </c>
      <c r="HH41">
        <f t="shared" si="26"/>
        <v>58</v>
      </c>
      <c r="HI41">
        <f t="shared" si="26"/>
        <v>32</v>
      </c>
      <c r="HJ41">
        <f t="shared" si="21"/>
        <v>0.15679173971501681</v>
      </c>
      <c r="HK41">
        <f>IF(HH41&gt;=$F$3,IF(HI41&lt;50,HJ41*VLOOKUP(HH41,Ret!$A$2:$AZ$27,HI41+2),HJ41),0)</f>
        <v>1.0034671341761076E-2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2.6027428792692791E-4</v>
      </c>
      <c r="HN41">
        <f>HN40/(1+Assumptions!$C$9)</f>
        <v>0.35194443434348011</v>
      </c>
      <c r="HO41">
        <f>HO40*(1+Assumptions!$C$10)</f>
        <v>2.4486216732121679</v>
      </c>
      <c r="HQ41">
        <f>HQ40/(1.01+Assumptions!$C$9)</f>
        <v>0.2690816523330371</v>
      </c>
      <c r="HR41">
        <f>HR40/(0.99+Assumptions!$C$9)</f>
        <v>0.46152240549939055</v>
      </c>
    </row>
    <row r="42" spans="2:226" x14ac:dyDescent="0.25">
      <c r="B42">
        <f t="shared" ref="B42:C57" si="27">B41+1</f>
        <v>2073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75608.7032160628</v>
      </c>
      <c r="F42" s="3">
        <f t="shared" si="19"/>
        <v>50043.77</v>
      </c>
      <c r="H42">
        <f t="shared" si="23"/>
        <v>62</v>
      </c>
      <c r="I42" s="5">
        <v>251203.8902228463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59635.57</v>
      </c>
      <c r="AR42" s="5">
        <v>62603.46</v>
      </c>
      <c r="AS42" s="5">
        <v>27056.84</v>
      </c>
      <c r="AT42" s="5">
        <v>28377.13</v>
      </c>
      <c r="AU42" s="5">
        <v>29743.87</v>
      </c>
      <c r="AV42" s="5">
        <v>31153.54</v>
      </c>
      <c r="AW42" s="5">
        <v>32602.400000000001</v>
      </c>
      <c r="AX42" s="5">
        <v>34087.01</v>
      </c>
      <c r="AY42" s="5">
        <v>35604.69</v>
      </c>
      <c r="AZ42" s="5">
        <v>37149</v>
      </c>
      <c r="BA42" s="5">
        <v>38710.14</v>
      </c>
      <c r="BB42" s="5">
        <v>40276.43</v>
      </c>
      <c r="BC42" s="5">
        <v>41835.99</v>
      </c>
      <c r="BD42" s="5">
        <v>43376.93</v>
      </c>
      <c r="BE42" s="5">
        <v>44885.39</v>
      </c>
      <c r="BF42" s="5">
        <v>46345.919999999998</v>
      </c>
      <c r="BG42" s="5">
        <v>47742</v>
      </c>
      <c r="BH42" s="5">
        <v>49052.71</v>
      </c>
      <c r="BI42" s="5">
        <v>50248.800000000003</v>
      </c>
      <c r="BJ42" s="5">
        <v>51292.76</v>
      </c>
      <c r="BK42" s="5">
        <v>52141.41</v>
      </c>
      <c r="BL42" s="5">
        <v>52751.06</v>
      </c>
      <c r="BM42" s="5">
        <v>53072.88</v>
      </c>
      <c r="BN42" s="5">
        <v>53056.24</v>
      </c>
      <c r="BO42" s="5">
        <v>52651.69</v>
      </c>
      <c r="BP42" s="5">
        <v>51813.08</v>
      </c>
      <c r="BQ42" s="5">
        <v>50503.5</v>
      </c>
      <c r="BR42" s="5">
        <v>48699.55</v>
      </c>
      <c r="BS42" s="5">
        <v>46298.28</v>
      </c>
      <c r="BT42" s="5">
        <v>43320.35</v>
      </c>
      <c r="BU42" s="5">
        <v>39822.82</v>
      </c>
      <c r="BV42" s="5">
        <v>35893.03</v>
      </c>
      <c r="BW42" s="5">
        <v>31642.17</v>
      </c>
      <c r="BX42" s="5">
        <v>27210.400000000001</v>
      </c>
      <c r="BY42" s="5">
        <v>22769.8</v>
      </c>
      <c r="BZ42" s="5">
        <v>18507.13</v>
      </c>
      <c r="CA42" s="5">
        <v>14692.78</v>
      </c>
      <c r="CB42" s="5">
        <v>11318.28</v>
      </c>
      <c r="CC42" s="5">
        <v>8356.52</v>
      </c>
      <c r="CD42" s="5">
        <v>5855.58</v>
      </c>
      <c r="CE42" s="5">
        <v>3874.49</v>
      </c>
      <c r="CF42" s="5">
        <v>2329.6799999999998</v>
      </c>
      <c r="CG42" s="5">
        <v>1241.6099999999999</v>
      </c>
      <c r="CH42" s="5">
        <v>575.14</v>
      </c>
      <c r="CI42" s="5">
        <v>228.6</v>
      </c>
      <c r="CJ42" s="5">
        <v>74.150000000000006</v>
      </c>
      <c r="CK42" s="5">
        <v>18.03</v>
      </c>
      <c r="CL42" s="5">
        <v>2.76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0.99504000000000004</v>
      </c>
      <c r="EO42" s="3">
        <v>0.98969663520000006</v>
      </c>
      <c r="EP42" s="3">
        <v>0.98387721898502412</v>
      </c>
      <c r="EQ42" s="3">
        <v>0.97750169460600111</v>
      </c>
      <c r="ER42" s="3">
        <v>0.97045390738789183</v>
      </c>
      <c r="ES42" s="3">
        <v>0.96264175343341929</v>
      </c>
      <c r="ET42" s="3">
        <v>0.95400685690512144</v>
      </c>
      <c r="EU42" s="3">
        <v>0.94453356881605355</v>
      </c>
      <c r="EV42" s="3">
        <v>0.93412480888770066</v>
      </c>
      <c r="EW42" s="3">
        <v>0.92263507373838194</v>
      </c>
      <c r="EX42" s="3">
        <v>0.90992116242226706</v>
      </c>
      <c r="EY42" s="3">
        <v>0.89588107888609148</v>
      </c>
      <c r="EZ42" s="3">
        <v>0.88045400670767293</v>
      </c>
      <c r="FA42" s="3">
        <v>0.86357570339908685</v>
      </c>
      <c r="FB42" s="3">
        <v>0.84519017667372021</v>
      </c>
      <c r="FC42" s="3">
        <v>0.82526059230775384</v>
      </c>
      <c r="FD42" s="3">
        <v>0.80371303824259843</v>
      </c>
      <c r="FE42" s="3">
        <v>0.78038928587279821</v>
      </c>
      <c r="FF42" s="3">
        <v>0.75507345743908461</v>
      </c>
      <c r="FG42" s="3">
        <v>0.72755102991542997</v>
      </c>
      <c r="FH42" s="3">
        <v>0.6976850601374015</v>
      </c>
      <c r="FI42" s="3">
        <v>0.66534735760003294</v>
      </c>
      <c r="FJ42" s="3">
        <v>0.63046319564106323</v>
      </c>
      <c r="FK42" s="3">
        <v>0.59303890034780971</v>
      </c>
      <c r="FL42" s="3">
        <v>0.5531688950774265</v>
      </c>
      <c r="FM42" s="3">
        <v>0.51107827385098514</v>
      </c>
      <c r="FN42" s="3">
        <v>0.46713065308253893</v>
      </c>
      <c r="FO42" s="3">
        <v>0.4209454454122683</v>
      </c>
      <c r="FP42" s="3">
        <v>0.37333651553614078</v>
      </c>
      <c r="FQ42" s="3">
        <v>0.32530303944726091</v>
      </c>
      <c r="FR42" s="3">
        <v>0.27791614569097844</v>
      </c>
      <c r="FS42" s="3">
        <v>0.23222951050083848</v>
      </c>
      <c r="FT42" s="3">
        <v>0.18929259630433845</v>
      </c>
      <c r="FU42" s="3">
        <v>0.15014310153667518</v>
      </c>
      <c r="FV42" s="3">
        <v>0.11567324828588529</v>
      </c>
      <c r="FW42" s="3">
        <v>8.7045276067611546E-2</v>
      </c>
      <c r="FX42" s="3">
        <v>6.3557849226287919E-2</v>
      </c>
      <c r="FY42" s="3">
        <v>4.4479689624033071E-2</v>
      </c>
      <c r="FZ42" s="3">
        <v>2.9542965051386528E-2</v>
      </c>
      <c r="GA42" s="3">
        <v>1.8528756820928603E-2</v>
      </c>
      <c r="GB42" s="3">
        <v>1.0560279662520048E-2</v>
      </c>
      <c r="GC42" s="3">
        <v>5.3347364771152523E-3</v>
      </c>
      <c r="GD42" s="3">
        <v>2.3423227450069936E-3</v>
      </c>
      <c r="GE42" s="3">
        <v>8.8244667095393472E-4</v>
      </c>
      <c r="GF42" s="3">
        <v>2.7133470238491583E-4</v>
      </c>
      <c r="GG42" s="3">
        <v>6.2548075593770784E-5</v>
      </c>
      <c r="GH42" s="3">
        <v>9.0700964418526995E-6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36</v>
      </c>
      <c r="HC42">
        <f t="shared" si="24"/>
        <v>0.16943670222462529</v>
      </c>
      <c r="HD42">
        <f>IF(H42&gt;=$F$3,IF(HB42&lt;50,HC42*VLOOKUP(H42,Ret!$A$2:$AZ$27,HB42+2),HC42),0)</f>
        <v>5.2694814391858462E-2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3.5242834062722056E-4</v>
      </c>
      <c r="HH42">
        <f t="shared" ref="HH42:HI57" si="28">HH41+1</f>
        <v>59</v>
      </c>
      <c r="HI42">
        <f t="shared" si="28"/>
        <v>33</v>
      </c>
      <c r="HJ42">
        <f t="shared" si="21"/>
        <v>0.14649679408532879</v>
      </c>
      <c r="HK42">
        <f>IF(HH42&gt;=$F$3,IF(HI42&lt;50,HJ42*VLOOKUP(HH42,Ret!$A$2:$AZ$27,HI42+2),HJ42),0)</f>
        <v>1.1866240320911632E-2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2.549044217084721E-4</v>
      </c>
      <c r="HN42">
        <f>HN41/(1+Assumptions!$C$9)</f>
        <v>0.33906014869314077</v>
      </c>
      <c r="HO42">
        <f>HO41*(1+Assumptions!$C$10)</f>
        <v>2.5282018775915636</v>
      </c>
      <c r="HQ42">
        <f>HQ41/(1.01+Assumptions!$C$9)</f>
        <v>0.25675730184450102</v>
      </c>
      <c r="HR42">
        <f>HR41/(0.99+Assumptions!$C$9)</f>
        <v>0.44895175632236434</v>
      </c>
    </row>
    <row r="43" spans="2:226" x14ac:dyDescent="0.25">
      <c r="B43">
        <f t="shared" si="27"/>
        <v>2074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79767.181892946246</v>
      </c>
      <c r="F43" s="3">
        <f t="shared" si="19"/>
        <v>50349.07</v>
      </c>
      <c r="H43">
        <f t="shared" si="23"/>
        <v>63</v>
      </c>
      <c r="I43" s="5">
        <v>234951.47811234739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62915.519999999997</v>
      </c>
      <c r="AS43" s="5">
        <v>27191.72</v>
      </c>
      <c r="AT43" s="5">
        <v>28518.58</v>
      </c>
      <c r="AU43" s="5">
        <v>29892.14</v>
      </c>
      <c r="AV43" s="5">
        <v>31308.83</v>
      </c>
      <c r="AW43" s="5">
        <v>32764.92</v>
      </c>
      <c r="AX43" s="5">
        <v>34256.92</v>
      </c>
      <c r="AY43" s="5">
        <v>35782.17</v>
      </c>
      <c r="AZ43" s="5">
        <v>37334.18</v>
      </c>
      <c r="BA43" s="5">
        <v>38903.1</v>
      </c>
      <c r="BB43" s="5">
        <v>40477.199999999997</v>
      </c>
      <c r="BC43" s="5">
        <v>42044.53</v>
      </c>
      <c r="BD43" s="5">
        <v>43593.15</v>
      </c>
      <c r="BE43" s="5">
        <v>45109.13</v>
      </c>
      <c r="BF43" s="5">
        <v>46576.94</v>
      </c>
      <c r="BG43" s="5">
        <v>47979.98</v>
      </c>
      <c r="BH43" s="5">
        <v>49297.22</v>
      </c>
      <c r="BI43" s="5">
        <v>50499.28</v>
      </c>
      <c r="BJ43" s="5">
        <v>51548.44</v>
      </c>
      <c r="BK43" s="5">
        <v>52401.32</v>
      </c>
      <c r="BL43" s="5">
        <v>53014.01</v>
      </c>
      <c r="BM43" s="5">
        <v>53337.440000000002</v>
      </c>
      <c r="BN43" s="5">
        <v>53320.71</v>
      </c>
      <c r="BO43" s="5">
        <v>52914.15</v>
      </c>
      <c r="BP43" s="5">
        <v>52071.35</v>
      </c>
      <c r="BQ43" s="5">
        <v>50755.25</v>
      </c>
      <c r="BR43" s="5">
        <v>48942.3</v>
      </c>
      <c r="BS43" s="5">
        <v>46529.06</v>
      </c>
      <c r="BT43" s="5">
        <v>43536.29</v>
      </c>
      <c r="BU43" s="5">
        <v>40021.33</v>
      </c>
      <c r="BV43" s="5">
        <v>36071.949999999997</v>
      </c>
      <c r="BW43" s="5">
        <v>31799.9</v>
      </c>
      <c r="BX43" s="5">
        <v>27346.04</v>
      </c>
      <c r="BY43" s="5">
        <v>22883.3</v>
      </c>
      <c r="BZ43" s="5">
        <v>18599.39</v>
      </c>
      <c r="CA43" s="5">
        <v>14766.02</v>
      </c>
      <c r="CB43" s="5">
        <v>11374.7</v>
      </c>
      <c r="CC43" s="5">
        <v>8398.17</v>
      </c>
      <c r="CD43" s="5">
        <v>5884.77</v>
      </c>
      <c r="CE43" s="5">
        <v>3893.81</v>
      </c>
      <c r="CF43" s="5">
        <v>2341.29</v>
      </c>
      <c r="CG43" s="5">
        <v>1247.8</v>
      </c>
      <c r="CH43" s="5">
        <v>578.01</v>
      </c>
      <c r="CI43" s="5">
        <v>229.73</v>
      </c>
      <c r="CJ43" s="5">
        <v>74.52</v>
      </c>
      <c r="CK43" s="5">
        <v>18.12</v>
      </c>
      <c r="CL43" s="5">
        <v>2.77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0.99463000000000001</v>
      </c>
      <c r="EP43" s="3">
        <v>0.98878157560000002</v>
      </c>
      <c r="EQ43" s="3">
        <v>0.98237427099011199</v>
      </c>
      <c r="ER43" s="3">
        <v>0.97529135249627319</v>
      </c>
      <c r="ES43" s="3">
        <v>0.9674402571086782</v>
      </c>
      <c r="ET43" s="3">
        <v>0.95876231800241329</v>
      </c>
      <c r="EU43" s="3">
        <v>0.94924180818464932</v>
      </c>
      <c r="EV43" s="3">
        <v>0.93878116345845442</v>
      </c>
      <c r="EW43" s="3">
        <v>0.92723415514791541</v>
      </c>
      <c r="EX43" s="3">
        <v>0.91445686848997709</v>
      </c>
      <c r="EY43" s="3">
        <v>0.90034679900917669</v>
      </c>
      <c r="EZ43" s="3">
        <v>0.88484282713023865</v>
      </c>
      <c r="FA43" s="3">
        <v>0.86788039013415197</v>
      </c>
      <c r="FB43" s="3">
        <v>0.84940321662819585</v>
      </c>
      <c r="FC43" s="3">
        <v>0.829374288780103</v>
      </c>
      <c r="FD43" s="3">
        <v>0.80771932610005459</v>
      </c>
      <c r="FE43" s="3">
        <v>0.78427931125663097</v>
      </c>
      <c r="FF43" s="3">
        <v>0.75883729039946579</v>
      </c>
      <c r="FG43" s="3">
        <v>0.73117767116440524</v>
      </c>
      <c r="FH43" s="3">
        <v>0.70116282776310634</v>
      </c>
      <c r="FI43" s="3">
        <v>0.66866393069628638</v>
      </c>
      <c r="FJ43" s="3">
        <v>0.63360588080988012</v>
      </c>
      <c r="FK43" s="3">
        <v>0.59599503572500567</v>
      </c>
      <c r="FL43" s="3">
        <v>0.55592628947321354</v>
      </c>
      <c r="FM43" s="3">
        <v>0.51362585810719674</v>
      </c>
      <c r="FN43" s="3">
        <v>0.4694591705685589</v>
      </c>
      <c r="FO43" s="3">
        <v>0.42304374237444548</v>
      </c>
      <c r="FP43" s="3">
        <v>0.37519749511189571</v>
      </c>
      <c r="FQ43" s="3">
        <v>0.32692458539079922</v>
      </c>
      <c r="FR43" s="3">
        <v>0.27930148103692148</v>
      </c>
      <c r="FS43" s="3">
        <v>0.23338711056926195</v>
      </c>
      <c r="FT43" s="3">
        <v>0.1902361676961111</v>
      </c>
      <c r="FU43" s="3">
        <v>0.1508915234932014</v>
      </c>
      <c r="FV43" s="3">
        <v>0.11624984752963222</v>
      </c>
      <c r="FW43" s="3">
        <v>8.7479172764523536E-2</v>
      </c>
      <c r="FX43" s="3">
        <v>6.387466757747215E-2</v>
      </c>
      <c r="FY43" s="3">
        <v>4.470140861074233E-2</v>
      </c>
      <c r="FZ43" s="3">
        <v>2.9690228585168951E-2</v>
      </c>
      <c r="GA43" s="3">
        <v>1.8621117564046264E-2</v>
      </c>
      <c r="GB43" s="3">
        <v>1.0612919744452528E-2</v>
      </c>
      <c r="GC43" s="3">
        <v>5.3613286673050839E-3</v>
      </c>
      <c r="GD43" s="3">
        <v>2.3539985779536428E-3</v>
      </c>
      <c r="GE43" s="3">
        <v>8.868454242582553E-4</v>
      </c>
      <c r="GF43" s="3">
        <v>2.7268723105092831E-4</v>
      </c>
      <c r="GG43" s="3">
        <v>6.2859860501859982E-5</v>
      </c>
      <c r="GH43" s="3">
        <v>9.1153083713747136E-6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37</v>
      </c>
      <c r="HC43">
        <f t="shared" si="24"/>
        <v>0.11638945949213959</v>
      </c>
      <c r="HD43">
        <f>IF(H43&gt;=$F$3,IF(HB43&lt;50,HC43*VLOOKUP(H43,Ret!$A$2:$AZ$27,HB43+2),HC43),0)</f>
        <v>3.8059353253929645E-2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2.6187628385731409E-4</v>
      </c>
      <c r="HH43">
        <f t="shared" si="28"/>
        <v>60</v>
      </c>
      <c r="HI43">
        <f t="shared" si="28"/>
        <v>34</v>
      </c>
      <c r="HJ43">
        <f t="shared" si="21"/>
        <v>0.13437564934270868</v>
      </c>
      <c r="HK43">
        <f>IF(HH43&gt;=$F$3,IF(HI43&lt;50,HJ43*VLOOKUP(HH43,Ret!$A$2:$AZ$27,HI43+2),HJ43),0)</f>
        <v>1.8946966557321924E-2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2.4456368180372979E-4</v>
      </c>
      <c r="HN43">
        <f>HN42/(1+Assumptions!$C$9)</f>
        <v>0.32664754209358454</v>
      </c>
      <c r="HO43">
        <f>HO42*(1+Assumptions!$C$10)</f>
        <v>2.6103684386132895</v>
      </c>
      <c r="HQ43">
        <f>HQ42/(1.01+Assumptions!$C$9)</f>
        <v>0.24499742542414218</v>
      </c>
      <c r="HR43">
        <f>HR42/(0.99+Assumptions!$C$9)</f>
        <v>0.43672349836805868</v>
      </c>
    </row>
    <row r="44" spans="2:226" x14ac:dyDescent="0.25">
      <c r="B44">
        <f t="shared" si="27"/>
        <v>2075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84154.37689705829</v>
      </c>
      <c r="F44" s="3">
        <f t="shared" si="19"/>
        <v>50333.279999999999</v>
      </c>
      <c r="H44">
        <f t="shared" si="23"/>
        <v>64</v>
      </c>
      <c r="I44" s="5">
        <v>218421.35016680186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28672.55</v>
      </c>
      <c r="AU44" s="5">
        <v>30053.52</v>
      </c>
      <c r="AV44" s="5">
        <v>31477.86</v>
      </c>
      <c r="AW44" s="5">
        <v>32941.81</v>
      </c>
      <c r="AX44" s="5">
        <v>34441.870000000003</v>
      </c>
      <c r="AY44" s="5">
        <v>35975.360000000001</v>
      </c>
      <c r="AZ44" s="5">
        <v>37535.75</v>
      </c>
      <c r="BA44" s="5">
        <v>39113.129999999997</v>
      </c>
      <c r="BB44" s="5">
        <v>40695.730000000003</v>
      </c>
      <c r="BC44" s="5">
        <v>42271.53</v>
      </c>
      <c r="BD44" s="5">
        <v>43828.51</v>
      </c>
      <c r="BE44" s="5">
        <v>45352.67</v>
      </c>
      <c r="BF44" s="5">
        <v>46828.41</v>
      </c>
      <c r="BG44" s="5">
        <v>48239.02</v>
      </c>
      <c r="BH44" s="5">
        <v>49563.37</v>
      </c>
      <c r="BI44" s="5">
        <v>50771.92</v>
      </c>
      <c r="BJ44" s="5">
        <v>51826.75</v>
      </c>
      <c r="BK44" s="5">
        <v>52684.24</v>
      </c>
      <c r="BL44" s="5">
        <v>53300.23</v>
      </c>
      <c r="BM44" s="5">
        <v>53625.41</v>
      </c>
      <c r="BN44" s="5">
        <v>53608.59</v>
      </c>
      <c r="BO44" s="5">
        <v>53199.83</v>
      </c>
      <c r="BP44" s="5">
        <v>52352.480000000003</v>
      </c>
      <c r="BQ44" s="5">
        <v>51029.279999999999</v>
      </c>
      <c r="BR44" s="5">
        <v>49206.54</v>
      </c>
      <c r="BS44" s="5">
        <v>46780.27</v>
      </c>
      <c r="BT44" s="5">
        <v>43771.34</v>
      </c>
      <c r="BU44" s="5">
        <v>40237.4</v>
      </c>
      <c r="BV44" s="5">
        <v>36266.699999999997</v>
      </c>
      <c r="BW44" s="5">
        <v>31971.58</v>
      </c>
      <c r="BX44" s="5">
        <v>27493.68</v>
      </c>
      <c r="BY44" s="5">
        <v>23006.84</v>
      </c>
      <c r="BZ44" s="5">
        <v>18699.8</v>
      </c>
      <c r="CA44" s="5">
        <v>14845.74</v>
      </c>
      <c r="CB44" s="5">
        <v>11436.11</v>
      </c>
      <c r="CC44" s="5">
        <v>8443.51</v>
      </c>
      <c r="CD44" s="5">
        <v>5916.54</v>
      </c>
      <c r="CE44" s="5">
        <v>3914.83</v>
      </c>
      <c r="CF44" s="5">
        <v>2353.9299999999998</v>
      </c>
      <c r="CG44" s="5">
        <v>1254.54</v>
      </c>
      <c r="CH44" s="5">
        <v>581.13</v>
      </c>
      <c r="CI44" s="5">
        <v>230.97</v>
      </c>
      <c r="CJ44" s="5">
        <v>74.930000000000007</v>
      </c>
      <c r="CK44" s="5">
        <v>18.22</v>
      </c>
      <c r="CL44" s="5">
        <v>2.79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0.99412</v>
      </c>
      <c r="EQ44" s="3">
        <v>0.98767810239999998</v>
      </c>
      <c r="ER44" s="3">
        <v>0.98055694328169596</v>
      </c>
      <c r="ES44" s="3">
        <v>0.97266345988827829</v>
      </c>
      <c r="ET44" s="3">
        <v>0.96393866865308042</v>
      </c>
      <c r="EU44" s="3">
        <v>0.95436675767335533</v>
      </c>
      <c r="EV44" s="3">
        <v>0.9438496360037949</v>
      </c>
      <c r="EW44" s="3">
        <v>0.93224028548094828</v>
      </c>
      <c r="EX44" s="3">
        <v>0.91939401434702084</v>
      </c>
      <c r="EY44" s="3">
        <v>0.90520776470564623</v>
      </c>
      <c r="EZ44" s="3">
        <v>0.88962008699741502</v>
      </c>
      <c r="FA44" s="3">
        <v>0.87256606992967456</v>
      </c>
      <c r="FB44" s="3">
        <v>0.85398913830087175</v>
      </c>
      <c r="FC44" s="3">
        <v>0.83385207441973719</v>
      </c>
      <c r="FD44" s="3">
        <v>0.8120801967566379</v>
      </c>
      <c r="FE44" s="3">
        <v>0.78851362944676018</v>
      </c>
      <c r="FF44" s="3">
        <v>0.76293424730750725</v>
      </c>
      <c r="FG44" s="3">
        <v>0.73512529399314863</v>
      </c>
      <c r="FH44" s="3">
        <v>0.70494840067472986</v>
      </c>
      <c r="FI44" s="3">
        <v>0.67227404230345611</v>
      </c>
      <c r="FJ44" s="3">
        <v>0.63702671426548596</v>
      </c>
      <c r="FK44" s="3">
        <v>0.59921280850668679</v>
      </c>
      <c r="FL44" s="3">
        <v>0.55892773139078222</v>
      </c>
      <c r="FM44" s="3">
        <v>0.5163989203092576</v>
      </c>
      <c r="FN44" s="3">
        <v>0.47199377715186452</v>
      </c>
      <c r="FO44" s="3">
        <v>0.42532775240485965</v>
      </c>
      <c r="FP44" s="3">
        <v>0.37722318360787005</v>
      </c>
      <c r="FQ44" s="3">
        <v>0.3286896488048815</v>
      </c>
      <c r="FR44" s="3">
        <v>0.28080942766347444</v>
      </c>
      <c r="FS44" s="3">
        <v>0.23464716584987586</v>
      </c>
      <c r="FT44" s="3">
        <v>0.19126325135589231</v>
      </c>
      <c r="FU44" s="3">
        <v>0.15170618571046665</v>
      </c>
      <c r="FV44" s="3">
        <v>0.11687747959505772</v>
      </c>
      <c r="FW44" s="3">
        <v>8.7951472170076886E-2</v>
      </c>
      <c r="FX44" s="3">
        <v>6.4219526434425037E-2</v>
      </c>
      <c r="FY44" s="3">
        <v>4.4942751184603669E-2</v>
      </c>
      <c r="FZ44" s="3">
        <v>2.9850525909301914E-2</v>
      </c>
      <c r="GA44" s="3">
        <v>1.8721652839795978E-2</v>
      </c>
      <c r="GB44" s="3">
        <v>1.0670218819513319E-2</v>
      </c>
      <c r="GC44" s="3">
        <v>5.3902744410535431E-3</v>
      </c>
      <c r="GD44" s="3">
        <v>2.3667077988333788E-3</v>
      </c>
      <c r="GE44" s="3">
        <v>8.9163349613248706E-4</v>
      </c>
      <c r="GF44" s="3">
        <v>2.7415946739081708E-4</v>
      </c>
      <c r="GG44" s="3">
        <v>6.3199240422931132E-5</v>
      </c>
      <c r="GH44" s="3">
        <v>9.1645218537292416E-6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38</v>
      </c>
      <c r="HC44">
        <f t="shared" si="24"/>
        <v>7.8068229954352628E-2</v>
      </c>
      <c r="HD44">
        <f>IF(H44&gt;=$F$3,IF(HB44&lt;50,HC44*VLOOKUP(H44,Ret!$A$2:$AZ$27,HB44+2),HC44),0)</f>
        <v>2.3966946595986256E-2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1.8814443418998982E-4</v>
      </c>
      <c r="HH44">
        <f t="shared" si="28"/>
        <v>61</v>
      </c>
      <c r="HI44">
        <f t="shared" si="28"/>
        <v>35</v>
      </c>
      <c r="HJ44">
        <f t="shared" si="21"/>
        <v>0.11518411910358303</v>
      </c>
      <c r="HK44">
        <f>IF(HH44&gt;=$F$3,IF(HI44&lt;50,HJ44*VLOOKUP(HH44,Ret!$A$2:$AZ$27,HI44+2),HJ44),0)</f>
        <v>2.0963509676852111E-2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2.2576087344302275E-4</v>
      </c>
      <c r="HN44">
        <f>HN43/(1+Assumptions!$C$9)</f>
        <v>0.31468934691096778</v>
      </c>
      <c r="HO44">
        <f>HO43*(1+Assumptions!$C$10)</f>
        <v>2.6952054128682215</v>
      </c>
      <c r="HQ44">
        <f>HQ43/(1.01+Assumptions!$C$9)</f>
        <v>0.23377616929784559</v>
      </c>
      <c r="HR44">
        <f>HR43/(0.99+Assumptions!$C$9)</f>
        <v>0.42482830580550457</v>
      </c>
    </row>
    <row r="45" spans="2:226" x14ac:dyDescent="0.25">
      <c r="B45">
        <f t="shared" si="27"/>
        <v>2076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88782.867626396503</v>
      </c>
      <c r="F45" s="3">
        <f t="shared" si="19"/>
        <v>49949.5</v>
      </c>
      <c r="H45">
        <f t="shared" si="23"/>
        <v>65</v>
      </c>
      <c r="I45" s="5">
        <v>212258.59028489891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30231.279999999999</v>
      </c>
      <c r="AV45" s="5">
        <v>31664.05</v>
      </c>
      <c r="AW45" s="5">
        <v>33136.660000000003</v>
      </c>
      <c r="AX45" s="5">
        <v>34645.589999999997</v>
      </c>
      <c r="AY45" s="5">
        <v>36188.14</v>
      </c>
      <c r="AZ45" s="5">
        <v>37757.760000000002</v>
      </c>
      <c r="BA45" s="5">
        <v>39344.480000000003</v>
      </c>
      <c r="BB45" s="5">
        <v>40936.44</v>
      </c>
      <c r="BC45" s="5">
        <v>42521.55</v>
      </c>
      <c r="BD45" s="5">
        <v>44087.74</v>
      </c>
      <c r="BE45" s="5">
        <v>45620.92</v>
      </c>
      <c r="BF45" s="5">
        <v>47105.39</v>
      </c>
      <c r="BG45" s="5">
        <v>48524.35</v>
      </c>
      <c r="BH45" s="5">
        <v>49856.53</v>
      </c>
      <c r="BI45" s="5">
        <v>51072.23</v>
      </c>
      <c r="BJ45" s="5">
        <v>52133.29</v>
      </c>
      <c r="BK45" s="5">
        <v>52995.85</v>
      </c>
      <c r="BL45" s="5">
        <v>53615.49</v>
      </c>
      <c r="BM45" s="5">
        <v>53942.59</v>
      </c>
      <c r="BN45" s="5">
        <v>53925.67</v>
      </c>
      <c r="BO45" s="5">
        <v>53514.5</v>
      </c>
      <c r="BP45" s="5">
        <v>52662.14</v>
      </c>
      <c r="BQ45" s="5">
        <v>51331.1</v>
      </c>
      <c r="BR45" s="5">
        <v>49497.58</v>
      </c>
      <c r="BS45" s="5">
        <v>47056.97</v>
      </c>
      <c r="BT45" s="5">
        <v>44030.239999999998</v>
      </c>
      <c r="BU45" s="5">
        <v>40475.4</v>
      </c>
      <c r="BV45" s="5">
        <v>36481.21</v>
      </c>
      <c r="BW45" s="5">
        <v>32160.69</v>
      </c>
      <c r="BX45" s="5">
        <v>27656.3</v>
      </c>
      <c r="BY45" s="5">
        <v>23142.92</v>
      </c>
      <c r="BZ45" s="5">
        <v>18810.41</v>
      </c>
      <c r="CA45" s="5">
        <v>14933.55</v>
      </c>
      <c r="CB45" s="5">
        <v>11503.75</v>
      </c>
      <c r="CC45" s="5">
        <v>8493.4599999999991</v>
      </c>
      <c r="CD45" s="5">
        <v>5951.54</v>
      </c>
      <c r="CE45" s="5">
        <v>3937.98</v>
      </c>
      <c r="CF45" s="5">
        <v>2367.86</v>
      </c>
      <c r="CG45" s="5">
        <v>1261.96</v>
      </c>
      <c r="CH45" s="5">
        <v>584.55999999999995</v>
      </c>
      <c r="CI45" s="5">
        <v>232.34</v>
      </c>
      <c r="CJ45" s="5">
        <v>75.37</v>
      </c>
      <c r="CK45" s="5">
        <v>18.329999999999998</v>
      </c>
      <c r="CL45" s="5">
        <v>2.8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0.99351999999999996</v>
      </c>
      <c r="ER45" s="3">
        <v>0.98635672079999992</v>
      </c>
      <c r="ES45" s="3">
        <v>0.97841654919755994</v>
      </c>
      <c r="ET45" s="3">
        <v>0.96964015275125781</v>
      </c>
      <c r="EU45" s="3">
        <v>0.96001162603443779</v>
      </c>
      <c r="EV45" s="3">
        <v>0.94943229791553829</v>
      </c>
      <c r="EW45" s="3">
        <v>0.93775428065117716</v>
      </c>
      <c r="EX45" s="3">
        <v>0.92483202666380393</v>
      </c>
      <c r="EY45" s="3">
        <v>0.91056186849238141</v>
      </c>
      <c r="EZ45" s="3">
        <v>0.89488199311694261</v>
      </c>
      <c r="FA45" s="3">
        <v>0.87772710530889075</v>
      </c>
      <c r="FB45" s="3">
        <v>0.85904029523686443</v>
      </c>
      <c r="FC45" s="3">
        <v>0.83878412507517908</v>
      </c>
      <c r="FD45" s="3">
        <v>0.81688347156946617</v>
      </c>
      <c r="FE45" s="3">
        <v>0.79317751322452024</v>
      </c>
      <c r="FF45" s="3">
        <v>0.76744683469551678</v>
      </c>
      <c r="FG45" s="3">
        <v>0.73947339757086517</v>
      </c>
      <c r="FH45" s="3">
        <v>0.7091180146005811</v>
      </c>
      <c r="FI45" s="3">
        <v>0.67625039462384418</v>
      </c>
      <c r="FJ45" s="3">
        <v>0.64079458643371601</v>
      </c>
      <c r="FK45" s="3">
        <v>0.60275701978301066</v>
      </c>
      <c r="FL45" s="3">
        <v>0.5622336653429989</v>
      </c>
      <c r="FM45" s="3">
        <v>0.51945330574705006</v>
      </c>
      <c r="FN45" s="3">
        <v>0.47478551598586122</v>
      </c>
      <c r="FO45" s="3">
        <v>0.42784347202033912</v>
      </c>
      <c r="FP45" s="3">
        <v>0.37945437533483878</v>
      </c>
      <c r="FQ45" s="3">
        <v>0.33063377540425842</v>
      </c>
      <c r="FR45" s="3">
        <v>0.28247035334112008</v>
      </c>
      <c r="FS45" s="3">
        <v>0.23603505195537333</v>
      </c>
      <c r="FT45" s="3">
        <v>0.19239453119934435</v>
      </c>
      <c r="FU45" s="3">
        <v>0.15260349425669595</v>
      </c>
      <c r="FV45" s="3">
        <v>0.11756878404524369</v>
      </c>
      <c r="FW45" s="3">
        <v>8.8471685681886333E-2</v>
      </c>
      <c r="FX45" s="3">
        <v>6.4599370734342937E-2</v>
      </c>
      <c r="FY45" s="3">
        <v>4.5208577621015211E-2</v>
      </c>
      <c r="FZ45" s="3">
        <v>3.0027085170102094E-2</v>
      </c>
      <c r="GA45" s="3">
        <v>1.8832387276984632E-2</v>
      </c>
      <c r="GB45" s="3">
        <v>1.0733330804644621E-2</v>
      </c>
      <c r="GC45" s="3">
        <v>5.422156722582323E-3</v>
      </c>
      <c r="GD45" s="3">
        <v>2.3807063521842204E-3</v>
      </c>
      <c r="GE45" s="3">
        <v>8.969073111218831E-4</v>
      </c>
      <c r="GF45" s="3">
        <v>2.7578106002375659E-4</v>
      </c>
      <c r="GG45" s="3">
        <v>6.3573049956676351E-5</v>
      </c>
      <c r="GH45" s="3">
        <v>9.2187279742176353E-6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39</v>
      </c>
      <c r="HC45">
        <f t="shared" si="24"/>
        <v>5.3913138924176381E-2</v>
      </c>
      <c r="HD45">
        <f>IF(H45&gt;=$F$3,IF(HB45&lt;50,HC45*VLOOKUP(H45,Ret!$A$2:$AZ$27,HB45+2),HC45),0)</f>
        <v>2.1834821264291437E-2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1.3855676703513329E-4</v>
      </c>
      <c r="HH45">
        <f t="shared" si="28"/>
        <v>62</v>
      </c>
      <c r="HI45">
        <f t="shared" si="28"/>
        <v>36</v>
      </c>
      <c r="HJ45">
        <f t="shared" si="21"/>
        <v>9.3994848553287907E-2</v>
      </c>
      <c r="HK45">
        <f>IF(HH45&gt;=$F$3,IF(HI45&lt;50,HJ45*VLOOKUP(HH45,Ret!$A$2:$AZ$27,HI45+2),HJ45),0)</f>
        <v>2.9232397900072538E-2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1.9550928499083883E-4</v>
      </c>
      <c r="HN45">
        <f>HN44/(1+Assumptions!$C$9)</f>
        <v>0.3031689276598919</v>
      </c>
      <c r="HO45">
        <f>HO44*(1+Assumptions!$C$10)</f>
        <v>2.7827995887864385</v>
      </c>
      <c r="HQ45">
        <f>HQ44/(1.01+Assumptions!$C$9)</f>
        <v>0.22306886383382213</v>
      </c>
      <c r="HR45">
        <f>HR44/(0.99+Assumptions!$C$9)</f>
        <v>0.41325710681469313</v>
      </c>
    </row>
    <row r="46" spans="2:226" x14ac:dyDescent="0.25">
      <c r="B46">
        <f t="shared" si="27"/>
        <v>2077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93665.925345848314</v>
      </c>
      <c r="F46" s="3">
        <f t="shared" si="19"/>
        <v>49153.919999999998</v>
      </c>
      <c r="H46">
        <f t="shared" si="23"/>
        <v>66</v>
      </c>
      <c r="I46" s="5">
        <v>206061.65661872795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31870.57</v>
      </c>
      <c r="AW46" s="5">
        <v>33352.78</v>
      </c>
      <c r="AX46" s="5">
        <v>34871.56</v>
      </c>
      <c r="AY46" s="5">
        <v>36424.17</v>
      </c>
      <c r="AZ46" s="5">
        <v>38004.03</v>
      </c>
      <c r="BA46" s="5">
        <v>39601.089999999997</v>
      </c>
      <c r="BB46" s="5">
        <v>41203.440000000002</v>
      </c>
      <c r="BC46" s="5">
        <v>42798.89</v>
      </c>
      <c r="BD46" s="5">
        <v>44375.3</v>
      </c>
      <c r="BE46" s="5">
        <v>45918.48</v>
      </c>
      <c r="BF46" s="5">
        <v>47412.62</v>
      </c>
      <c r="BG46" s="5">
        <v>48840.83</v>
      </c>
      <c r="BH46" s="5">
        <v>50181.71</v>
      </c>
      <c r="BI46" s="5">
        <v>51405.33</v>
      </c>
      <c r="BJ46" s="5">
        <v>52473.32</v>
      </c>
      <c r="BK46" s="5">
        <v>53341.51</v>
      </c>
      <c r="BL46" s="5">
        <v>53965.19</v>
      </c>
      <c r="BM46" s="5">
        <v>54294.42</v>
      </c>
      <c r="BN46" s="5">
        <v>54277.39</v>
      </c>
      <c r="BO46" s="5">
        <v>53863.53</v>
      </c>
      <c r="BP46" s="5">
        <v>53005.61</v>
      </c>
      <c r="BQ46" s="5">
        <v>51665.9</v>
      </c>
      <c r="BR46" s="5">
        <v>49820.42</v>
      </c>
      <c r="BS46" s="5">
        <v>47363.88</v>
      </c>
      <c r="BT46" s="5">
        <v>44317.41</v>
      </c>
      <c r="BU46" s="5">
        <v>40739.39</v>
      </c>
      <c r="BV46" s="5">
        <v>36719.15</v>
      </c>
      <c r="BW46" s="5">
        <v>32370.45</v>
      </c>
      <c r="BX46" s="5">
        <v>27836.68</v>
      </c>
      <c r="BY46" s="5">
        <v>23293.87</v>
      </c>
      <c r="BZ46" s="5">
        <v>18933.099999999999</v>
      </c>
      <c r="CA46" s="5">
        <v>15030.95</v>
      </c>
      <c r="CB46" s="5">
        <v>11578.78</v>
      </c>
      <c r="CC46" s="5">
        <v>8548.85</v>
      </c>
      <c r="CD46" s="5">
        <v>5990.36</v>
      </c>
      <c r="CE46" s="5">
        <v>3963.67</v>
      </c>
      <c r="CF46" s="5">
        <v>2383.3000000000002</v>
      </c>
      <c r="CG46" s="5">
        <v>1270.19</v>
      </c>
      <c r="CH46" s="5">
        <v>588.38</v>
      </c>
      <c r="CI46" s="5">
        <v>233.86</v>
      </c>
      <c r="CJ46" s="5">
        <v>75.86</v>
      </c>
      <c r="CK46" s="5">
        <v>18.45</v>
      </c>
      <c r="CL46" s="5">
        <v>2.82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0.99278999999999995</v>
      </c>
      <c r="ES46" s="3">
        <v>0.98479804049999997</v>
      </c>
      <c r="ET46" s="3">
        <v>0.97596440207671498</v>
      </c>
      <c r="EU46" s="3">
        <v>0.96627307556409325</v>
      </c>
      <c r="EV46" s="3">
        <v>0.95562474627137695</v>
      </c>
      <c r="EW46" s="3">
        <v>0.94387056189223906</v>
      </c>
      <c r="EX46" s="3">
        <v>0.93086402554936398</v>
      </c>
      <c r="EY46" s="3">
        <v>0.91650079363513726</v>
      </c>
      <c r="EZ46" s="3">
        <v>0.90071864996874018</v>
      </c>
      <c r="FA46" s="3">
        <v>0.88345187344883946</v>
      </c>
      <c r="FB46" s="3">
        <v>0.86464318306311361</v>
      </c>
      <c r="FC46" s="3">
        <v>0.84425489680648536</v>
      </c>
      <c r="FD46" s="3">
        <v>0.82221140145086802</v>
      </c>
      <c r="FE46" s="3">
        <v>0.79835082658076384</v>
      </c>
      <c r="FF46" s="3">
        <v>0.77245232576648382</v>
      </c>
      <c r="FG46" s="3">
        <v>0.74429643849229554</v>
      </c>
      <c r="FH46" s="3">
        <v>0.71374306969218682</v>
      </c>
      <c r="FI46" s="3">
        <v>0.680661078411954</v>
      </c>
      <c r="FJ46" s="3">
        <v>0.64497401807081522</v>
      </c>
      <c r="FK46" s="3">
        <v>0.60668836035813167</v>
      </c>
      <c r="FL46" s="3">
        <v>0.56590070189125452</v>
      </c>
      <c r="FM46" s="3">
        <v>0.52284131748434892</v>
      </c>
      <c r="FN46" s="3">
        <v>0.47788219259386977</v>
      </c>
      <c r="FO46" s="3">
        <v>0.43063398021211385</v>
      </c>
      <c r="FP46" s="3">
        <v>0.38192927705012381</v>
      </c>
      <c r="FQ46" s="3">
        <v>0.33279025626485487</v>
      </c>
      <c r="FR46" s="3">
        <v>0.28431269963475347</v>
      </c>
      <c r="FS46" s="3">
        <v>0.23757453494179634</v>
      </c>
      <c r="FT46" s="3">
        <v>0.19364937917640762</v>
      </c>
      <c r="FU46" s="3">
        <v>0.15359881457514299</v>
      </c>
      <c r="FV46" s="3">
        <v>0.11833559872498166</v>
      </c>
      <c r="FW46" s="3">
        <v>8.9048721396535954E-2</v>
      </c>
      <c r="FX46" s="3">
        <v>6.502070490210865E-2</v>
      </c>
      <c r="FY46" s="3">
        <v>4.5503439911642692E-2</v>
      </c>
      <c r="FZ46" s="3">
        <v>3.022292975491396E-2</v>
      </c>
      <c r="GA46" s="3">
        <v>1.8955217083686939E-2</v>
      </c>
      <c r="GB46" s="3">
        <v>1.0803336424676534E-2</v>
      </c>
      <c r="GC46" s="3">
        <v>5.4575214616538444E-3</v>
      </c>
      <c r="GD46" s="3">
        <v>2.3962339481683531E-3</v>
      </c>
      <c r="GE46" s="3">
        <v>9.0275717763294526E-4</v>
      </c>
      <c r="GF46" s="3">
        <v>2.7757977697857801E-4</v>
      </c>
      <c r="GG46" s="3">
        <v>6.3987690189101789E-5</v>
      </c>
      <c r="GH46" s="3">
        <v>9.2788549543216481E-6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40</v>
      </c>
      <c r="HC46">
        <f t="shared" si="24"/>
        <v>3.1939760892849813E-2</v>
      </c>
      <c r="HD46">
        <f>IF(H46&gt;=$F$3,IF(HB46&lt;50,HC46*VLOOKUP(H46,Ret!$A$2:$AZ$27,HB46+2),HC46),0)</f>
        <v>9.7416270723191933E-3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8.911193289105097E-5</v>
      </c>
      <c r="HH46">
        <f t="shared" si="28"/>
        <v>63</v>
      </c>
      <c r="HI46">
        <f t="shared" si="28"/>
        <v>37</v>
      </c>
      <c r="HJ46">
        <f t="shared" si="21"/>
        <v>6.4566941368224537E-2</v>
      </c>
      <c r="HK46">
        <f>IF(HH46&gt;=$F$3,IF(HI46&lt;50,HJ46*VLOOKUP(HH46,Ret!$A$2:$AZ$27,HI46+2),HJ46),0)</f>
        <v>2.1113389827409425E-2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1.452756180785052E-4</v>
      </c>
      <c r="HN46">
        <f>HN45/(1+Assumptions!$C$9)</f>
        <v>0.29207025786116753</v>
      </c>
      <c r="HO46">
        <f>HO45*(1+Assumptions!$C$10)</f>
        <v>2.8732405754219976</v>
      </c>
      <c r="HQ46">
        <f>HQ45/(1.01+Assumptions!$C$9)</f>
        <v>0.21285196930708217</v>
      </c>
      <c r="HR46">
        <f>HR45/(0.99+Assumptions!$C$9)</f>
        <v>0.4020010766679894</v>
      </c>
    </row>
    <row r="47" spans="2:226" x14ac:dyDescent="0.25">
      <c r="B47">
        <f t="shared" si="27"/>
        <v>2078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98817.55123986995</v>
      </c>
      <c r="F47" s="3">
        <f t="shared" si="19"/>
        <v>47911.56</v>
      </c>
      <c r="H47">
        <f t="shared" si="23"/>
        <v>67</v>
      </c>
      <c r="I47" s="5">
        <v>199846.9784836043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33595</v>
      </c>
      <c r="AX47" s="5">
        <v>35124.81</v>
      </c>
      <c r="AY47" s="5">
        <v>36688.699999999997</v>
      </c>
      <c r="AZ47" s="5">
        <v>38280.03</v>
      </c>
      <c r="BA47" s="5">
        <v>39888.69</v>
      </c>
      <c r="BB47" s="5">
        <v>41502.67</v>
      </c>
      <c r="BC47" s="5">
        <v>43109.71</v>
      </c>
      <c r="BD47" s="5">
        <v>44697.57</v>
      </c>
      <c r="BE47" s="5">
        <v>46251.95</v>
      </c>
      <c r="BF47" s="5">
        <v>47756.95</v>
      </c>
      <c r="BG47" s="5">
        <v>49195.53</v>
      </c>
      <c r="BH47" s="5">
        <v>50546.15</v>
      </c>
      <c r="BI47" s="5">
        <v>51778.66</v>
      </c>
      <c r="BJ47" s="5">
        <v>52854.400000000001</v>
      </c>
      <c r="BK47" s="5">
        <v>53728.89</v>
      </c>
      <c r="BL47" s="5">
        <v>54357.1</v>
      </c>
      <c r="BM47" s="5">
        <v>54688.72</v>
      </c>
      <c r="BN47" s="5">
        <v>54671.57</v>
      </c>
      <c r="BO47" s="5">
        <v>54254.71</v>
      </c>
      <c r="BP47" s="5">
        <v>53390.559999999998</v>
      </c>
      <c r="BQ47" s="5">
        <v>52041.120000000003</v>
      </c>
      <c r="BR47" s="5">
        <v>50182.239999999998</v>
      </c>
      <c r="BS47" s="5">
        <v>47707.86</v>
      </c>
      <c r="BT47" s="5">
        <v>44639.26</v>
      </c>
      <c r="BU47" s="5">
        <v>41035.25</v>
      </c>
      <c r="BV47" s="5">
        <v>36985.82</v>
      </c>
      <c r="BW47" s="5">
        <v>32605.54</v>
      </c>
      <c r="BX47" s="5">
        <v>28038.84</v>
      </c>
      <c r="BY47" s="5">
        <v>23463.040000000001</v>
      </c>
      <c r="BZ47" s="5">
        <v>19070.59</v>
      </c>
      <c r="CA47" s="5">
        <v>15140.11</v>
      </c>
      <c r="CB47" s="5">
        <v>11662.87</v>
      </c>
      <c r="CC47" s="5">
        <v>8610.94</v>
      </c>
      <c r="CD47" s="5">
        <v>6033.86</v>
      </c>
      <c r="CE47" s="5">
        <v>3992.45</v>
      </c>
      <c r="CF47" s="5">
        <v>2400.61</v>
      </c>
      <c r="CG47" s="5">
        <v>1279.42</v>
      </c>
      <c r="CH47" s="5">
        <v>592.65</v>
      </c>
      <c r="CI47" s="5">
        <v>235.55</v>
      </c>
      <c r="CJ47" s="5">
        <v>76.41</v>
      </c>
      <c r="CK47" s="5">
        <v>18.579999999999998</v>
      </c>
      <c r="CL47" s="5">
        <v>2.84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0.99195</v>
      </c>
      <c r="ET47" s="3">
        <v>0.98305220849999997</v>
      </c>
      <c r="EU47" s="3">
        <v>0.97329050006959494</v>
      </c>
      <c r="EV47" s="3">
        <v>0.96256483875882792</v>
      </c>
      <c r="EW47" s="3">
        <v>0.95072529124209437</v>
      </c>
      <c r="EX47" s="3">
        <v>0.93762429672877834</v>
      </c>
      <c r="EY47" s="3">
        <v>0.9231567538302532</v>
      </c>
      <c r="EZ47" s="3">
        <v>0.90725999452929618</v>
      </c>
      <c r="FA47" s="3">
        <v>0.88986782043416957</v>
      </c>
      <c r="FB47" s="3">
        <v>0.87092253453712609</v>
      </c>
      <c r="FC47" s="3">
        <v>0.85038618117274067</v>
      </c>
      <c r="FD47" s="3">
        <v>0.82818259798232041</v>
      </c>
      <c r="FE47" s="3">
        <v>0.8041487389888734</v>
      </c>
      <c r="FF47" s="3">
        <v>0.77806215389607436</v>
      </c>
      <c r="FG47" s="3">
        <v>0.74970178838656243</v>
      </c>
      <c r="FH47" s="3">
        <v>0.71892652997329398</v>
      </c>
      <c r="FI47" s="3">
        <v>0.68560428530903184</v>
      </c>
      <c r="FJ47" s="3">
        <v>0.64965805263027931</v>
      </c>
      <c r="FK47" s="3">
        <v>0.61109435062614592</v>
      </c>
      <c r="FL47" s="3">
        <v>0.57001047743355016</v>
      </c>
      <c r="FM47" s="3">
        <v>0.52663838020563136</v>
      </c>
      <c r="FN47" s="3">
        <v>0.48135274589174909</v>
      </c>
      <c r="FO47" s="3">
        <v>0.43376139990543183</v>
      </c>
      <c r="FP47" s="3">
        <v>0.38470298557612748</v>
      </c>
      <c r="FQ47" s="3">
        <v>0.33520709945190291</v>
      </c>
      <c r="FR47" s="3">
        <v>0.28637748127474422</v>
      </c>
      <c r="FS47" s="3">
        <v>0.239299887127989</v>
      </c>
      <c r="FT47" s="3">
        <v>0.1950557309968951</v>
      </c>
      <c r="FU47" s="3">
        <v>0.15471430471211725</v>
      </c>
      <c r="FV47" s="3">
        <v>0.11919499463630936</v>
      </c>
      <c r="FW47" s="3">
        <v>8.9695425413769167E-2</v>
      </c>
      <c r="FX47" s="3">
        <v>6.5492908774371833E-2</v>
      </c>
      <c r="FY47" s="3">
        <v>4.5833902347568636E-2</v>
      </c>
      <c r="FZ47" s="3">
        <v>3.0442419600231616E-2</v>
      </c>
      <c r="GA47" s="3">
        <v>1.9092876724873267E-2</v>
      </c>
      <c r="GB47" s="3">
        <v>1.0881794160574269E-2</v>
      </c>
      <c r="GC47" s="3">
        <v>5.4971559560973039E-3</v>
      </c>
      <c r="GD47" s="3">
        <v>2.4136362656436432E-3</v>
      </c>
      <c r="GE47" s="3">
        <v>9.0931332671858602E-4</v>
      </c>
      <c r="GF47" s="3">
        <v>2.7959566169943081E-4</v>
      </c>
      <c r="GG47" s="3">
        <v>6.445239193495278E-5</v>
      </c>
      <c r="GH47" s="3">
        <v>9.3462413544875008E-6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41</v>
      </c>
      <c r="HC47">
        <f t="shared" si="24"/>
        <v>2.2109021887639566E-2</v>
      </c>
      <c r="HD47">
        <f>IF(H47&gt;=$F$3,IF(HB47&lt;50,HC47*VLOOKUP(H47,Ret!$A$2:$AZ$27,HB47+2),HC47),0)</f>
        <v>8.4014283173030353E-3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6.6548155881795089E-5</v>
      </c>
      <c r="HH47">
        <f t="shared" si="28"/>
        <v>64</v>
      </c>
      <c r="HI47">
        <f t="shared" si="28"/>
        <v>38</v>
      </c>
      <c r="HJ47">
        <f t="shared" si="21"/>
        <v>4.3308275922736603E-2</v>
      </c>
      <c r="HK47">
        <f>IF(HH47&gt;=$F$3,IF(HI47&lt;50,HJ47*VLOOKUP(HH47,Ret!$A$2:$AZ$27,HI47+2),HJ47),0)</f>
        <v>1.3295640708280137E-2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1.043729449737952E-4</v>
      </c>
      <c r="HN47">
        <f>HN46/(1+Assumptions!$C$9)</f>
        <v>0.28137789774678951</v>
      </c>
      <c r="HO47">
        <f>HO46*(1+Assumptions!$C$10)</f>
        <v>2.9666208941232126</v>
      </c>
      <c r="HQ47">
        <f>HQ46/(1.01+Assumptions!$C$9)</f>
        <v>0.20310302414797915</v>
      </c>
      <c r="HR47">
        <f>HR46/(0.99+Assumptions!$C$9)</f>
        <v>0.39105163099998969</v>
      </c>
    </row>
    <row r="48" spans="2:226" x14ac:dyDescent="0.25">
      <c r="B48">
        <f t="shared" si="27"/>
        <v>2079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104252.51655806279</v>
      </c>
      <c r="F48" s="3">
        <f t="shared" si="19"/>
        <v>46200.18</v>
      </c>
      <c r="H48">
        <f t="shared" si="23"/>
        <v>68</v>
      </c>
      <c r="I48" s="5">
        <v>193624.70050343077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35409.86</v>
      </c>
      <c r="AY48" s="5">
        <v>36986.44</v>
      </c>
      <c r="AZ48" s="5">
        <v>38590.68</v>
      </c>
      <c r="BA48" s="5">
        <v>40212.400000000001</v>
      </c>
      <c r="BB48" s="5">
        <v>41839.480000000003</v>
      </c>
      <c r="BC48" s="5">
        <v>43459.56</v>
      </c>
      <c r="BD48" s="5">
        <v>45060.3</v>
      </c>
      <c r="BE48" s="5">
        <v>46627.3</v>
      </c>
      <c r="BF48" s="5">
        <v>48144.51</v>
      </c>
      <c r="BG48" s="5">
        <v>49594.77</v>
      </c>
      <c r="BH48" s="5">
        <v>50956.35</v>
      </c>
      <c r="BI48" s="5">
        <v>52198.86</v>
      </c>
      <c r="BJ48" s="5">
        <v>53283.33</v>
      </c>
      <c r="BK48" s="5">
        <v>54164.92</v>
      </c>
      <c r="BL48" s="5">
        <v>54798.23</v>
      </c>
      <c r="BM48" s="5">
        <v>55132.54</v>
      </c>
      <c r="BN48" s="5">
        <v>55115.25</v>
      </c>
      <c r="BO48" s="5">
        <v>54695</v>
      </c>
      <c r="BP48" s="5">
        <v>53823.839999999997</v>
      </c>
      <c r="BQ48" s="5">
        <v>52463.45</v>
      </c>
      <c r="BR48" s="5">
        <v>50589.48</v>
      </c>
      <c r="BS48" s="5">
        <v>48095.02</v>
      </c>
      <c r="BT48" s="5">
        <v>45001.53</v>
      </c>
      <c r="BU48" s="5">
        <v>41368.269999999997</v>
      </c>
      <c r="BV48" s="5">
        <v>37285.97</v>
      </c>
      <c r="BW48" s="5">
        <v>32870.14</v>
      </c>
      <c r="BX48" s="5">
        <v>28266.38</v>
      </c>
      <c r="BY48" s="5">
        <v>23653.45</v>
      </c>
      <c r="BZ48" s="5">
        <v>19225.36</v>
      </c>
      <c r="CA48" s="5">
        <v>15262.98</v>
      </c>
      <c r="CB48" s="5">
        <v>11757.52</v>
      </c>
      <c r="CC48" s="5">
        <v>8680.82</v>
      </c>
      <c r="CD48" s="5">
        <v>6082.83</v>
      </c>
      <c r="CE48" s="5">
        <v>4024.85</v>
      </c>
      <c r="CF48" s="5">
        <v>2420.09</v>
      </c>
      <c r="CG48" s="5">
        <v>1289.8</v>
      </c>
      <c r="CH48" s="5">
        <v>597.46</v>
      </c>
      <c r="CI48" s="5">
        <v>237.47</v>
      </c>
      <c r="CJ48" s="5">
        <v>77.03</v>
      </c>
      <c r="CK48" s="5">
        <v>18.73</v>
      </c>
      <c r="CL48" s="5">
        <v>2.87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0.99102999999999997</v>
      </c>
      <c r="EU48" s="3">
        <v>0.98118907209999995</v>
      </c>
      <c r="EV48" s="3">
        <v>0.97037636852545794</v>
      </c>
      <c r="EW48" s="3">
        <v>0.95844073919259487</v>
      </c>
      <c r="EX48" s="3">
        <v>0.94523342580652092</v>
      </c>
      <c r="EY48" s="3">
        <v>0.93064847404632622</v>
      </c>
      <c r="EZ48" s="3">
        <v>0.91462270732324846</v>
      </c>
      <c r="FA48" s="3">
        <v>0.89708939002386179</v>
      </c>
      <c r="FB48" s="3">
        <v>0.87799035691025373</v>
      </c>
      <c r="FC48" s="3">
        <v>0.85728734429430986</v>
      </c>
      <c r="FD48" s="3">
        <v>0.83490357173478547</v>
      </c>
      <c r="FE48" s="3">
        <v>0.81067467008304195</v>
      </c>
      <c r="FF48" s="3">
        <v>0.78437638378554808</v>
      </c>
      <c r="FG48" s="3">
        <v>0.75578586459656483</v>
      </c>
      <c r="FH48" s="3">
        <v>0.72476085485487585</v>
      </c>
      <c r="FI48" s="3">
        <v>0.69116818923235235</v>
      </c>
      <c r="FJ48" s="3">
        <v>0.65493024107090014</v>
      </c>
      <c r="FK48" s="3">
        <v>0.61605358196093152</v>
      </c>
      <c r="FL48" s="3">
        <v>0.57463629964569807</v>
      </c>
      <c r="FM48" s="3">
        <v>0.53091222360565693</v>
      </c>
      <c r="FN48" s="3">
        <v>0.4852590814978065</v>
      </c>
      <c r="FO48" s="3">
        <v>0.43728151611011834</v>
      </c>
      <c r="FP48" s="3">
        <v>0.38782497663806398</v>
      </c>
      <c r="FQ48" s="3">
        <v>0.33792741514381069</v>
      </c>
      <c r="FR48" s="3">
        <v>0.28870152857981179</v>
      </c>
      <c r="FS48" s="3">
        <v>0.24124188429657653</v>
      </c>
      <c r="FT48" s="3">
        <v>0.19663867230898249</v>
      </c>
      <c r="FU48" s="3">
        <v>0.15596986210203873</v>
      </c>
      <c r="FV48" s="3">
        <v>0.12016230116065267</v>
      </c>
      <c r="FW48" s="3">
        <v>9.042333324640274E-2</v>
      </c>
      <c r="FX48" s="3">
        <v>6.602440523652589E-2</v>
      </c>
      <c r="FY48" s="3">
        <v>4.6205859516677911E-2</v>
      </c>
      <c r="FZ48" s="3">
        <v>3.0689469832382306E-2</v>
      </c>
      <c r="GA48" s="3">
        <v>1.9247821689473536E-2</v>
      </c>
      <c r="GB48" s="3">
        <v>1.0970103493698547E-2</v>
      </c>
      <c r="GC48" s="3">
        <v>5.5417671819116953E-3</v>
      </c>
      <c r="GD48" s="3">
        <v>2.4332237165619677E-3</v>
      </c>
      <c r="GE48" s="3">
        <v>9.166927029775556E-4</v>
      </c>
      <c r="GF48" s="3">
        <v>2.8186467231153879E-4</v>
      </c>
      <c r="GG48" s="3">
        <v>6.497544426125591E-5</v>
      </c>
      <c r="GH48" s="3">
        <v>9.4220891723247169E-6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42</v>
      </c>
      <c r="HC48">
        <f t="shared" si="24"/>
        <v>1.3641045414454735E-2</v>
      </c>
      <c r="HD48">
        <f>IF(H48&gt;=$F$3,IF(HB48&lt;50,HC48*VLOOKUP(H48,Ret!$A$2:$AZ$27,HB48+2),HC48),0)</f>
        <v>3.7649285343895073E-3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4.4060576688688795E-5</v>
      </c>
      <c r="HH48">
        <f t="shared" si="28"/>
        <v>65</v>
      </c>
      <c r="HI48">
        <f t="shared" si="28"/>
        <v>39</v>
      </c>
      <c r="HJ48">
        <f t="shared" si="21"/>
        <v>2.990826226948267E-2</v>
      </c>
      <c r="HK48">
        <f>IF(HH48&gt;=$F$3,IF(HI48&lt;50,HJ48*VLOOKUP(HH48,Ret!$A$2:$AZ$27,HI48+2),HJ48),0)</f>
        <v>1.2112846219140482E-2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7.6864234032570451E-5</v>
      </c>
      <c r="HN48">
        <f>HN47/(1+Assumptions!$C$9)</f>
        <v>0.27107697278110743</v>
      </c>
      <c r="HO48">
        <f>HO47*(1+Assumptions!$C$10)</f>
        <v>3.063036073182217</v>
      </c>
      <c r="HQ48">
        <f>HQ47/(1.01+Assumptions!$C$9)</f>
        <v>0.19380059556104881</v>
      </c>
      <c r="HR48">
        <f>HR47/(0.99+Assumptions!$C$9)</f>
        <v>0.38040041926069035</v>
      </c>
    </row>
    <row r="49" spans="2:226" x14ac:dyDescent="0.25">
      <c r="B49">
        <f t="shared" si="27"/>
        <v>2080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109986.40496875624</v>
      </c>
      <c r="F49" s="3">
        <f t="shared" si="19"/>
        <v>43922.15</v>
      </c>
      <c r="H49">
        <f t="shared" si="23"/>
        <v>69</v>
      </c>
      <c r="I49" s="5">
        <v>187397.26273300988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37321.21</v>
      </c>
      <c r="AZ49" s="5">
        <v>38939.980000000003</v>
      </c>
      <c r="BA49" s="5">
        <v>40576.370000000003</v>
      </c>
      <c r="BB49" s="5">
        <v>42218.18</v>
      </c>
      <c r="BC49" s="5">
        <v>43852.92</v>
      </c>
      <c r="BD49" s="5">
        <v>45468.15</v>
      </c>
      <c r="BE49" s="5">
        <v>47049.34</v>
      </c>
      <c r="BF49" s="5">
        <v>48580.28</v>
      </c>
      <c r="BG49" s="5">
        <v>50043.66</v>
      </c>
      <c r="BH49" s="5">
        <v>51417.56</v>
      </c>
      <c r="BI49" s="5">
        <v>52671.32</v>
      </c>
      <c r="BJ49" s="5">
        <v>53765.61</v>
      </c>
      <c r="BK49" s="5">
        <v>54655.18</v>
      </c>
      <c r="BL49" s="5">
        <v>55294.22</v>
      </c>
      <c r="BM49" s="5">
        <v>55631.55</v>
      </c>
      <c r="BN49" s="5">
        <v>55614.1</v>
      </c>
      <c r="BO49" s="5">
        <v>55190.06</v>
      </c>
      <c r="BP49" s="5">
        <v>54311.01</v>
      </c>
      <c r="BQ49" s="5">
        <v>52938.3</v>
      </c>
      <c r="BR49" s="5">
        <v>51047.38</v>
      </c>
      <c r="BS49" s="5">
        <v>48530.34</v>
      </c>
      <c r="BT49" s="5">
        <v>45408.84</v>
      </c>
      <c r="BU49" s="5">
        <v>41742.699999999997</v>
      </c>
      <c r="BV49" s="5">
        <v>37623.449999999997</v>
      </c>
      <c r="BW49" s="5">
        <v>33167.65</v>
      </c>
      <c r="BX49" s="5">
        <v>28522.23</v>
      </c>
      <c r="BY49" s="5">
        <v>23867.54</v>
      </c>
      <c r="BZ49" s="5">
        <v>19399.37</v>
      </c>
      <c r="CA49" s="5">
        <v>15401.12</v>
      </c>
      <c r="CB49" s="5">
        <v>11863.94</v>
      </c>
      <c r="CC49" s="5">
        <v>8759.39</v>
      </c>
      <c r="CD49" s="5">
        <v>6137.88</v>
      </c>
      <c r="CE49" s="5">
        <v>4061.28</v>
      </c>
      <c r="CF49" s="5">
        <v>2442</v>
      </c>
      <c r="CG49" s="5">
        <v>1301.47</v>
      </c>
      <c r="CH49" s="5">
        <v>602.87</v>
      </c>
      <c r="CI49" s="5">
        <v>239.62</v>
      </c>
      <c r="CJ49" s="5">
        <v>77.73</v>
      </c>
      <c r="CK49" s="5">
        <v>18.899999999999999</v>
      </c>
      <c r="CL49" s="5">
        <v>2.89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0.99007000000000001</v>
      </c>
      <c r="EV49" s="3">
        <v>0.97915942859999994</v>
      </c>
      <c r="EW49" s="3">
        <v>0.96711576762821994</v>
      </c>
      <c r="EX49" s="3">
        <v>0.95378891235030305</v>
      </c>
      <c r="EY49" s="3">
        <v>0.93907194943273786</v>
      </c>
      <c r="EZ49" s="3">
        <v>0.92290113046350608</v>
      </c>
      <c r="FA49" s="3">
        <v>0.90520911579252061</v>
      </c>
      <c r="FB49" s="3">
        <v>0.88593721371729783</v>
      </c>
      <c r="FC49" s="3">
        <v>0.86504681421784391</v>
      </c>
      <c r="FD49" s="3">
        <v>0.84246044189861602</v>
      </c>
      <c r="FE49" s="3">
        <v>0.81801223987471816</v>
      </c>
      <c r="FF49" s="3">
        <v>0.79147592281318224</v>
      </c>
      <c r="FG49" s="3">
        <v>0.76262662542664172</v>
      </c>
      <c r="FH49" s="3">
        <v>0.731320802452878</v>
      </c>
      <c r="FI49" s="3">
        <v>0.69742408325918714</v>
      </c>
      <c r="FJ49" s="3">
        <v>0.66085813857390796</v>
      </c>
      <c r="FK49" s="3">
        <v>0.62162959946816077</v>
      </c>
      <c r="FL49" s="3">
        <v>0.57983744149591632</v>
      </c>
      <c r="FM49" s="3">
        <v>0.53571761057249201</v>
      </c>
      <c r="FN49" s="3">
        <v>0.48965125323936343</v>
      </c>
      <c r="FO49" s="3">
        <v>0.44123943383158754</v>
      </c>
      <c r="FP49" s="3">
        <v>0.39133525386523499</v>
      </c>
      <c r="FQ49" s="3">
        <v>0.34098606010293386</v>
      </c>
      <c r="FR49" s="3">
        <v>0.2913146207277395</v>
      </c>
      <c r="FS49" s="3">
        <v>0.2434254102263064</v>
      </c>
      <c r="FT49" s="3">
        <v>0.19841848612956461</v>
      </c>
      <c r="FU49" s="3">
        <v>0.15738157482824805</v>
      </c>
      <c r="FV49" s="3">
        <v>0.12124991287917886</v>
      </c>
      <c r="FW49" s="3">
        <v>9.1241771940710883E-2</v>
      </c>
      <c r="FX49" s="3">
        <v>6.6622004617948871E-2</v>
      </c>
      <c r="FY49" s="3">
        <v>4.6624077491779152E-2</v>
      </c>
      <c r="FZ49" s="3">
        <v>3.0967246029264799E-2</v>
      </c>
      <c r="GA49" s="3">
        <v>1.9422037364634298E-2</v>
      </c>
      <c r="GB49" s="3">
        <v>1.1069395975599671E-2</v>
      </c>
      <c r="GC49" s="3">
        <v>5.5919267649936861E-3</v>
      </c>
      <c r="GD49" s="3">
        <v>2.4552472847057774E-3</v>
      </c>
      <c r="GE49" s="3">
        <v>9.2498986204005455E-4</v>
      </c>
      <c r="GF49" s="3">
        <v>2.8441588278007597E-4</v>
      </c>
      <c r="GG49" s="3">
        <v>6.5563549298463102E-5</v>
      </c>
      <c r="GH49" s="3">
        <v>9.5073702837701331E-6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43</v>
      </c>
      <c r="HC49">
        <f t="shared" si="24"/>
        <v>9.8320563033765396E-3</v>
      </c>
      <c r="HD49">
        <f>IF(H49&gt;=$F$3,IF(HB49&lt;50,HC49*VLOOKUP(H49,Ret!$A$2:$AZ$27,HB49+2),HC49),0)</f>
        <v>2.8906245531927026E-3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3.3920594246649061E-5</v>
      </c>
      <c r="HH49">
        <f t="shared" si="28"/>
        <v>66</v>
      </c>
      <c r="HI49">
        <f t="shared" si="28"/>
        <v>40</v>
      </c>
      <c r="HJ49">
        <f t="shared" si="21"/>
        <v>1.771855181630962E-2</v>
      </c>
      <c r="HK49">
        <f>IF(HH49&gt;=$F$3,IF(HI49&lt;50,HJ49*VLOOKUP(HH49,Ret!$A$2:$AZ$27,HI49+2),HJ49),0)</f>
        <v>5.4041583039744342E-3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4.9434759567503839E-5</v>
      </c>
      <c r="HN49">
        <f>HN48/(1+Assumptions!$C$9)</f>
        <v>0.2611531529683116</v>
      </c>
      <c r="HO49">
        <f>HO48*(1+Assumptions!$C$10)</f>
        <v>3.1625847455606388</v>
      </c>
      <c r="HQ49">
        <f>HQ48/(1.01+Assumptions!$C$9)</f>
        <v>0.18492423240558092</v>
      </c>
      <c r="HR49">
        <f>HR48/(0.99+Assumptions!$C$9)</f>
        <v>0.37003931834697501</v>
      </c>
    </row>
    <row r="50" spans="2:226" x14ac:dyDescent="0.25">
      <c r="B50">
        <f t="shared" si="27"/>
        <v>2081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116035.65724203784</v>
      </c>
      <c r="F50" s="3">
        <f t="shared" si="19"/>
        <v>41097.06</v>
      </c>
      <c r="H50">
        <f t="shared" si="23"/>
        <v>70</v>
      </c>
      <c r="I50" s="5">
        <v>181158.25456987368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39330.53</v>
      </c>
      <c r="BA50" s="5">
        <v>40983.339999999997</v>
      </c>
      <c r="BB50" s="5">
        <v>42641.61</v>
      </c>
      <c r="BC50" s="5">
        <v>44292.75</v>
      </c>
      <c r="BD50" s="5">
        <v>45924.18</v>
      </c>
      <c r="BE50" s="5">
        <v>47521.22</v>
      </c>
      <c r="BF50" s="5">
        <v>49067.519999999997</v>
      </c>
      <c r="BG50" s="5">
        <v>50545.58</v>
      </c>
      <c r="BH50" s="5">
        <v>51933.26</v>
      </c>
      <c r="BI50" s="5">
        <v>53199.59</v>
      </c>
      <c r="BJ50" s="5">
        <v>54304.86</v>
      </c>
      <c r="BK50" s="5">
        <v>55203.34</v>
      </c>
      <c r="BL50" s="5">
        <v>55848.800000000003</v>
      </c>
      <c r="BM50" s="5">
        <v>56189.52</v>
      </c>
      <c r="BN50" s="5">
        <v>56171.89</v>
      </c>
      <c r="BO50" s="5">
        <v>55743.59</v>
      </c>
      <c r="BP50" s="5">
        <v>54855.73</v>
      </c>
      <c r="BQ50" s="5">
        <v>53469.25</v>
      </c>
      <c r="BR50" s="5">
        <v>51559.360000000001</v>
      </c>
      <c r="BS50" s="5">
        <v>49017.08</v>
      </c>
      <c r="BT50" s="5">
        <v>45864.28</v>
      </c>
      <c r="BU50" s="5">
        <v>42161.36</v>
      </c>
      <c r="BV50" s="5">
        <v>38000.800000000003</v>
      </c>
      <c r="BW50" s="5">
        <v>33500.31</v>
      </c>
      <c r="BX50" s="5">
        <v>28808.29</v>
      </c>
      <c r="BY50" s="5">
        <v>24106.92</v>
      </c>
      <c r="BZ50" s="5">
        <v>19593.939999999999</v>
      </c>
      <c r="CA50" s="5">
        <v>15555.59</v>
      </c>
      <c r="CB50" s="5">
        <v>11982.93</v>
      </c>
      <c r="CC50" s="5">
        <v>8847.24</v>
      </c>
      <c r="CD50" s="5">
        <v>6199.44</v>
      </c>
      <c r="CE50" s="5">
        <v>4102.0200000000004</v>
      </c>
      <c r="CF50" s="5">
        <v>2466.4899999999998</v>
      </c>
      <c r="CG50" s="5">
        <v>1314.53</v>
      </c>
      <c r="CH50" s="5">
        <v>608.91</v>
      </c>
      <c r="CI50" s="5">
        <v>242.02</v>
      </c>
      <c r="CJ50" s="5">
        <v>78.510000000000005</v>
      </c>
      <c r="CK50" s="5">
        <v>19.09</v>
      </c>
      <c r="CL50" s="5">
        <v>2.92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0.98897999999999997</v>
      </c>
      <c r="EW50" s="3">
        <v>0.97681554599999998</v>
      </c>
      <c r="EX50" s="3">
        <v>0.96335502777611992</v>
      </c>
      <c r="EY50" s="3">
        <v>0.94849045969753432</v>
      </c>
      <c r="EZ50" s="3">
        <v>0.93215745398154282</v>
      </c>
      <c r="FA50" s="3">
        <v>0.91428799558871665</v>
      </c>
      <c r="FB50" s="3">
        <v>0.89482280416263282</v>
      </c>
      <c r="FC50" s="3">
        <v>0.87372288244047791</v>
      </c>
      <c r="FD50" s="3">
        <v>0.85090997797995704</v>
      </c>
      <c r="FE50" s="3">
        <v>0.82621657041897867</v>
      </c>
      <c r="FF50" s="3">
        <v>0.79941410487458697</v>
      </c>
      <c r="FG50" s="3">
        <v>0.77027546075190834</v>
      </c>
      <c r="FH50" s="3">
        <v>0.73865565308804249</v>
      </c>
      <c r="FI50" s="3">
        <v>0.70441896356741174</v>
      </c>
      <c r="FJ50" s="3">
        <v>0.66748627730757237</v>
      </c>
      <c r="FK50" s="3">
        <v>0.62786429188659487</v>
      </c>
      <c r="FL50" s="3">
        <v>0.58565297554305906</v>
      </c>
      <c r="FM50" s="3">
        <v>0.54109064063398771</v>
      </c>
      <c r="FN50" s="3">
        <v>0.4945622564458711</v>
      </c>
      <c r="FO50" s="3">
        <v>0.44566488615106781</v>
      </c>
      <c r="FP50" s="3">
        <v>0.39526018752738207</v>
      </c>
      <c r="FQ50" s="3">
        <v>0.3444060118001091</v>
      </c>
      <c r="FR50" s="3">
        <v>0.29423638806118724</v>
      </c>
      <c r="FS50" s="3">
        <v>0.24586686822780865</v>
      </c>
      <c r="FT50" s="3">
        <v>0.20040854296116911</v>
      </c>
      <c r="FU50" s="3">
        <v>0.15896004810594011</v>
      </c>
      <c r="FV50" s="3">
        <v>0.12246600026177838</v>
      </c>
      <c r="FW50" s="3">
        <v>9.2156889856990845E-2</v>
      </c>
      <c r="FX50" s="3">
        <v>6.7290196266879002E-2</v>
      </c>
      <c r="FY50" s="3">
        <v>4.7091698053449926E-2</v>
      </c>
      <c r="FZ50" s="3">
        <v>3.1277834930120908E-2</v>
      </c>
      <c r="GA50" s="3">
        <v>1.9616832511473233E-2</v>
      </c>
      <c r="GB50" s="3">
        <v>1.1180417521589055E-2</v>
      </c>
      <c r="GC50" s="3">
        <v>5.6480115193811428E-3</v>
      </c>
      <c r="GD50" s="3">
        <v>2.479872417814678E-3</v>
      </c>
      <c r="GE50" s="3">
        <v>9.3426713468750173E-4</v>
      </c>
      <c r="GF50" s="3">
        <v>2.8726845857371299E-4</v>
      </c>
      <c r="GG50" s="3">
        <v>6.6221125070412308E-5</v>
      </c>
      <c r="GH50" s="3">
        <v>9.6027253464604876E-6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44</v>
      </c>
      <c r="HC50">
        <f t="shared" si="24"/>
        <v>6.9075111559371875E-3</v>
      </c>
      <c r="HD50">
        <f>IF(H50&gt;=$F$3,IF(HB50&lt;50,HC50*VLOOKUP(H50,Ret!$A$2:$AZ$27,HB50+2),HC50),0)</f>
        <v>2.1620509918083399E-3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2.5350565942289478E-5</v>
      </c>
      <c r="HH50">
        <f t="shared" si="28"/>
        <v>67</v>
      </c>
      <c r="HI50">
        <f t="shared" si="28"/>
        <v>41</v>
      </c>
      <c r="HJ50">
        <f t="shared" si="21"/>
        <v>1.2264958752767681E-2</v>
      </c>
      <c r="HK50">
        <f>IF(HH50&gt;=$F$3,IF(HI50&lt;50,HJ50*VLOOKUP(HH50,Ret!$A$2:$AZ$27,HI50+2),HJ50),0)</f>
        <v>4.6606843260517186E-3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3.6917525845830718E-5</v>
      </c>
      <c r="HN50">
        <f>HN49/(1+Assumptions!$C$9)</f>
        <v>0.25159263291744854</v>
      </c>
      <c r="HO50">
        <f>HO49*(1+Assumptions!$C$10)</f>
        <v>3.2653687497913597</v>
      </c>
      <c r="HQ50">
        <f>HQ49/(1.01+Assumptions!$C$9)</f>
        <v>0.17645442023433294</v>
      </c>
      <c r="HR50">
        <f>HR49/(0.99+Assumptions!$C$9)</f>
        <v>0.35996042640756321</v>
      </c>
    </row>
    <row r="51" spans="2:226" x14ac:dyDescent="0.25">
      <c r="B51">
        <f t="shared" si="27"/>
        <v>2082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122417.61839034989</v>
      </c>
      <c r="F51" s="3">
        <f t="shared" si="19"/>
        <v>37779.03</v>
      </c>
      <c r="H51">
        <f t="shared" si="23"/>
        <v>71</v>
      </c>
      <c r="I51" s="5">
        <v>174916.27382673745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41440</v>
      </c>
      <c r="BB51" s="5">
        <v>43116.75</v>
      </c>
      <c r="BC51" s="5">
        <v>44786.29</v>
      </c>
      <c r="BD51" s="5">
        <v>46435.9</v>
      </c>
      <c r="BE51" s="5">
        <v>48050.74</v>
      </c>
      <c r="BF51" s="5">
        <v>49614.27</v>
      </c>
      <c r="BG51" s="5">
        <v>51108.800000000003</v>
      </c>
      <c r="BH51" s="5">
        <v>52511.94</v>
      </c>
      <c r="BI51" s="5">
        <v>53792.39</v>
      </c>
      <c r="BJ51" s="5">
        <v>54909.97</v>
      </c>
      <c r="BK51" s="5">
        <v>55818.46</v>
      </c>
      <c r="BL51" s="5">
        <v>56471.11</v>
      </c>
      <c r="BM51" s="5">
        <v>56815.62</v>
      </c>
      <c r="BN51" s="5">
        <v>56797.8</v>
      </c>
      <c r="BO51" s="5">
        <v>56364.73</v>
      </c>
      <c r="BP51" s="5">
        <v>55466.97</v>
      </c>
      <c r="BQ51" s="5">
        <v>54065.05</v>
      </c>
      <c r="BR51" s="5">
        <v>52133.88</v>
      </c>
      <c r="BS51" s="5">
        <v>49563.27</v>
      </c>
      <c r="BT51" s="5">
        <v>46375.33</v>
      </c>
      <c r="BU51" s="5">
        <v>42631.16</v>
      </c>
      <c r="BV51" s="5">
        <v>38424.239999999998</v>
      </c>
      <c r="BW51" s="5">
        <v>33873.599999999999</v>
      </c>
      <c r="BX51" s="5">
        <v>29129.3</v>
      </c>
      <c r="BY51" s="5">
        <v>24375.54</v>
      </c>
      <c r="BZ51" s="5">
        <v>19812.27</v>
      </c>
      <c r="CA51" s="5">
        <v>15728.92</v>
      </c>
      <c r="CB51" s="5">
        <v>12116.45</v>
      </c>
      <c r="CC51" s="5">
        <v>8945.83</v>
      </c>
      <c r="CD51" s="5">
        <v>6268.52</v>
      </c>
      <c r="CE51" s="5">
        <v>4147.72</v>
      </c>
      <c r="CF51" s="5">
        <v>2493.9699999999998</v>
      </c>
      <c r="CG51" s="5">
        <v>1329.17</v>
      </c>
      <c r="CH51" s="5">
        <v>615.70000000000005</v>
      </c>
      <c r="CI51" s="5">
        <v>244.72</v>
      </c>
      <c r="CJ51" s="5">
        <v>79.38</v>
      </c>
      <c r="CK51" s="5">
        <v>19.309999999999999</v>
      </c>
      <c r="CL51" s="5">
        <v>2.95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0.98770000000000002</v>
      </c>
      <c r="EX51" s="3">
        <v>0.974089494</v>
      </c>
      <c r="EY51" s="3">
        <v>0.95905929310757998</v>
      </c>
      <c r="EZ51" s="3">
        <v>0.94254429208026747</v>
      </c>
      <c r="FA51" s="3">
        <v>0.92447571800108874</v>
      </c>
      <c r="FB51" s="3">
        <v>0.90479362996484558</v>
      </c>
      <c r="FC51" s="3">
        <v>0.88345859617027445</v>
      </c>
      <c r="FD51" s="3">
        <v>0.86039149222426858</v>
      </c>
      <c r="FE51" s="3">
        <v>0.83542293111992028</v>
      </c>
      <c r="FF51" s="3">
        <v>0.80832181123439006</v>
      </c>
      <c r="FG51" s="3">
        <v>0.77885848121489654</v>
      </c>
      <c r="FH51" s="3">
        <v>0.74688634056102499</v>
      </c>
      <c r="FI51" s="3">
        <v>0.71226815867602145</v>
      </c>
      <c r="FJ51" s="3">
        <v>0.67492393911663762</v>
      </c>
      <c r="FK51" s="3">
        <v>0.63486045409067404</v>
      </c>
      <c r="FL51" s="3">
        <v>0.59217878576215799</v>
      </c>
      <c r="FM51" s="3">
        <v>0.54711990195351534</v>
      </c>
      <c r="FN51" s="3">
        <v>0.50007306158453257</v>
      </c>
      <c r="FO51" s="3">
        <v>0.45063083798566983</v>
      </c>
      <c r="FP51" s="3">
        <v>0.39966449020949057</v>
      </c>
      <c r="FQ51" s="3">
        <v>0.3482436568991375</v>
      </c>
      <c r="FR51" s="3">
        <v>0.29751500339864018</v>
      </c>
      <c r="FS51" s="3">
        <v>0.24860651198993772</v>
      </c>
      <c r="FT51" s="3">
        <v>0.20264165398811812</v>
      </c>
      <c r="FU51" s="3">
        <v>0.16073130711029554</v>
      </c>
      <c r="FV51" s="3">
        <v>0.12383061362391388</v>
      </c>
      <c r="FW51" s="3">
        <v>9.3183775058131441E-2</v>
      </c>
      <c r="FX51" s="3">
        <v>6.8039997034195832E-2</v>
      </c>
      <c r="FY51" s="3">
        <v>4.7616431124441264E-2</v>
      </c>
      <c r="FZ51" s="3">
        <v>3.1626357388542643E-2</v>
      </c>
      <c r="GA51" s="3">
        <v>1.9835418826946179E-2</v>
      </c>
      <c r="GB51" s="3">
        <v>1.1304998606229705E-2</v>
      </c>
      <c r="GC51" s="3">
        <v>5.7109461459090606E-3</v>
      </c>
      <c r="GD51" s="3">
        <v>2.5075051242842909E-3</v>
      </c>
      <c r="GE51" s="3">
        <v>9.4467748052286368E-4</v>
      </c>
      <c r="GF51" s="3">
        <v>2.9046943171117008E-4</v>
      </c>
      <c r="GG51" s="3">
        <v>6.6959013398058915E-5</v>
      </c>
      <c r="GH51" s="3">
        <v>9.7097265328525205E-6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45</v>
      </c>
      <c r="HC51">
        <f t="shared" si="24"/>
        <v>4.7201095981865586E-3</v>
      </c>
      <c r="HD51">
        <f>IF(H51&gt;=$F$3,IF(HB51&lt;50,HC51*VLOOKUP(H51,Ret!$A$2:$AZ$27,HB51+2),HC51),0)</f>
        <v>1.2413888243230651E-3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1.8502829624891307E-5</v>
      </c>
      <c r="HH51">
        <f t="shared" si="28"/>
        <v>68</v>
      </c>
      <c r="HI51">
        <f t="shared" si="28"/>
        <v>42</v>
      </c>
      <c r="HJ51">
        <f t="shared" si="21"/>
        <v>7.5673569008701319E-3</v>
      </c>
      <c r="HK51">
        <f>IF(HH51&gt;=$F$3,IF(HI51&lt;50,HJ51*VLOOKUP(HH51,Ret!$A$2:$AZ$27,HI51+2),HJ51),0)</f>
        <v>2.0885905046401565E-3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2.4442562789810523E-5</v>
      </c>
      <c r="HN51">
        <f>HN50/(1+Assumptions!$C$9)</f>
        <v>0.24238211263723367</v>
      </c>
      <c r="HO51">
        <f>HO50*(1+Assumptions!$C$10)</f>
        <v>3.3714932341595789</v>
      </c>
      <c r="HQ51">
        <f>HQ50/(1.01+Assumptions!$C$9)</f>
        <v>0.16837253839153907</v>
      </c>
      <c r="HR51">
        <f>HR50/(0.99+Assumptions!$C$9)</f>
        <v>0.3501560568166957</v>
      </c>
    </row>
    <row r="52" spans="2:226" x14ac:dyDescent="0.25">
      <c r="B52">
        <f t="shared" si="27"/>
        <v>2083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129150.58740181915</v>
      </c>
      <c r="F52" s="3">
        <f t="shared" si="19"/>
        <v>34050.93</v>
      </c>
      <c r="H52">
        <f t="shared" si="23"/>
        <v>72</v>
      </c>
      <c r="I52" s="5">
        <v>168687.78201603921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43653.69</v>
      </c>
      <c r="BC52" s="5">
        <v>45344.02</v>
      </c>
      <c r="BD52" s="5">
        <v>47014.18</v>
      </c>
      <c r="BE52" s="5">
        <v>48649.120000000003</v>
      </c>
      <c r="BF52" s="5">
        <v>50232.12</v>
      </c>
      <c r="BG52" s="5">
        <v>51745.27</v>
      </c>
      <c r="BH52" s="5">
        <v>53165.88</v>
      </c>
      <c r="BI52" s="5">
        <v>54462.27</v>
      </c>
      <c r="BJ52" s="5">
        <v>55593.77</v>
      </c>
      <c r="BK52" s="5">
        <v>56513.58</v>
      </c>
      <c r="BL52" s="5">
        <v>57174.35</v>
      </c>
      <c r="BM52" s="5">
        <v>57523.16</v>
      </c>
      <c r="BN52" s="5">
        <v>57505.120000000003</v>
      </c>
      <c r="BO52" s="5">
        <v>57066.65</v>
      </c>
      <c r="BP52" s="5">
        <v>56157.71</v>
      </c>
      <c r="BQ52" s="5">
        <v>54738.33</v>
      </c>
      <c r="BR52" s="5">
        <v>52783.11</v>
      </c>
      <c r="BS52" s="5">
        <v>50180.49</v>
      </c>
      <c r="BT52" s="5">
        <v>46952.85</v>
      </c>
      <c r="BU52" s="5">
        <v>43162.05</v>
      </c>
      <c r="BV52" s="5">
        <v>38902.74</v>
      </c>
      <c r="BW52" s="5">
        <v>34295.43</v>
      </c>
      <c r="BX52" s="5">
        <v>29492.05</v>
      </c>
      <c r="BY52" s="5">
        <v>24679.09</v>
      </c>
      <c r="BZ52" s="5">
        <v>20059</v>
      </c>
      <c r="CA52" s="5">
        <v>15924.8</v>
      </c>
      <c r="CB52" s="5">
        <v>12267.34</v>
      </c>
      <c r="CC52" s="5">
        <v>9057.23</v>
      </c>
      <c r="CD52" s="5">
        <v>6346.59</v>
      </c>
      <c r="CE52" s="5">
        <v>4199.38</v>
      </c>
      <c r="CF52" s="5">
        <v>2525.0300000000002</v>
      </c>
      <c r="CG52" s="5">
        <v>1345.73</v>
      </c>
      <c r="CH52" s="5">
        <v>623.37</v>
      </c>
      <c r="CI52" s="5">
        <v>247.76</v>
      </c>
      <c r="CJ52" s="5">
        <v>80.37</v>
      </c>
      <c r="CK52" s="5">
        <v>19.55</v>
      </c>
      <c r="CL52" s="5">
        <v>2.99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0.98621999999999999</v>
      </c>
      <c r="EY52" s="3">
        <v>0.97100262539999993</v>
      </c>
      <c r="EZ52" s="3">
        <v>0.95428196019061196</v>
      </c>
      <c r="FA52" s="3">
        <v>0.93598837501375787</v>
      </c>
      <c r="FB52" s="3">
        <v>0.91606118250971491</v>
      </c>
      <c r="FC52" s="3">
        <v>0.89446045982613576</v>
      </c>
      <c r="FD52" s="3">
        <v>0.87110609722007537</v>
      </c>
      <c r="FE52" s="3">
        <v>0.84582659827874873</v>
      </c>
      <c r="FF52" s="3">
        <v>0.81838798343058605</v>
      </c>
      <c r="FG52" s="3">
        <v>0.78855774143454116</v>
      </c>
      <c r="FH52" s="3">
        <v>0.75618744614865319</v>
      </c>
      <c r="FI52" s="3">
        <v>0.72113815801966308</v>
      </c>
      <c r="FJ52" s="3">
        <v>0.68332888439469219</v>
      </c>
      <c r="FK52" s="3">
        <v>0.64276648181702334</v>
      </c>
      <c r="FL52" s="3">
        <v>0.59955329124446488</v>
      </c>
      <c r="FM52" s="3">
        <v>0.55393328131367359</v>
      </c>
      <c r="FN52" s="3">
        <v>0.50630055845351074</v>
      </c>
      <c r="FO52" s="3">
        <v>0.45624262223921214</v>
      </c>
      <c r="FP52" s="3">
        <v>0.40464158166395725</v>
      </c>
      <c r="FQ52" s="3">
        <v>0.35258039576707251</v>
      </c>
      <c r="FR52" s="3">
        <v>0.30122000951568306</v>
      </c>
      <c r="FS52" s="3">
        <v>0.25170245215139991</v>
      </c>
      <c r="FT52" s="3">
        <v>0.20516518577312759</v>
      </c>
      <c r="FU52" s="3">
        <v>0.16273292205152934</v>
      </c>
      <c r="FV52" s="3">
        <v>0.12537269780693924</v>
      </c>
      <c r="FW52" s="3">
        <v>9.4344208826699846E-2</v>
      </c>
      <c r="FX52" s="3">
        <v>6.8887310958991421E-2</v>
      </c>
      <c r="FY52" s="3">
        <v>4.8209406828430966E-2</v>
      </c>
      <c r="FZ52" s="3">
        <v>3.2020205921375569E-2</v>
      </c>
      <c r="GA52" s="3">
        <v>2.0082432749768332E-2</v>
      </c>
      <c r="GB52" s="3">
        <v>1.1445781721402964E-2</v>
      </c>
      <c r="GC52" s="3">
        <v>5.7820655522011349E-3</v>
      </c>
      <c r="GD52" s="3">
        <v>2.5387315220049521E-3</v>
      </c>
      <c r="GE52" s="3">
        <v>9.5644171360014559E-4</v>
      </c>
      <c r="GF52" s="3">
        <v>2.9408669809777272E-4</v>
      </c>
      <c r="GG52" s="3">
        <v>6.7792865645498551E-5</v>
      </c>
      <c r="GH52" s="3">
        <v>9.8306434472537432E-6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46</v>
      </c>
      <c r="HC52">
        <f t="shared" si="24"/>
        <v>3.460217944238602E-3</v>
      </c>
      <c r="HD52">
        <f>IF(H52&gt;=$F$3,IF(HB52&lt;50,HC52*VLOOKUP(H52,Ret!$A$2:$AZ$27,HB52+2),HC52),0)</f>
        <v>9.9654276794071731E-4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1.4498313186359742E-5</v>
      </c>
      <c r="HH52">
        <f t="shared" si="28"/>
        <v>69</v>
      </c>
      <c r="HI52">
        <f t="shared" si="28"/>
        <v>43</v>
      </c>
      <c r="HJ52">
        <f t="shared" si="21"/>
        <v>5.4543238334401646E-3</v>
      </c>
      <c r="HK52">
        <f>IF(HH52&gt;=$F$3,IF(HI52&lt;50,HJ52*VLOOKUP(HH52,Ret!$A$2:$AZ$27,HI52+2),HJ52),0)</f>
        <v>1.6035712070314083E-3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1.8817417225368569E-5</v>
      </c>
      <c r="HN52">
        <f>HN51/(1+Assumptions!$C$9)</f>
        <v>0.23350877903394379</v>
      </c>
      <c r="HO52">
        <f>HO51*(1+Assumptions!$C$10)</f>
        <v>3.481066764269765</v>
      </c>
      <c r="HQ52">
        <f>HQ51/(1.01+Assumptions!$C$9)</f>
        <v>0.16066081907589605</v>
      </c>
      <c r="HR52">
        <f>HR51/(0.99+Assumptions!$C$9)</f>
        <v>0.34061873231196077</v>
      </c>
    </row>
    <row r="53" spans="2:226" x14ac:dyDescent="0.25">
      <c r="B53">
        <f t="shared" si="27"/>
        <v>2084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136253.8697089192</v>
      </c>
      <c r="F53" s="3">
        <f t="shared" si="19"/>
        <v>30018.23</v>
      </c>
      <c r="H53">
        <f t="shared" si="23"/>
        <v>73</v>
      </c>
      <c r="I53" s="5">
        <v>162487.52012791723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45977.599999999999</v>
      </c>
      <c r="BD53" s="5">
        <v>47671.08</v>
      </c>
      <c r="BE53" s="5">
        <v>49328.88</v>
      </c>
      <c r="BF53" s="5">
        <v>50933.99</v>
      </c>
      <c r="BG53" s="5">
        <v>52468.28</v>
      </c>
      <c r="BH53" s="5">
        <v>53908.74</v>
      </c>
      <c r="BI53" s="5">
        <v>55223.25</v>
      </c>
      <c r="BJ53" s="5">
        <v>56370.55</v>
      </c>
      <c r="BK53" s="5">
        <v>57303.22</v>
      </c>
      <c r="BL53" s="5">
        <v>57973.22</v>
      </c>
      <c r="BM53" s="5">
        <v>58326.9</v>
      </c>
      <c r="BN53" s="5">
        <v>58308.61</v>
      </c>
      <c r="BO53" s="5">
        <v>57864.02</v>
      </c>
      <c r="BP53" s="5">
        <v>56942.38</v>
      </c>
      <c r="BQ53" s="5">
        <v>55503.16</v>
      </c>
      <c r="BR53" s="5">
        <v>53520.62</v>
      </c>
      <c r="BS53" s="5">
        <v>50881.63</v>
      </c>
      <c r="BT53" s="5">
        <v>47608.9</v>
      </c>
      <c r="BU53" s="5">
        <v>43765.14</v>
      </c>
      <c r="BV53" s="5">
        <v>39446.31</v>
      </c>
      <c r="BW53" s="5">
        <v>34774.629999999997</v>
      </c>
      <c r="BX53" s="5">
        <v>29904.13</v>
      </c>
      <c r="BY53" s="5">
        <v>25023.919999999998</v>
      </c>
      <c r="BZ53" s="5">
        <v>20339.27</v>
      </c>
      <c r="CA53" s="5">
        <v>16147.31</v>
      </c>
      <c r="CB53" s="5">
        <v>12438.75</v>
      </c>
      <c r="CC53" s="5">
        <v>9183.7800000000007</v>
      </c>
      <c r="CD53" s="5">
        <v>6435.26</v>
      </c>
      <c r="CE53" s="5">
        <v>4258.05</v>
      </c>
      <c r="CF53" s="5">
        <v>2560.31</v>
      </c>
      <c r="CG53" s="5">
        <v>1364.53</v>
      </c>
      <c r="CH53" s="5">
        <v>632.08000000000004</v>
      </c>
      <c r="CI53" s="5">
        <v>251.23</v>
      </c>
      <c r="CJ53" s="5">
        <v>81.5</v>
      </c>
      <c r="CK53" s="5">
        <v>19.82</v>
      </c>
      <c r="CL53" s="5">
        <v>3.03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0.98456999999999995</v>
      </c>
      <c r="EZ53" s="3">
        <v>0.9676157045999999</v>
      </c>
      <c r="FA53" s="3">
        <v>0.94906651154281785</v>
      </c>
      <c r="FB53" s="3">
        <v>0.92886088551207124</v>
      </c>
      <c r="FC53" s="3">
        <v>0.90695834583169654</v>
      </c>
      <c r="FD53" s="3">
        <v>0.88327766342203096</v>
      </c>
      <c r="FE53" s="3">
        <v>0.85764494562952354</v>
      </c>
      <c r="FF53" s="3">
        <v>0.82982294359330178</v>
      </c>
      <c r="FG53" s="3">
        <v>0.79957589729932599</v>
      </c>
      <c r="FH53" s="3">
        <v>0.7667533067151886</v>
      </c>
      <c r="FI53" s="3">
        <v>0.73121429094893964</v>
      </c>
      <c r="FJ53" s="3">
        <v>0.69287672567448677</v>
      </c>
      <c r="FK53" s="3">
        <v>0.65174756323844929</v>
      </c>
      <c r="FL53" s="3">
        <v>0.60793057456192834</v>
      </c>
      <c r="FM53" s="3">
        <v>0.56167313714351119</v>
      </c>
      <c r="FN53" s="3">
        <v>0.51337486408054067</v>
      </c>
      <c r="FO53" s="3">
        <v>0.46261749126889762</v>
      </c>
      <c r="FP53" s="3">
        <v>0.41029545300638531</v>
      </c>
      <c r="FQ53" s="3">
        <v>0.35750684002258376</v>
      </c>
      <c r="FR53" s="3">
        <v>0.30542881863649401</v>
      </c>
      <c r="FS53" s="3">
        <v>0.25521937514084075</v>
      </c>
      <c r="FT53" s="3">
        <v>0.20803186487105071</v>
      </c>
      <c r="FU53" s="3">
        <v>0.16500671457842001</v>
      </c>
      <c r="FV53" s="3">
        <v>0.12712447304550634</v>
      </c>
      <c r="FW53" s="3">
        <v>9.566243721147398E-2</v>
      </c>
      <c r="FX53" s="3">
        <v>6.984984177870196E-2</v>
      </c>
      <c r="FY53" s="3">
        <v>4.8883014771988989E-2</v>
      </c>
      <c r="FZ53" s="3">
        <v>3.2467609581407368E-2</v>
      </c>
      <c r="GA53" s="3">
        <v>2.0363035377267077E-2</v>
      </c>
      <c r="GB53" s="3">
        <v>1.1605708382919598E-2</v>
      </c>
      <c r="GC53" s="3">
        <v>5.8628557037994937E-3</v>
      </c>
      <c r="GD53" s="3">
        <v>2.5742040538672436E-3</v>
      </c>
      <c r="GE53" s="3">
        <v>9.6980563525394527E-4</v>
      </c>
      <c r="GF53" s="3">
        <v>2.9819583672788307E-4</v>
      </c>
      <c r="GG53" s="3">
        <v>6.874010428251159E-5</v>
      </c>
      <c r="GH53" s="3">
        <v>9.9680025220070038E-6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47</v>
      </c>
      <c r="HC53">
        <f t="shared" si="24"/>
        <v>2.4491768631115249E-3</v>
      </c>
      <c r="HD53">
        <f>IF(H53&gt;=$F$3,IF(HB53&lt;50,HC53*VLOOKUP(H53,Ret!$A$2:$AZ$27,HB53+2),HC53),0)</f>
        <v>5.4126808674764707E-4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1.1045787652632978E-5</v>
      </c>
      <c r="HH53">
        <f t="shared" si="28"/>
        <v>70</v>
      </c>
      <c r="HI53">
        <f t="shared" si="28"/>
        <v>44</v>
      </c>
      <c r="HJ53">
        <f t="shared" si="21"/>
        <v>3.8319352091833879E-3</v>
      </c>
      <c r="HK53">
        <f>IF(HH53&gt;=$F$3,IF(HI53&lt;50,HJ53*VLOOKUP(HH53,Ret!$A$2:$AZ$27,HI53+2),HJ53),0)</f>
        <v>1.1993957204744004E-3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1.4063202217703034E-5</v>
      </c>
      <c r="HN53">
        <f>HN52/(1+Assumptions!$C$9)</f>
        <v>0.22496028808665106</v>
      </c>
      <c r="HO53">
        <f>HO52*(1+Assumptions!$C$10)</f>
        <v>3.5942014341085322</v>
      </c>
      <c r="HQ53">
        <f>HQ52/(1.01+Assumptions!$C$9)</f>
        <v>0.15330230827852676</v>
      </c>
      <c r="HR53">
        <f>HR52/(0.99+Assumptions!$C$9)</f>
        <v>0.33134117929179063</v>
      </c>
    </row>
    <row r="54" spans="2:226" x14ac:dyDescent="0.25">
      <c r="B54">
        <f t="shared" si="27"/>
        <v>2085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143747.83254290977</v>
      </c>
      <c r="F54" s="3">
        <f t="shared" si="19"/>
        <v>25813.91</v>
      </c>
      <c r="H54">
        <f t="shared" si="23"/>
        <v>74</v>
      </c>
      <c r="I54" s="5">
        <v>156322.01277124934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48418.18</v>
      </c>
      <c r="BE54" s="5">
        <v>50101.95</v>
      </c>
      <c r="BF54" s="5">
        <v>51732.22</v>
      </c>
      <c r="BG54" s="5">
        <v>53290.55</v>
      </c>
      <c r="BH54" s="5">
        <v>54753.59</v>
      </c>
      <c r="BI54" s="5">
        <v>56088.7</v>
      </c>
      <c r="BJ54" s="5">
        <v>57253.98</v>
      </c>
      <c r="BK54" s="5">
        <v>58201.27</v>
      </c>
      <c r="BL54" s="5">
        <v>58881.77</v>
      </c>
      <c r="BM54" s="5">
        <v>59240.99</v>
      </c>
      <c r="BN54" s="5">
        <v>59222.41</v>
      </c>
      <c r="BO54" s="5">
        <v>58770.85</v>
      </c>
      <c r="BP54" s="5">
        <v>57834.77</v>
      </c>
      <c r="BQ54" s="5">
        <v>56373</v>
      </c>
      <c r="BR54" s="5">
        <v>54359.39</v>
      </c>
      <c r="BS54" s="5">
        <v>51679.040000000001</v>
      </c>
      <c r="BT54" s="5">
        <v>48355.02</v>
      </c>
      <c r="BU54" s="5">
        <v>44451.02</v>
      </c>
      <c r="BV54" s="5">
        <v>40064.51</v>
      </c>
      <c r="BW54" s="5">
        <v>35319.61</v>
      </c>
      <c r="BX54" s="5">
        <v>30372.78</v>
      </c>
      <c r="BY54" s="5">
        <v>25416.09</v>
      </c>
      <c r="BZ54" s="5">
        <v>20658.02</v>
      </c>
      <c r="CA54" s="5">
        <v>16400.37</v>
      </c>
      <c r="CB54" s="5">
        <v>12633.68</v>
      </c>
      <c r="CC54" s="5">
        <v>9327.7099999999991</v>
      </c>
      <c r="CD54" s="5">
        <v>6536.12</v>
      </c>
      <c r="CE54" s="5">
        <v>4324.78</v>
      </c>
      <c r="CF54" s="5">
        <v>2600.44</v>
      </c>
      <c r="CG54" s="5">
        <v>1385.91</v>
      </c>
      <c r="CH54" s="5">
        <v>641.98</v>
      </c>
      <c r="CI54" s="5">
        <v>255.16</v>
      </c>
      <c r="CJ54" s="5">
        <v>82.77</v>
      </c>
      <c r="CK54" s="5">
        <v>20.13</v>
      </c>
      <c r="CL54" s="5">
        <v>3.08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0.98277999999999999</v>
      </c>
      <c r="FA54" s="3">
        <v>0.96394010739999991</v>
      </c>
      <c r="FB54" s="3">
        <v>0.94341782251345385</v>
      </c>
      <c r="FC54" s="3">
        <v>0.92117203025858652</v>
      </c>
      <c r="FD54" s="3">
        <v>0.8971202285485349</v>
      </c>
      <c r="FE54" s="3">
        <v>0.87108579951605636</v>
      </c>
      <c r="FF54" s="3">
        <v>0.84282777617975546</v>
      </c>
      <c r="FG54" s="3">
        <v>0.81210670373800342</v>
      </c>
      <c r="FH54" s="3">
        <v>0.77876972354955831</v>
      </c>
      <c r="FI54" s="3">
        <v>0.74267374686303633</v>
      </c>
      <c r="FJ54" s="3">
        <v>0.70373536231500733</v>
      </c>
      <c r="FK54" s="3">
        <v>0.66196163120798857</v>
      </c>
      <c r="FL54" s="3">
        <v>0.61745795074187548</v>
      </c>
      <c r="FM54" s="3">
        <v>0.57047557526992621</v>
      </c>
      <c r="FN54" s="3">
        <v>0.5214203805524652</v>
      </c>
      <c r="FO54" s="3">
        <v>0.46986754752724297</v>
      </c>
      <c r="FP54" s="3">
        <v>0.41672552790191181</v>
      </c>
      <c r="FQ54" s="3">
        <v>0.36310962148205184</v>
      </c>
      <c r="FR54" s="3">
        <v>0.31021544292076136</v>
      </c>
      <c r="FS54" s="3">
        <v>0.25921912625901739</v>
      </c>
      <c r="FT54" s="3">
        <v>0.21129210200498766</v>
      </c>
      <c r="FU54" s="3">
        <v>0.16759266946831611</v>
      </c>
      <c r="FV54" s="3">
        <v>0.12911674441178009</v>
      </c>
      <c r="FW54" s="3">
        <v>9.7161641337308632E-2</v>
      </c>
      <c r="FX54" s="3">
        <v>7.0944515655262649E-2</v>
      </c>
      <c r="FY54" s="3">
        <v>4.9649100391022459E-2</v>
      </c>
      <c r="FZ54" s="3">
        <v>3.2976435988713207E-2</v>
      </c>
      <c r="GA54" s="3">
        <v>2.0682161123401151E-2</v>
      </c>
      <c r="GB54" s="3">
        <v>1.1787590910671253E-2</v>
      </c>
      <c r="GC54" s="3">
        <v>5.9547373003437966E-3</v>
      </c>
      <c r="GD54" s="3">
        <v>2.6145465064619506E-3</v>
      </c>
      <c r="GE54" s="3">
        <v>9.8500425084447523E-4</v>
      </c>
      <c r="GF54" s="3">
        <v>3.0286910704965922E-4</v>
      </c>
      <c r="GG54" s="3">
        <v>6.9817386557087432E-5</v>
      </c>
      <c r="GH54" s="3">
        <v>1.0124219224643247E-5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48</v>
      </c>
      <c r="HC54">
        <f t="shared" si="24"/>
        <v>1.8968629887112451E-3</v>
      </c>
      <c r="HD54">
        <f>IF(H54&gt;=$F$3,IF(HB54&lt;50,HC54*VLOOKUP(H54,Ret!$A$2:$AZ$27,HB54+2),HC54),0)</f>
        <v>4.7231888418910003E-4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9.2187541251366511E-6</v>
      </c>
      <c r="HH54">
        <f t="shared" si="28"/>
        <v>71</v>
      </c>
      <c r="HI54">
        <f t="shared" si="28"/>
        <v>45</v>
      </c>
      <c r="HJ54">
        <f t="shared" si="21"/>
        <v>2.6184762864912845E-3</v>
      </c>
      <c r="HK54">
        <f>IF(HH54&gt;=$F$3,IF(HI54&lt;50,HJ54*VLOOKUP(HH54,Ret!$A$2:$AZ$27,HI54+2),HJ54),0)</f>
        <v>6.8865926334720786E-4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1.0264427043045835E-5</v>
      </c>
      <c r="HN54">
        <f>HN53/(1+Assumptions!$C$9)</f>
        <v>0.21672474767500102</v>
      </c>
      <c r="HO54">
        <f>HO53*(1+Assumptions!$C$10)</f>
        <v>3.7110129807170593</v>
      </c>
      <c r="HQ54">
        <f>HQ53/(1.01+Assumptions!$C$9)</f>
        <v>0.14628082851004462</v>
      </c>
      <c r="HR54">
        <f>HR53/(0.99+Assumptions!$C$9)</f>
        <v>0.32231632226827883</v>
      </c>
    </row>
    <row r="55" spans="2:226" x14ac:dyDescent="0.25">
      <c r="B55">
        <f t="shared" si="27"/>
        <v>2086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151653.96333276975</v>
      </c>
      <c r="F55" s="3">
        <f t="shared" si="19"/>
        <v>21601.200000000001</v>
      </c>
      <c r="H55">
        <f t="shared" si="23"/>
        <v>75</v>
      </c>
      <c r="I55" s="5">
        <v>150190.25403803273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50979.82</v>
      </c>
      <c r="BF55" s="5">
        <v>52638.66</v>
      </c>
      <c r="BG55" s="5">
        <v>54224.3</v>
      </c>
      <c r="BH55" s="5">
        <v>55712.97</v>
      </c>
      <c r="BI55" s="5">
        <v>57071.47</v>
      </c>
      <c r="BJ55" s="5">
        <v>58257.17</v>
      </c>
      <c r="BK55" s="5">
        <v>59221.05</v>
      </c>
      <c r="BL55" s="5">
        <v>59913.48</v>
      </c>
      <c r="BM55" s="5">
        <v>60279</v>
      </c>
      <c r="BN55" s="5">
        <v>60260.09</v>
      </c>
      <c r="BO55" s="5">
        <v>59800.62</v>
      </c>
      <c r="BP55" s="5">
        <v>58848.14</v>
      </c>
      <c r="BQ55" s="5">
        <v>57360.75</v>
      </c>
      <c r="BR55" s="5">
        <v>55311.86</v>
      </c>
      <c r="BS55" s="5">
        <v>52584.55</v>
      </c>
      <c r="BT55" s="5">
        <v>49202.28</v>
      </c>
      <c r="BU55" s="5">
        <v>45229.87</v>
      </c>
      <c r="BV55" s="5">
        <v>40766.51</v>
      </c>
      <c r="BW55" s="5">
        <v>35938.47</v>
      </c>
      <c r="BX55" s="5">
        <v>30904.97</v>
      </c>
      <c r="BY55" s="5">
        <v>25861.43</v>
      </c>
      <c r="BZ55" s="5">
        <v>21019.99</v>
      </c>
      <c r="CA55" s="5">
        <v>16687.73</v>
      </c>
      <c r="CB55" s="5">
        <v>12855.05</v>
      </c>
      <c r="CC55" s="5">
        <v>9491.15</v>
      </c>
      <c r="CD55" s="5">
        <v>6650.64</v>
      </c>
      <c r="CE55" s="5">
        <v>4400.5600000000004</v>
      </c>
      <c r="CF55" s="5">
        <v>2646</v>
      </c>
      <c r="CG55" s="5">
        <v>1410.2</v>
      </c>
      <c r="CH55" s="5">
        <v>653.23</v>
      </c>
      <c r="CI55" s="5">
        <v>259.63</v>
      </c>
      <c r="CJ55" s="5">
        <v>84.22</v>
      </c>
      <c r="CK55" s="5">
        <v>20.48</v>
      </c>
      <c r="CL55" s="5">
        <v>3.13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0.98082999999999998</v>
      </c>
      <c r="FB55" s="3">
        <v>0.95994812929999995</v>
      </c>
      <c r="FC55" s="3">
        <v>0.93731255241110589</v>
      </c>
      <c r="FD55" s="3">
        <v>0.91283932166765192</v>
      </c>
      <c r="FE55" s="3">
        <v>0.88634872455285663</v>
      </c>
      <c r="FF55" s="3">
        <v>0.85759557192836189</v>
      </c>
      <c r="FG55" s="3">
        <v>0.82633621333157314</v>
      </c>
      <c r="FH55" s="3">
        <v>0.79241511177431201</v>
      </c>
      <c r="FI55" s="3">
        <v>0.75568667134357259</v>
      </c>
      <c r="FJ55" s="3">
        <v>0.7160660191650291</v>
      </c>
      <c r="FK55" s="3">
        <v>0.67356034026739298</v>
      </c>
      <c r="FL55" s="3">
        <v>0.62827687859121617</v>
      </c>
      <c r="FM55" s="3">
        <v>0.58047129089921057</v>
      </c>
      <c r="FN55" s="3">
        <v>0.53055656459478739</v>
      </c>
      <c r="FO55" s="3">
        <v>0.47810043705330074</v>
      </c>
      <c r="FP55" s="3">
        <v>0.42402727762257242</v>
      </c>
      <c r="FQ55" s="3">
        <v>0.36947192808365226</v>
      </c>
      <c r="FR55" s="3">
        <v>0.31565095231970663</v>
      </c>
      <c r="FS55" s="3">
        <v>0.26376109226787003</v>
      </c>
      <c r="FT55" s="3">
        <v>0.21499430391846355</v>
      </c>
      <c r="FU55" s="3">
        <v>0.17052918198204692</v>
      </c>
      <c r="FV55" s="3">
        <v>0.13137909238260859</v>
      </c>
      <c r="FW55" s="3">
        <v>9.8864080808836782E-2</v>
      </c>
      <c r="FX55" s="3">
        <v>7.2187585884188346E-2</v>
      </c>
      <c r="FY55" s="3">
        <v>5.0519038229331528E-2</v>
      </c>
      <c r="FZ55" s="3">
        <v>3.3554240001539712E-2</v>
      </c>
      <c r="GA55" s="3">
        <v>2.104454824416568E-2</v>
      </c>
      <c r="GB55" s="3">
        <v>1.1994129826279789E-2</v>
      </c>
      <c r="GC55" s="3">
        <v>6.0590745643417611E-3</v>
      </c>
      <c r="GD55" s="3">
        <v>2.6603578689655366E-3</v>
      </c>
      <c r="GE55" s="3">
        <v>1.0022632235540761E-3</v>
      </c>
      <c r="GF55" s="3">
        <v>3.0817589597840729E-4</v>
      </c>
      <c r="GG55" s="3">
        <v>7.1040707540942431E-5</v>
      </c>
      <c r="GH55" s="3">
        <v>1.0301613000512061E-5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49</v>
      </c>
      <c r="HC55">
        <f t="shared" si="24"/>
        <v>1.4153253503970085E-3</v>
      </c>
      <c r="HD55">
        <f>IF(H55&gt;=$F$3,IF(HB55&lt;50,HC55*VLOOKUP(H55,Ret!$A$2:$AZ$27,HB55+2),HC55),0)</f>
        <v>1.4153253503970085E-3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72</v>
      </c>
      <c r="HI55">
        <f t="shared" si="28"/>
        <v>46</v>
      </c>
      <c r="HJ55">
        <f t="shared" si="21"/>
        <v>1.9195525961010309E-3</v>
      </c>
      <c r="HK55">
        <f>IF(HH55&gt;=$F$3,IF(HI55&lt;50,HJ55*VLOOKUP(HH55,Ret!$A$2:$AZ$27,HI55+2),HJ55),0)</f>
        <v>5.5283114767709684E-4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8.0429253776633197E-6</v>
      </c>
      <c r="HN55">
        <f>HN54/(1+Assumptions!$C$9)</f>
        <v>0.20879070103564645</v>
      </c>
      <c r="HO55">
        <f>HO54*(1+Assumptions!$C$10)</f>
        <v>3.8316209025903638</v>
      </c>
      <c r="HQ55">
        <f>HQ54/(1.01+Assumptions!$C$9)</f>
        <v>0.13958094323477541</v>
      </c>
      <c r="HR55">
        <f>HR54/(0.99+Assumptions!$C$9)</f>
        <v>0.31353727847108837</v>
      </c>
    </row>
    <row r="56" spans="2:226" x14ac:dyDescent="0.25">
      <c r="B56">
        <f t="shared" si="27"/>
        <v>2087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159994.93131607212</v>
      </c>
      <c r="F56" s="3">
        <f t="shared" si="19"/>
        <v>17557.310000000001</v>
      </c>
      <c r="H56">
        <f t="shared" si="23"/>
        <v>76</v>
      </c>
      <c r="I56" s="5">
        <v>144091.66945817907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53667.46</v>
      </c>
      <c r="BG56" s="5">
        <v>55284.09</v>
      </c>
      <c r="BH56" s="5">
        <v>56801.86</v>
      </c>
      <c r="BI56" s="5">
        <v>58186.91</v>
      </c>
      <c r="BJ56" s="5">
        <v>59395.79</v>
      </c>
      <c r="BK56" s="5">
        <v>60378.51</v>
      </c>
      <c r="BL56" s="5">
        <v>61084.47</v>
      </c>
      <c r="BM56" s="5">
        <v>61457.13</v>
      </c>
      <c r="BN56" s="5">
        <v>61437.85</v>
      </c>
      <c r="BO56" s="5">
        <v>60969.4</v>
      </c>
      <c r="BP56" s="5">
        <v>59998.3</v>
      </c>
      <c r="BQ56" s="5">
        <v>58481.85</v>
      </c>
      <c r="BR56" s="5">
        <v>56392.91</v>
      </c>
      <c r="BS56" s="5">
        <v>53612.3</v>
      </c>
      <c r="BT56" s="5">
        <v>50163.93</v>
      </c>
      <c r="BU56" s="5">
        <v>46113.88</v>
      </c>
      <c r="BV56" s="5">
        <v>41563.269999999997</v>
      </c>
      <c r="BW56" s="5">
        <v>36640.879999999997</v>
      </c>
      <c r="BX56" s="5">
        <v>31508.99</v>
      </c>
      <c r="BY56" s="5">
        <v>26366.880000000001</v>
      </c>
      <c r="BZ56" s="5">
        <v>21430.82</v>
      </c>
      <c r="CA56" s="5">
        <v>17013.88</v>
      </c>
      <c r="CB56" s="5">
        <v>13106.29</v>
      </c>
      <c r="CC56" s="5">
        <v>9676.65</v>
      </c>
      <c r="CD56" s="5">
        <v>6780.63</v>
      </c>
      <c r="CE56" s="5">
        <v>4486.57</v>
      </c>
      <c r="CF56" s="5">
        <v>2697.71</v>
      </c>
      <c r="CG56" s="5">
        <v>1437.76</v>
      </c>
      <c r="CH56" s="5">
        <v>666</v>
      </c>
      <c r="CI56" s="5">
        <v>264.70999999999998</v>
      </c>
      <c r="CJ56" s="5">
        <v>85.87</v>
      </c>
      <c r="CK56" s="5">
        <v>20.88</v>
      </c>
      <c r="CL56" s="5">
        <v>3.19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0.97870999999999997</v>
      </c>
      <c r="FC56" s="3">
        <v>0.95563201819999988</v>
      </c>
      <c r="FD56" s="3">
        <v>0.93068046620479794</v>
      </c>
      <c r="FE56" s="3">
        <v>0.90367211907553469</v>
      </c>
      <c r="FF56" s="3">
        <v>0.87435699553272428</v>
      </c>
      <c r="FG56" s="3">
        <v>0.84248668304555652</v>
      </c>
      <c r="FH56" s="3">
        <v>0.80790260470653641</v>
      </c>
      <c r="FI56" s="3">
        <v>0.7704563189783884</v>
      </c>
      <c r="FJ56" s="3">
        <v>0.7300612941743515</v>
      </c>
      <c r="FK56" s="3">
        <v>0.68672485575216202</v>
      </c>
      <c r="FL56" s="3">
        <v>0.64055634369994419</v>
      </c>
      <c r="FM56" s="3">
        <v>0.59181641150781539</v>
      </c>
      <c r="FN56" s="3">
        <v>0.54092611828225834</v>
      </c>
      <c r="FO56" s="3">
        <v>0.48744475296769146</v>
      </c>
      <c r="FP56" s="3">
        <v>0.43231475140704556</v>
      </c>
      <c r="FQ56" s="3">
        <v>0.37669313549101507</v>
      </c>
      <c r="FR56" s="3">
        <v>0.32182024644403895</v>
      </c>
      <c r="FS56" s="3">
        <v>0.26891621613110339</v>
      </c>
      <c r="FT56" s="3">
        <v>0.21919629693062367</v>
      </c>
      <c r="FU56" s="3">
        <v>0.17386211879943209</v>
      </c>
      <c r="FV56" s="3">
        <v>0.13394685356545846</v>
      </c>
      <c r="FW56" s="3">
        <v>0.10079634677654314</v>
      </c>
      <c r="FX56" s="3">
        <v>7.3598468525828506E-2</v>
      </c>
      <c r="FY56" s="3">
        <v>5.1506416228430559E-2</v>
      </c>
      <c r="FZ56" s="3">
        <v>3.4210046594761297E-2</v>
      </c>
      <c r="GA56" s="3">
        <v>2.1455857023302393E-2</v>
      </c>
      <c r="GB56" s="3">
        <v>1.2228551151860965E-2</v>
      </c>
      <c r="GC56" s="3">
        <v>6.1774971853856041E-3</v>
      </c>
      <c r="GD56" s="3">
        <v>2.712353689187257E-3</v>
      </c>
      <c r="GE56" s="3">
        <v>1.0218521288644072E-3</v>
      </c>
      <c r="GF56" s="3">
        <v>3.141990925832279E-4</v>
      </c>
      <c r="GG56" s="3">
        <v>7.2429174822285684E-5</v>
      </c>
      <c r="GH56" s="3">
        <v>1.0502954640979645E-5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50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73</v>
      </c>
      <c r="HI56">
        <f t="shared" si="28"/>
        <v>47</v>
      </c>
      <c r="HJ56">
        <f t="shared" si="21"/>
        <v>1.3586785230462707E-3</v>
      </c>
      <c r="HK56">
        <f>IF(HH56&gt;=$F$3,IF(HI56&lt;50,HJ56*VLOOKUP(HH56,Ret!$A$2:$AZ$27,HI56+2),HJ56),0)</f>
        <v>3.0026795359322582E-4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6.1276401389386812E-6</v>
      </c>
      <c r="HN56">
        <f>HN55/(1+Assumptions!$C$9)</f>
        <v>0.20114711082432221</v>
      </c>
      <c r="HO56">
        <f>HO55*(1+Assumptions!$C$10)</f>
        <v>3.9561485819245505</v>
      </c>
      <c r="HQ56">
        <f>HQ55/(1.01+Assumptions!$C$9)</f>
        <v>0.13318792293394599</v>
      </c>
      <c r="HR56">
        <f>HR55/(0.99+Assumptions!$C$9)</f>
        <v>0.30499735259833499</v>
      </c>
    </row>
    <row r="57" spans="2:226" x14ac:dyDescent="0.25">
      <c r="B57">
        <f t="shared" si="27"/>
        <v>2088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168794.65253845608</v>
      </c>
      <c r="F57" s="3">
        <f t="shared" si="19"/>
        <v>13938.71</v>
      </c>
      <c r="H57">
        <f t="shared" si="23"/>
        <v>77</v>
      </c>
      <c r="I57" s="5">
        <v>138024.26705178752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56486.69</v>
      </c>
      <c r="BH57" s="5">
        <v>58037.48</v>
      </c>
      <c r="BI57" s="5">
        <v>59452.66</v>
      </c>
      <c r="BJ57" s="5">
        <v>60687.83</v>
      </c>
      <c r="BK57" s="5">
        <v>61691.93</v>
      </c>
      <c r="BL57" s="5">
        <v>62413.25</v>
      </c>
      <c r="BM57" s="5">
        <v>62794.01</v>
      </c>
      <c r="BN57" s="5">
        <v>62774.32</v>
      </c>
      <c r="BO57" s="5">
        <v>62295.68</v>
      </c>
      <c r="BP57" s="5">
        <v>61303.45</v>
      </c>
      <c r="BQ57" s="5">
        <v>59754.01</v>
      </c>
      <c r="BR57" s="5">
        <v>57619.63</v>
      </c>
      <c r="BS57" s="5">
        <v>54778.53</v>
      </c>
      <c r="BT57" s="5">
        <v>51255.15</v>
      </c>
      <c r="BU57" s="5">
        <v>47117</v>
      </c>
      <c r="BV57" s="5">
        <v>42467.4</v>
      </c>
      <c r="BW57" s="5">
        <v>37437.93</v>
      </c>
      <c r="BX57" s="5">
        <v>32194.41</v>
      </c>
      <c r="BY57" s="5">
        <v>26940.44</v>
      </c>
      <c r="BZ57" s="5">
        <v>21897</v>
      </c>
      <c r="CA57" s="5">
        <v>17383.990000000002</v>
      </c>
      <c r="CB57" s="5">
        <v>13391.4</v>
      </c>
      <c r="CC57" s="5">
        <v>9887.15</v>
      </c>
      <c r="CD57" s="5">
        <v>6928.12</v>
      </c>
      <c r="CE57" s="5">
        <v>4584.17</v>
      </c>
      <c r="CF57" s="5">
        <v>2756.4</v>
      </c>
      <c r="CG57" s="5">
        <v>1469.03</v>
      </c>
      <c r="CH57" s="5">
        <v>680.48</v>
      </c>
      <c r="CI57" s="5">
        <v>270.47000000000003</v>
      </c>
      <c r="CJ57" s="5">
        <v>87.74</v>
      </c>
      <c r="CK57" s="5">
        <v>21.34</v>
      </c>
      <c r="CL57" s="5">
        <v>3.26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0.97641999999999995</v>
      </c>
      <c r="FD57" s="3">
        <v>0.95092567380000004</v>
      </c>
      <c r="FE57" s="3">
        <v>0.92332981074632403</v>
      </c>
      <c r="FF57" s="3">
        <v>0.89337699168571327</v>
      </c>
      <c r="FG57" s="3">
        <v>0.86081340033876907</v>
      </c>
      <c r="FH57" s="3">
        <v>0.82547701025486253</v>
      </c>
      <c r="FI57" s="3">
        <v>0.78721615082954965</v>
      </c>
      <c r="FJ57" s="3">
        <v>0.74594240804155643</v>
      </c>
      <c r="FK57" s="3">
        <v>0.70166326670020962</v>
      </c>
      <c r="FL57" s="3">
        <v>0.65449044527995448</v>
      </c>
      <c r="FM57" s="3">
        <v>0.60469026729860276</v>
      </c>
      <c r="FN57" s="3">
        <v>0.55269295121359585</v>
      </c>
      <c r="FO57" s="3">
        <v>0.49804819912710763</v>
      </c>
      <c r="FP57" s="3">
        <v>0.44171894780583176</v>
      </c>
      <c r="FQ57" s="3">
        <v>0.38488738798113348</v>
      </c>
      <c r="FR57" s="3">
        <v>0.32882084217392177</v>
      </c>
      <c r="FS57" s="3">
        <v>0.27476598392895074</v>
      </c>
      <c r="FT57" s="3">
        <v>0.22396450116032704</v>
      </c>
      <c r="FU57" s="3">
        <v>0.17764416303034819</v>
      </c>
      <c r="FV57" s="3">
        <v>0.13686061608184086</v>
      </c>
      <c r="FW57" s="3">
        <v>0.10298898220774606</v>
      </c>
      <c r="FX57" s="3">
        <v>7.5199465138629948E-2</v>
      </c>
      <c r="FY57" s="3">
        <v>5.2626841687967392E-2</v>
      </c>
      <c r="FZ57" s="3">
        <v>3.4954221980731066E-2</v>
      </c>
      <c r="GA57" s="3">
        <v>2.1922588941874911E-2</v>
      </c>
      <c r="GB57" s="3">
        <v>1.2494560341532186E-2</v>
      </c>
      <c r="GC57" s="3">
        <v>6.3118770477318146E-3</v>
      </c>
      <c r="GD57" s="3">
        <v>2.7713558553476075E-3</v>
      </c>
      <c r="GE57" s="3">
        <v>1.0440806049436576E-3</v>
      </c>
      <c r="GF57" s="3">
        <v>3.210339044080758E-4</v>
      </c>
      <c r="GG57" s="3">
        <v>7.4004735644149619E-5</v>
      </c>
      <c r="GH57" s="3">
        <v>1.0731426715758134E-5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51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74</v>
      </c>
      <c r="HI57">
        <f t="shared" si="28"/>
        <v>48</v>
      </c>
      <c r="HJ57">
        <f t="shared" si="21"/>
        <v>1.0522829293141062E-3</v>
      </c>
      <c r="HK57">
        <f>IF(HH57&gt;=$F$3,IF(HI57&lt;50,HJ57*VLOOKUP(HH57,Ret!$A$2:$AZ$27,HI57+2),HJ57),0)</f>
        <v>2.6201844939921243E-4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5.114095036466556E-6</v>
      </c>
      <c r="HN57">
        <f>HN56/(1+Assumptions!$C$9)</f>
        <v>0.19378334376138942</v>
      </c>
      <c r="HO57">
        <f>HO56*(1+Assumptions!$C$10)</f>
        <v>4.084723410837098</v>
      </c>
      <c r="HQ57">
        <f>HQ56/(1.01+Assumptions!$C$9)</f>
        <v>0.12708771272323091</v>
      </c>
      <c r="HR57">
        <f>HR56/(0.99+Assumptions!$C$9)</f>
        <v>0.29669003171044261</v>
      </c>
    </row>
    <row r="58" spans="2:226" x14ac:dyDescent="0.25">
      <c r="B58">
        <f t="shared" ref="B58:C73" si="29">B57+1</f>
        <v>2089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178078.35842807117</v>
      </c>
      <c r="F58" s="3">
        <f t="shared" si="19"/>
        <v>10737.4</v>
      </c>
      <c r="H58">
        <f t="shared" si="23"/>
        <v>78</v>
      </c>
      <c r="I58" s="5">
        <v>131982.99073636782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59439.05</v>
      </c>
      <c r="BI58" s="5">
        <v>60888.41</v>
      </c>
      <c r="BJ58" s="5">
        <v>62153.41</v>
      </c>
      <c r="BK58" s="5">
        <v>63181.75</v>
      </c>
      <c r="BL58" s="5">
        <v>63920.49</v>
      </c>
      <c r="BM58" s="5">
        <v>64310.45</v>
      </c>
      <c r="BN58" s="5">
        <v>64290.28</v>
      </c>
      <c r="BO58" s="5">
        <v>63800.08</v>
      </c>
      <c r="BP58" s="5">
        <v>62783.9</v>
      </c>
      <c r="BQ58" s="5">
        <v>61197.04</v>
      </c>
      <c r="BR58" s="5">
        <v>59011.11</v>
      </c>
      <c r="BS58" s="5">
        <v>56101.4</v>
      </c>
      <c r="BT58" s="5">
        <v>52492.93</v>
      </c>
      <c r="BU58" s="5">
        <v>48254.85</v>
      </c>
      <c r="BV58" s="5">
        <v>43492.97</v>
      </c>
      <c r="BW58" s="5">
        <v>38342.03</v>
      </c>
      <c r="BX58" s="5">
        <v>32971.89</v>
      </c>
      <c r="BY58" s="5">
        <v>27591.040000000001</v>
      </c>
      <c r="BZ58" s="5">
        <v>22425.81</v>
      </c>
      <c r="CA58" s="5">
        <v>17803.8</v>
      </c>
      <c r="CB58" s="5">
        <v>13714.79</v>
      </c>
      <c r="CC58" s="5">
        <v>10125.91</v>
      </c>
      <c r="CD58" s="5">
        <v>7095.44</v>
      </c>
      <c r="CE58" s="5">
        <v>4694.87</v>
      </c>
      <c r="CF58" s="5">
        <v>2822.96</v>
      </c>
      <c r="CG58" s="5">
        <v>1504.51</v>
      </c>
      <c r="CH58" s="5">
        <v>696.92</v>
      </c>
      <c r="CI58" s="5">
        <v>277</v>
      </c>
      <c r="CJ58" s="5">
        <v>89.86</v>
      </c>
      <c r="CK58" s="5">
        <v>21.85</v>
      </c>
      <c r="CL58" s="5">
        <v>3.34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0.97389000000000003</v>
      </c>
      <c r="FE58" s="3">
        <v>0.94562771219999997</v>
      </c>
      <c r="FF58" s="3">
        <v>0.9149515492162319</v>
      </c>
      <c r="FG58" s="3">
        <v>0.88160156524730027</v>
      </c>
      <c r="FH58" s="3">
        <v>0.84541182099389856</v>
      </c>
      <c r="FI58" s="3">
        <v>0.80622698309083141</v>
      </c>
      <c r="FJ58" s="3">
        <v>0.76395650236737911</v>
      </c>
      <c r="FK58" s="3">
        <v>0.71860804438685155</v>
      </c>
      <c r="FL58" s="3">
        <v>0.6702960255627235</v>
      </c>
      <c r="FM58" s="3">
        <v>0.61929320097765583</v>
      </c>
      <c r="FN58" s="3">
        <v>0.5660401786255872</v>
      </c>
      <c r="FO58" s="3">
        <v>0.51007578616487537</v>
      </c>
      <c r="FP58" s="3">
        <v>0.45238621474962798</v>
      </c>
      <c r="FQ58" s="3">
        <v>0.39418220435994084</v>
      </c>
      <c r="FR58" s="3">
        <v>0.33676168265082829</v>
      </c>
      <c r="FS58" s="3">
        <v>0.28140142963985859</v>
      </c>
      <c r="FT58" s="3">
        <v>0.22937311931374513</v>
      </c>
      <c r="FU58" s="3">
        <v>0.18193417077727636</v>
      </c>
      <c r="FV58" s="3">
        <v>0.14016572385022924</v>
      </c>
      <c r="FW58" s="3">
        <v>0.10547610885453601</v>
      </c>
      <c r="FX58" s="3">
        <v>7.7015490402316561E-2</v>
      </c>
      <c r="FY58" s="3">
        <v>5.3897750648253195E-2</v>
      </c>
      <c r="FZ58" s="3">
        <v>3.5798347003063294E-2</v>
      </c>
      <c r="GA58" s="3">
        <v>2.2452007273381241E-2</v>
      </c>
      <c r="GB58" s="3">
        <v>1.2796297025390905E-2</v>
      </c>
      <c r="GC58" s="3">
        <v>6.4643053683167235E-3</v>
      </c>
      <c r="GD58" s="3">
        <v>2.8382825580668234E-3</v>
      </c>
      <c r="GE58" s="3">
        <v>1.069294570926095E-3</v>
      </c>
      <c r="GF58" s="3">
        <v>3.2878669466835563E-4</v>
      </c>
      <c r="GG58" s="3">
        <v>7.5791908854949328E-5</v>
      </c>
      <c r="GH58" s="3">
        <v>1.09905847030562E-5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52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75</v>
      </c>
      <c r="HI58">
        <f t="shared" si="30"/>
        <v>49</v>
      </c>
      <c r="HJ58">
        <f t="shared" si="21"/>
        <v>7.8515038487842728E-4</v>
      </c>
      <c r="HK58">
        <f>IF(HH58&gt;=$F$3,IF(HI58&lt;50,HJ58*VLOOKUP(HH58,Ret!$A$2:$AZ$27,HI58+2),HJ58),0)</f>
        <v>7.8515038487842728E-4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0.18668915583948884</v>
      </c>
      <c r="HO58">
        <f>HO57*(1+Assumptions!$C$10)</f>
        <v>4.217476921689304</v>
      </c>
      <c r="HQ58">
        <f>HQ57/(1.01+Assumptions!$C$9)</f>
        <v>0.12126690145346461</v>
      </c>
      <c r="HR58">
        <f>HR57/(0.99+Assumptions!$C$9)</f>
        <v>0.28860898026307646</v>
      </c>
    </row>
    <row r="59" spans="2:226" x14ac:dyDescent="0.25">
      <c r="B59">
        <f t="shared" si="29"/>
        <v>2090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187872.66814161502</v>
      </c>
      <c r="F59" s="3">
        <f t="shared" si="19"/>
        <v>7927.64</v>
      </c>
      <c r="H59">
        <f t="shared" si="23"/>
        <v>79</v>
      </c>
      <c r="I59" s="5">
        <v>125968.68599261351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62520.82</v>
      </c>
      <c r="BJ59" s="5">
        <v>63819.74</v>
      </c>
      <c r="BK59" s="5">
        <v>64875.66</v>
      </c>
      <c r="BL59" s="5">
        <v>65634.2</v>
      </c>
      <c r="BM59" s="5">
        <v>66034.62</v>
      </c>
      <c r="BN59" s="5">
        <v>66013.91</v>
      </c>
      <c r="BO59" s="5">
        <v>65510.559999999998</v>
      </c>
      <c r="BP59" s="5">
        <v>64467.13</v>
      </c>
      <c r="BQ59" s="5">
        <v>62837.73</v>
      </c>
      <c r="BR59" s="5">
        <v>60593.2</v>
      </c>
      <c r="BS59" s="5">
        <v>57605.48</v>
      </c>
      <c r="BT59" s="5">
        <v>53900.27</v>
      </c>
      <c r="BU59" s="5">
        <v>49548.56</v>
      </c>
      <c r="BV59" s="5">
        <v>44659.02</v>
      </c>
      <c r="BW59" s="5">
        <v>39369.980000000003</v>
      </c>
      <c r="BX59" s="5">
        <v>33855.870000000003</v>
      </c>
      <c r="BY59" s="5">
        <v>28330.75</v>
      </c>
      <c r="BZ59" s="5">
        <v>23027.040000000001</v>
      </c>
      <c r="CA59" s="5">
        <v>18281.12</v>
      </c>
      <c r="CB59" s="5">
        <v>14082.49</v>
      </c>
      <c r="CC59" s="5">
        <v>10397.39</v>
      </c>
      <c r="CD59" s="5">
        <v>7285.66</v>
      </c>
      <c r="CE59" s="5">
        <v>4820.74</v>
      </c>
      <c r="CF59" s="5">
        <v>2898.65</v>
      </c>
      <c r="CG59" s="5">
        <v>1544.85</v>
      </c>
      <c r="CH59" s="5">
        <v>715.6</v>
      </c>
      <c r="CI59" s="5">
        <v>284.42</v>
      </c>
      <c r="CJ59" s="5">
        <v>92.26</v>
      </c>
      <c r="CK59" s="5">
        <v>22.44</v>
      </c>
      <c r="CL59" s="5">
        <v>3.43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0.97097999999999995</v>
      </c>
      <c r="FF59" s="3">
        <v>0.93948140879999997</v>
      </c>
      <c r="FG59" s="3">
        <v>0.90523731144924002</v>
      </c>
      <c r="FH59" s="3">
        <v>0.86807731981424874</v>
      </c>
      <c r="FI59" s="3">
        <v>0.82784193604085832</v>
      </c>
      <c r="FJ59" s="3">
        <v>0.78443818333423609</v>
      </c>
      <c r="FK59" s="3">
        <v>0.73787393277151592</v>
      </c>
      <c r="FL59" s="3">
        <v>0.68826666827128691</v>
      </c>
      <c r="FM59" s="3">
        <v>0.63589645748252466</v>
      </c>
      <c r="FN59" s="3">
        <v>0.58121572110360231</v>
      </c>
      <c r="FO59" s="3">
        <v>0.5237509227580891</v>
      </c>
      <c r="FP59" s="3">
        <v>0.46451469339414925</v>
      </c>
      <c r="FQ59" s="3">
        <v>0.40475023294205803</v>
      </c>
      <c r="FR59" s="3">
        <v>0.34579026650938843</v>
      </c>
      <c r="FS59" s="3">
        <v>0.28894580459791008</v>
      </c>
      <c r="FT59" s="3">
        <v>0.2355226147858025</v>
      </c>
      <c r="FU59" s="3">
        <v>0.18681182759580284</v>
      </c>
      <c r="FV59" s="3">
        <v>0.14392356821635843</v>
      </c>
      <c r="FW59" s="3">
        <v>0.10830392431849188</v>
      </c>
      <c r="FX59" s="3">
        <v>7.9080276419633222E-2</v>
      </c>
      <c r="FY59" s="3">
        <v>5.5342749846751915E-2</v>
      </c>
      <c r="FZ59" s="3">
        <v>3.6758101020714161E-2</v>
      </c>
      <c r="GA59" s="3">
        <v>2.3053945798171511E-2</v>
      </c>
      <c r="GB59" s="3">
        <v>1.313936586820987E-2</v>
      </c>
      <c r="GC59" s="3">
        <v>6.6376134556435807E-3</v>
      </c>
      <c r="GD59" s="3">
        <v>2.9143769399694267E-3</v>
      </c>
      <c r="GE59" s="3">
        <v>1.0979623683640817E-3</v>
      </c>
      <c r="GF59" s="3">
        <v>3.3760146902458781E-4</v>
      </c>
      <c r="GG59" s="3">
        <v>7.7823890639547969E-5</v>
      </c>
      <c r="GH59" s="3">
        <v>1.1285242381640848E-5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53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76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0.17985467807272526</v>
      </c>
      <c r="HO59">
        <f>HO58*(1+Assumptions!$C$10)</f>
        <v>4.354544921644206</v>
      </c>
      <c r="HQ59">
        <f>HQ58/(1.01+Assumptions!$C$9)</f>
        <v>0.11571269222658837</v>
      </c>
      <c r="HR59">
        <f>HR58/(0.99+Assumptions!$C$9)</f>
        <v>0.28074803527536618</v>
      </c>
    </row>
    <row r="60" spans="2:226" x14ac:dyDescent="0.25">
      <c r="B60">
        <f t="shared" si="29"/>
        <v>2091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198205.66488940388</v>
      </c>
      <c r="F60" s="3">
        <f t="shared" si="19"/>
        <v>5555.06</v>
      </c>
      <c r="H60">
        <f t="shared" si="23"/>
        <v>80</v>
      </c>
      <c r="I60" s="5">
        <v>119995.23647881571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65727.149999999994</v>
      </c>
      <c r="BK60" s="5">
        <v>66814.62</v>
      </c>
      <c r="BL60" s="5">
        <v>67595.83</v>
      </c>
      <c r="BM60" s="5">
        <v>68008.22</v>
      </c>
      <c r="BN60" s="5">
        <v>67986.89</v>
      </c>
      <c r="BO60" s="5">
        <v>67468.5</v>
      </c>
      <c r="BP60" s="5">
        <v>66393.88</v>
      </c>
      <c r="BQ60" s="5">
        <v>64715.78</v>
      </c>
      <c r="BR60" s="5">
        <v>62404.17</v>
      </c>
      <c r="BS60" s="5">
        <v>59327.16</v>
      </c>
      <c r="BT60" s="5">
        <v>55511.199999999997</v>
      </c>
      <c r="BU60" s="5">
        <v>51029.43</v>
      </c>
      <c r="BV60" s="5">
        <v>45993.75</v>
      </c>
      <c r="BW60" s="5">
        <v>40546.65</v>
      </c>
      <c r="BX60" s="5">
        <v>34867.730000000003</v>
      </c>
      <c r="BY60" s="5">
        <v>29177.48</v>
      </c>
      <c r="BZ60" s="5">
        <v>23715.26</v>
      </c>
      <c r="CA60" s="5">
        <v>18827.5</v>
      </c>
      <c r="CB60" s="5">
        <v>14503.37</v>
      </c>
      <c r="CC60" s="5">
        <v>10708.14</v>
      </c>
      <c r="CD60" s="5">
        <v>7503.41</v>
      </c>
      <c r="CE60" s="5">
        <v>4964.82</v>
      </c>
      <c r="CF60" s="5">
        <v>2985.28</v>
      </c>
      <c r="CG60" s="5">
        <v>1591.02</v>
      </c>
      <c r="CH60" s="5">
        <v>736.99</v>
      </c>
      <c r="CI60" s="5">
        <v>292.92</v>
      </c>
      <c r="CJ60" s="5">
        <v>95.02</v>
      </c>
      <c r="CK60" s="5">
        <v>23.11</v>
      </c>
      <c r="CL60" s="5">
        <v>3.54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0.96755999999999998</v>
      </c>
      <c r="FG60" s="3">
        <v>0.93229243799999995</v>
      </c>
      <c r="FH60" s="3">
        <v>0.89402183342009989</v>
      </c>
      <c r="FI60" s="3">
        <v>0.85258392144107831</v>
      </c>
      <c r="FJ60" s="3">
        <v>0.80788294643992264</v>
      </c>
      <c r="FK60" s="3">
        <v>0.75992701473924884</v>
      </c>
      <c r="FL60" s="3">
        <v>0.70883712153832912</v>
      </c>
      <c r="FM60" s="3">
        <v>0.65490170496047762</v>
      </c>
      <c r="FN60" s="3">
        <v>0.59858670735092612</v>
      </c>
      <c r="FO60" s="3">
        <v>0.53940443959514006</v>
      </c>
      <c r="FP60" s="3">
        <v>0.47839779747692973</v>
      </c>
      <c r="FQ60" s="3">
        <v>0.41684713685354796</v>
      </c>
      <c r="FR60" s="3">
        <v>0.35612501442809164</v>
      </c>
      <c r="FS60" s="3">
        <v>0.29758162330625765</v>
      </c>
      <c r="FT60" s="3">
        <v>0.24256175697316368</v>
      </c>
      <c r="FU60" s="3">
        <v>0.19239513439597397</v>
      </c>
      <c r="FV60" s="3">
        <v>0.14822505944134626</v>
      </c>
      <c r="FW60" s="3">
        <v>0.11154083948020747</v>
      </c>
      <c r="FX60" s="3">
        <v>8.1443774763263088E-2</v>
      </c>
      <c r="FY60" s="3">
        <v>5.6996796892574406E-2</v>
      </c>
      <c r="FZ60" s="3">
        <v>3.7856702528078996E-2</v>
      </c>
      <c r="GA60" s="3">
        <v>2.3742966691560587E-2</v>
      </c>
      <c r="GB60" s="3">
        <v>1.3532066436188041E-2</v>
      </c>
      <c r="GC60" s="3">
        <v>6.8359940015691126E-3</v>
      </c>
      <c r="GD60" s="3">
        <v>3.0014798862689502E-3</v>
      </c>
      <c r="GE60" s="3">
        <v>1.1307775323529641E-3</v>
      </c>
      <c r="GF60" s="3">
        <v>3.4769147564788936E-4</v>
      </c>
      <c r="GG60" s="3">
        <v>8.0149838966351436E-5</v>
      </c>
      <c r="GH60" s="3">
        <v>1.162252814851062E-5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54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77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0.17327040276755803</v>
      </c>
      <c r="HO60">
        <f>HO59*(1+Assumptions!$C$10)</f>
        <v>4.4960676315976427</v>
      </c>
      <c r="HQ60">
        <f>HQ59/(1.01+Assumptions!$C$9)</f>
        <v>0.1104128742620118</v>
      </c>
      <c r="HR60">
        <f>HR59/(0.99+Assumptions!$C$9)</f>
        <v>0.27310120162973361</v>
      </c>
    </row>
    <row r="61" spans="2:226" x14ac:dyDescent="0.25">
      <c r="B61">
        <f t="shared" si="29"/>
        <v>2092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209106.97645832106</v>
      </c>
      <c r="F61" s="3">
        <f t="shared" si="19"/>
        <v>3675.65</v>
      </c>
    </row>
    <row r="62" spans="2:226" x14ac:dyDescent="0.25">
      <c r="B62">
        <f t="shared" si="29"/>
        <v>2093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220607.86016352873</v>
      </c>
      <c r="F62" s="3">
        <f t="shared" si="19"/>
        <v>2210.12</v>
      </c>
    </row>
    <row r="63" spans="2:226" x14ac:dyDescent="0.25">
      <c r="B63">
        <f t="shared" si="29"/>
        <v>2094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232741.29247252279</v>
      </c>
      <c r="F63" s="3">
        <f t="shared" si="19"/>
        <v>1177.8900000000001</v>
      </c>
    </row>
    <row r="64" spans="2:226" x14ac:dyDescent="0.25">
      <c r="B64">
        <f t="shared" si="29"/>
        <v>2095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245542.06355851155</v>
      </c>
      <c r="F64" s="3">
        <f t="shared" si="19"/>
        <v>545.62</v>
      </c>
    </row>
    <row r="65" spans="2:6" x14ac:dyDescent="0.25">
      <c r="B65">
        <f t="shared" si="29"/>
        <v>2096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259046.87705422964</v>
      </c>
      <c r="F65" s="3">
        <f t="shared" si="19"/>
        <v>216.86</v>
      </c>
    </row>
    <row r="66" spans="2:6" x14ac:dyDescent="0.25">
      <c r="B66">
        <f t="shared" si="29"/>
        <v>2097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273294.45529221225</v>
      </c>
      <c r="F66" s="3">
        <f t="shared" si="19"/>
        <v>70.349999999999994</v>
      </c>
    </row>
    <row r="67" spans="2:6" x14ac:dyDescent="0.25">
      <c r="B67">
        <f t="shared" si="29"/>
        <v>2098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288325.65033328393</v>
      </c>
      <c r="F67" s="3">
        <f t="shared" si="19"/>
        <v>17.11</v>
      </c>
    </row>
    <row r="68" spans="2:6" x14ac:dyDescent="0.25">
      <c r="B68">
        <f t="shared" si="29"/>
        <v>2099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304183.56110161456</v>
      </c>
      <c r="F68" s="3">
        <f t="shared" si="19"/>
        <v>2.62</v>
      </c>
    </row>
    <row r="69" spans="2:6" x14ac:dyDescent="0.25">
      <c r="B69">
        <f t="shared" si="29"/>
        <v>2100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320913.65696220333</v>
      </c>
      <c r="F69" s="3">
        <f t="shared" si="19"/>
        <v>0</v>
      </c>
    </row>
    <row r="70" spans="2:6" x14ac:dyDescent="0.25">
      <c r="B70">
        <f t="shared" si="29"/>
        <v>2101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338563.90809512453</v>
      </c>
      <c r="F70" s="3">
        <f t="shared" si="19"/>
        <v>0</v>
      </c>
    </row>
    <row r="71" spans="2:6" x14ac:dyDescent="0.25">
      <c r="B71">
        <f t="shared" si="29"/>
        <v>2102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357184.92304035631</v>
      </c>
      <c r="F71" s="3">
        <f t="shared" si="19"/>
        <v>0</v>
      </c>
    </row>
    <row r="72" spans="2:6" x14ac:dyDescent="0.25">
      <c r="B72">
        <f t="shared" si="29"/>
        <v>2103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376830.09380757593</v>
      </c>
      <c r="F72" s="3">
        <f t="shared" si="19"/>
        <v>0</v>
      </c>
    </row>
    <row r="73" spans="2:6" x14ac:dyDescent="0.25">
      <c r="B73">
        <f t="shared" si="29"/>
        <v>2104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397555.7489669926</v>
      </c>
      <c r="F73" s="3">
        <f t="shared" si="19"/>
        <v>0</v>
      </c>
    </row>
    <row r="74" spans="2:6" x14ac:dyDescent="0.25">
      <c r="B74">
        <f t="shared" ref="B74:C89" si="31">B73+1</f>
        <v>2105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419421.31516017712</v>
      </c>
      <c r="F74" s="3">
        <f t="shared" ref="F74:F108" si="32">ROUND(D74*E74, 2)</f>
        <v>0</v>
      </c>
    </row>
    <row r="75" spans="2:6" x14ac:dyDescent="0.25">
      <c r="B75">
        <f t="shared" si="31"/>
        <v>2106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442489.4874939869</v>
      </c>
      <c r="F75" s="3">
        <f t="shared" si="32"/>
        <v>0</v>
      </c>
    </row>
    <row r="76" spans="2:6" x14ac:dyDescent="0.25">
      <c r="B76">
        <f t="shared" si="31"/>
        <v>2107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466826.40930615616</v>
      </c>
      <c r="F76" s="3">
        <f t="shared" si="32"/>
        <v>0</v>
      </c>
    </row>
    <row r="77" spans="2:6" x14ac:dyDescent="0.25">
      <c r="B77">
        <f t="shared" si="31"/>
        <v>2108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492501.86181799474</v>
      </c>
      <c r="F77" s="3">
        <f t="shared" si="32"/>
        <v>0</v>
      </c>
    </row>
    <row r="78" spans="2:6" x14ac:dyDescent="0.25">
      <c r="B78">
        <f t="shared" si="31"/>
        <v>2109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519589.46421798447</v>
      </c>
      <c r="F78" s="3">
        <f t="shared" si="32"/>
        <v>0</v>
      </c>
    </row>
    <row r="79" spans="2:6" x14ac:dyDescent="0.25">
      <c r="B79">
        <f t="shared" si="31"/>
        <v>2110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548166.88474997354</v>
      </c>
      <c r="F79" s="3">
        <f t="shared" si="32"/>
        <v>0</v>
      </c>
    </row>
    <row r="80" spans="2:6" x14ac:dyDescent="0.25">
      <c r="B80">
        <f t="shared" si="31"/>
        <v>2111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578316.06341122207</v>
      </c>
      <c r="F80" s="3">
        <f t="shared" si="32"/>
        <v>0</v>
      </c>
    </row>
    <row r="81" spans="2:6" x14ac:dyDescent="0.25">
      <c r="B81">
        <f t="shared" si="31"/>
        <v>2112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610123.4468988392</v>
      </c>
      <c r="F81" s="3">
        <f t="shared" si="32"/>
        <v>0</v>
      </c>
    </row>
    <row r="82" spans="2:6" x14ac:dyDescent="0.25">
      <c r="B82">
        <f t="shared" si="31"/>
        <v>2113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643680.23647827539</v>
      </c>
      <c r="F82" s="3">
        <f t="shared" si="32"/>
        <v>0</v>
      </c>
    </row>
    <row r="83" spans="2:6" x14ac:dyDescent="0.25">
      <c r="B83">
        <f t="shared" si="31"/>
        <v>2114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679082.6494845805</v>
      </c>
      <c r="F83" s="3">
        <f t="shared" si="32"/>
        <v>0</v>
      </c>
    </row>
    <row r="84" spans="2:6" x14ac:dyDescent="0.25">
      <c r="B84">
        <f t="shared" si="31"/>
        <v>2115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716432.19520623237</v>
      </c>
      <c r="F84" s="3">
        <f t="shared" si="32"/>
        <v>0</v>
      </c>
    </row>
    <row r="85" spans="2:6" x14ac:dyDescent="0.25">
      <c r="B85">
        <f t="shared" si="31"/>
        <v>2116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755835.96594257513</v>
      </c>
      <c r="F85" s="3">
        <f t="shared" si="32"/>
        <v>0</v>
      </c>
    </row>
    <row r="86" spans="2:6" x14ac:dyDescent="0.25">
      <c r="B86">
        <f t="shared" si="31"/>
        <v>2117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797406.94406941684</v>
      </c>
      <c r="F86" s="3">
        <f t="shared" si="32"/>
        <v>0</v>
      </c>
    </row>
    <row r="87" spans="2:6" x14ac:dyDescent="0.25">
      <c r="B87">
        <f t="shared" si="31"/>
        <v>2118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841264.32599323452</v>
      </c>
      <c r="F87" s="3">
        <f t="shared" si="32"/>
        <v>0</v>
      </c>
    </row>
    <row r="88" spans="2:6" x14ac:dyDescent="0.25">
      <c r="B88">
        <f t="shared" si="31"/>
        <v>2119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887533.86392286257</v>
      </c>
      <c r="F88" s="3">
        <f t="shared" si="32"/>
        <v>0</v>
      </c>
    </row>
    <row r="89" spans="2:6" x14ac:dyDescent="0.25">
      <c r="B89">
        <f t="shared" si="31"/>
        <v>2120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936348.22643861989</v>
      </c>
      <c r="F89" s="3">
        <f t="shared" si="32"/>
        <v>0</v>
      </c>
    </row>
    <row r="90" spans="2:6" x14ac:dyDescent="0.25">
      <c r="B90">
        <f t="shared" ref="B90:C105" si="33">B89+1</f>
        <v>2121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987847.37889274396</v>
      </c>
      <c r="F90" s="3">
        <f t="shared" si="32"/>
        <v>0</v>
      </c>
    </row>
    <row r="91" spans="2:6" x14ac:dyDescent="0.25">
      <c r="B91">
        <f t="shared" si="33"/>
        <v>2122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1042178.9847318449</v>
      </c>
      <c r="F91" s="3">
        <f t="shared" si="32"/>
        <v>0</v>
      </c>
    </row>
    <row r="92" spans="2:6" x14ac:dyDescent="0.25">
      <c r="B92">
        <f t="shared" si="33"/>
        <v>2123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1099498.8288920962</v>
      </c>
      <c r="F92" s="3">
        <f t="shared" si="32"/>
        <v>0</v>
      </c>
    </row>
    <row r="93" spans="2:6" x14ac:dyDescent="0.25">
      <c r="B93">
        <f t="shared" si="33"/>
        <v>2124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1159971.2644811615</v>
      </c>
      <c r="F93" s="3">
        <f t="shared" si="32"/>
        <v>0</v>
      </c>
    </row>
    <row r="94" spans="2:6" x14ac:dyDescent="0.25">
      <c r="B94">
        <f t="shared" si="33"/>
        <v>2125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1223769.6840276255</v>
      </c>
      <c r="F94" s="3">
        <f t="shared" si="32"/>
        <v>0</v>
      </c>
    </row>
    <row r="95" spans="2:6" x14ac:dyDescent="0.25">
      <c r="B95">
        <f t="shared" si="33"/>
        <v>2126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1291077.0166491447</v>
      </c>
      <c r="F95" s="3">
        <f t="shared" si="32"/>
        <v>0</v>
      </c>
    </row>
    <row r="96" spans="2:6" x14ac:dyDescent="0.25">
      <c r="B96">
        <f t="shared" si="33"/>
        <v>2127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1362086.2525648475</v>
      </c>
      <c r="F96" s="3">
        <f t="shared" si="32"/>
        <v>0</v>
      </c>
    </row>
    <row r="97" spans="2:6" x14ac:dyDescent="0.25">
      <c r="B97">
        <f t="shared" si="33"/>
        <v>2128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1437000.9964559141</v>
      </c>
      <c r="F97" s="3">
        <f t="shared" si="32"/>
        <v>0</v>
      </c>
    </row>
    <row r="98" spans="2:6" x14ac:dyDescent="0.25">
      <c r="B98">
        <f t="shared" si="33"/>
        <v>2129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1516036.0512609896</v>
      </c>
      <c r="F98" s="3">
        <f t="shared" si="32"/>
        <v>0</v>
      </c>
    </row>
    <row r="99" spans="2:6" x14ac:dyDescent="0.25">
      <c r="B99">
        <f t="shared" si="33"/>
        <v>2130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1599418.0340803438</v>
      </c>
      <c r="F99" s="3">
        <f t="shared" si="32"/>
        <v>0</v>
      </c>
    </row>
    <row r="100" spans="2:6" x14ac:dyDescent="0.25">
      <c r="B100">
        <f t="shared" si="33"/>
        <v>2131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1687386.0259547625</v>
      </c>
      <c r="F100" s="3">
        <f t="shared" si="32"/>
        <v>0</v>
      </c>
    </row>
    <row r="101" spans="2:6" x14ac:dyDescent="0.25">
      <c r="B101">
        <f t="shared" si="33"/>
        <v>2132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1780192.2573822744</v>
      </c>
      <c r="F101" s="3">
        <f t="shared" si="32"/>
        <v>0</v>
      </c>
    </row>
    <row r="102" spans="2:6" x14ac:dyDescent="0.25">
      <c r="B102">
        <f t="shared" si="33"/>
        <v>2133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1878102.8315382996</v>
      </c>
      <c r="F102" s="3">
        <f t="shared" si="32"/>
        <v>0</v>
      </c>
    </row>
    <row r="103" spans="2:6" x14ac:dyDescent="0.25">
      <c r="B103">
        <f t="shared" si="33"/>
        <v>2134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1981398.4872729057</v>
      </c>
      <c r="F103" s="3">
        <f t="shared" si="32"/>
        <v>0</v>
      </c>
    </row>
    <row r="104" spans="2:6" x14ac:dyDescent="0.25">
      <c r="B104">
        <f t="shared" si="33"/>
        <v>2135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2090375.4040729157</v>
      </c>
      <c r="F104" s="3">
        <f t="shared" si="32"/>
        <v>0</v>
      </c>
    </row>
    <row r="105" spans="2:6" x14ac:dyDescent="0.25">
      <c r="B105">
        <f t="shared" si="33"/>
        <v>2136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2205346.0512969261</v>
      </c>
      <c r="F105" s="3">
        <f t="shared" si="32"/>
        <v>0</v>
      </c>
    </row>
    <row r="106" spans="2:6" x14ac:dyDescent="0.25">
      <c r="B106">
        <f t="shared" ref="B106:C108" si="34">B105+1</f>
        <v>2137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2326640.0841182568</v>
      </c>
      <c r="F106" s="3">
        <f t="shared" si="32"/>
        <v>0</v>
      </c>
    </row>
    <row r="107" spans="2:6" x14ac:dyDescent="0.25">
      <c r="B107">
        <f t="shared" si="34"/>
        <v>2138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2454605.2887447602</v>
      </c>
      <c r="F107" s="3">
        <f t="shared" si="32"/>
        <v>0</v>
      </c>
    </row>
    <row r="108" spans="2:6" x14ac:dyDescent="0.25">
      <c r="B108">
        <f t="shared" si="34"/>
        <v>2139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2589608.5796257225</v>
      </c>
      <c r="F108" s="3">
        <f t="shared" si="3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1E37-2DDC-42F8-B347-2584C8D55103}">
  <sheetPr codeName="Sheet21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11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25</v>
      </c>
      <c r="E4" t="s">
        <v>34</v>
      </c>
      <c r="F4">
        <f>C4-C6</f>
        <v>23</v>
      </c>
      <c r="I4" s="6">
        <f t="shared" ref="I4:BT4" si="4">SUMPRODUCT(I10:I60,$HD10:$HD60)</f>
        <v>72660.835031305833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0</v>
      </c>
      <c r="AC4" s="6">
        <f t="shared" si="4"/>
        <v>0</v>
      </c>
      <c r="AD4" s="6">
        <f t="shared" si="4"/>
        <v>0</v>
      </c>
      <c r="AE4" s="6">
        <f t="shared" si="4"/>
        <v>0</v>
      </c>
      <c r="AF4" s="6">
        <f t="shared" si="4"/>
        <v>0</v>
      </c>
      <c r="AG4" s="6">
        <f t="shared" si="4"/>
        <v>0</v>
      </c>
      <c r="AH4" s="6">
        <f t="shared" si="4"/>
        <v>0</v>
      </c>
      <c r="AI4" s="6">
        <f t="shared" si="4"/>
        <v>0</v>
      </c>
      <c r="AJ4" s="6">
        <f t="shared" si="4"/>
        <v>200.32635338505202</v>
      </c>
      <c r="AK4" s="6">
        <f t="shared" si="4"/>
        <v>396.55380044000901</v>
      </c>
      <c r="AL4" s="6">
        <f t="shared" si="4"/>
        <v>673.31807853649343</v>
      </c>
      <c r="AM4" s="6">
        <f t="shared" si="4"/>
        <v>938.26042001030714</v>
      </c>
      <c r="AN4" s="6">
        <f t="shared" si="4"/>
        <v>1348.9388298630192</v>
      </c>
      <c r="AO4" s="6">
        <f t="shared" si="4"/>
        <v>2019.5210617868165</v>
      </c>
      <c r="AP4" s="6">
        <f t="shared" si="4"/>
        <v>2619.460077465299</v>
      </c>
      <c r="AQ4" s="6">
        <f t="shared" si="4"/>
        <v>3428.8449490933422</v>
      </c>
      <c r="AR4" s="6">
        <f t="shared" si="4"/>
        <v>4377.8684241998917</v>
      </c>
      <c r="AS4" s="6">
        <f t="shared" si="4"/>
        <v>5554.1038128719774</v>
      </c>
      <c r="AT4" s="6">
        <f t="shared" si="4"/>
        <v>7434.8879921892276</v>
      </c>
      <c r="AU4" s="6">
        <f t="shared" si="4"/>
        <v>9651.7751414839149</v>
      </c>
      <c r="AV4" s="6">
        <f t="shared" si="4"/>
        <v>12800.588063478444</v>
      </c>
      <c r="AW4" s="6">
        <f t="shared" si="4"/>
        <v>15434.093838172077</v>
      </c>
      <c r="AX4" s="6">
        <f t="shared" si="4"/>
        <v>7211.8800648983843</v>
      </c>
      <c r="AY4" s="6">
        <f t="shared" si="4"/>
        <v>8084.1181352083468</v>
      </c>
      <c r="AZ4" s="6">
        <f t="shared" si="4"/>
        <v>8718.3887365991141</v>
      </c>
      <c r="BA4" s="6">
        <f t="shared" si="4"/>
        <v>9354.4172352368805</v>
      </c>
      <c r="BB4" s="6">
        <f t="shared" si="4"/>
        <v>9894.8150934755213</v>
      </c>
      <c r="BC4" s="6">
        <f t="shared" si="4"/>
        <v>10430.726918448279</v>
      </c>
      <c r="BD4" s="6">
        <f t="shared" si="4"/>
        <v>10962.479817922736</v>
      </c>
      <c r="BE4" s="6">
        <f t="shared" si="4"/>
        <v>11478.754463028772</v>
      </c>
      <c r="BF4" s="6">
        <f t="shared" si="4"/>
        <v>11995.676883906128</v>
      </c>
      <c r="BG4" s="6">
        <f t="shared" si="4"/>
        <v>12570.617268543177</v>
      </c>
      <c r="BH4" s="6">
        <f t="shared" si="4"/>
        <v>13057.368474439874</v>
      </c>
      <c r="BI4" s="6">
        <f t="shared" si="4"/>
        <v>13538.309390255727</v>
      </c>
      <c r="BJ4" s="6">
        <f t="shared" si="4"/>
        <v>14009.112811075462</v>
      </c>
      <c r="BK4" s="6">
        <f t="shared" si="4"/>
        <v>14464.955848175918</v>
      </c>
      <c r="BL4" s="6">
        <f t="shared" si="4"/>
        <v>14900.68503009786</v>
      </c>
      <c r="BM4" s="6">
        <f t="shared" si="4"/>
        <v>15309.767775386044</v>
      </c>
      <c r="BN4" s="6">
        <f t="shared" si="4"/>
        <v>15683.079997420176</v>
      </c>
      <c r="BO4" s="6">
        <f t="shared" si="4"/>
        <v>16008.908336068282</v>
      </c>
      <c r="BP4" s="6">
        <f t="shared" si="4"/>
        <v>16273.779723994325</v>
      </c>
      <c r="BQ4" s="6">
        <f t="shared" si="4"/>
        <v>16464.056736597886</v>
      </c>
      <c r="BR4" s="6">
        <f t="shared" si="4"/>
        <v>16564.500136224557</v>
      </c>
      <c r="BS4" s="6">
        <f t="shared" si="4"/>
        <v>16559.304217098394</v>
      </c>
      <c r="BT4" s="6">
        <f t="shared" si="4"/>
        <v>16433.043491217268</v>
      </c>
      <c r="BU4" s="6">
        <f t="shared" ref="BU4:EF4" si="5">SUMPRODUCT(BU10:BU60,$HD10:$HD60)</f>
        <v>16171.303198595106</v>
      </c>
      <c r="BV4" s="6">
        <f t="shared" si="5"/>
        <v>15762.574242297569</v>
      </c>
      <c r="BW4" s="6">
        <f t="shared" si="5"/>
        <v>15199.544012216904</v>
      </c>
      <c r="BX4" s="6">
        <f t="shared" si="5"/>
        <v>14450.087162273581</v>
      </c>
      <c r="BY4" s="6">
        <f t="shared" si="5"/>
        <v>13520.650229091694</v>
      </c>
      <c r="BZ4" s="6">
        <f t="shared" si="5"/>
        <v>12429.043152625152</v>
      </c>
      <c r="CA4" s="6">
        <f t="shared" si="5"/>
        <v>11202.522490516847</v>
      </c>
      <c r="CB4" s="6">
        <f t="shared" si="5"/>
        <v>9875.7910413745376</v>
      </c>
      <c r="CC4" s="6">
        <f t="shared" si="5"/>
        <v>8492.5984028823659</v>
      </c>
      <c r="CD4" s="6">
        <f t="shared" si="5"/>
        <v>7106.6479423458768</v>
      </c>
      <c r="CE4" s="6">
        <f t="shared" si="5"/>
        <v>5776.2340824223775</v>
      </c>
      <c r="CF4" s="6">
        <f t="shared" si="5"/>
        <v>4585.7410736264583</v>
      </c>
      <c r="CG4" s="6">
        <f t="shared" si="5"/>
        <v>3532.5310502937855</v>
      </c>
      <c r="CH4" s="6">
        <f t="shared" si="5"/>
        <v>2608.1403888798213</v>
      </c>
      <c r="CI4" s="6">
        <f t="shared" si="5"/>
        <v>1827.5773308947794</v>
      </c>
      <c r="CJ4" s="6">
        <f t="shared" si="5"/>
        <v>1209.262317014101</v>
      </c>
      <c r="CK4" s="6">
        <f t="shared" si="5"/>
        <v>727.11318152068691</v>
      </c>
      <c r="CL4" s="6">
        <f t="shared" si="5"/>
        <v>387.51834521448723</v>
      </c>
      <c r="CM4" s="6">
        <f t="shared" si="5"/>
        <v>179.50550720043822</v>
      </c>
      <c r="CN4" s="6">
        <f t="shared" si="5"/>
        <v>71.346220300280152</v>
      </c>
      <c r="CO4" s="6">
        <f t="shared" si="5"/>
        <v>23.144390096256526</v>
      </c>
      <c r="CP4" s="6">
        <f t="shared" si="5"/>
        <v>5.6286462497854597</v>
      </c>
      <c r="CQ4" s="6">
        <f t="shared" si="5"/>
        <v>0.86105495913872765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0</v>
      </c>
      <c r="DY4" s="7">
        <f t="shared" si="5"/>
        <v>0</v>
      </c>
      <c r="DZ4" s="7">
        <f t="shared" si="5"/>
        <v>0</v>
      </c>
      <c r="EA4" s="7">
        <f t="shared" si="5"/>
        <v>0</v>
      </c>
      <c r="EB4" s="7">
        <f t="shared" si="5"/>
        <v>0</v>
      </c>
      <c r="EC4" s="7">
        <f t="shared" si="5"/>
        <v>0</v>
      </c>
      <c r="ED4" s="7">
        <f t="shared" si="5"/>
        <v>0</v>
      </c>
      <c r="EE4" s="7">
        <f t="shared" si="5"/>
        <v>0</v>
      </c>
      <c r="EF4" s="7">
        <f t="shared" si="5"/>
        <v>4.8865234918667533E-3</v>
      </c>
      <c r="EG4" s="7">
        <f t="shared" ref="EG4:GR4" si="6">SUMPRODUCT(EG10:EG60,$HD10:$HD60)</f>
        <v>9.1687794887292638E-3</v>
      </c>
      <c r="EH4" s="7">
        <f t="shared" si="6"/>
        <v>1.4756291573417459E-2</v>
      </c>
      <c r="EI4" s="7">
        <f t="shared" si="6"/>
        <v>1.9490719862353921E-2</v>
      </c>
      <c r="EJ4" s="7">
        <f t="shared" si="6"/>
        <v>2.6560992134765718E-2</v>
      </c>
      <c r="EK4" s="7">
        <f t="shared" si="6"/>
        <v>3.7691892345809282E-2</v>
      </c>
      <c r="EL4" s="7">
        <f t="shared" si="6"/>
        <v>4.6340307822609263E-2</v>
      </c>
      <c r="EM4" s="7">
        <f t="shared" si="6"/>
        <v>5.7496643045462315E-2</v>
      </c>
      <c r="EN4" s="7">
        <f t="shared" si="6"/>
        <v>6.9583279957927485E-2</v>
      </c>
      <c r="EO4" s="7">
        <f t="shared" si="6"/>
        <v>8.3676541116923062E-2</v>
      </c>
      <c r="EP4" s="7">
        <f t="shared" si="6"/>
        <v>0.10617241468702204</v>
      </c>
      <c r="EQ4" s="7">
        <f t="shared" si="6"/>
        <v>0.13064476319556895</v>
      </c>
      <c r="ER4" s="7">
        <f t="shared" si="6"/>
        <v>0.16423370009363519</v>
      </c>
      <c r="ES4" s="7">
        <f t="shared" si="6"/>
        <v>0.18769859700607486</v>
      </c>
      <c r="ET4" s="7">
        <f t="shared" si="6"/>
        <v>0.20184181751272134</v>
      </c>
      <c r="EU4" s="7">
        <f t="shared" si="6"/>
        <v>0.21445828594297056</v>
      </c>
      <c r="EV4" s="7">
        <f t="shared" si="6"/>
        <v>0.2192269514271768</v>
      </c>
      <c r="EW4" s="7">
        <f t="shared" si="6"/>
        <v>0.22295744810449422</v>
      </c>
      <c r="EX4" s="7">
        <f t="shared" si="6"/>
        <v>0.22354271195968442</v>
      </c>
      <c r="EY4" s="7">
        <f t="shared" si="6"/>
        <v>0.22336489722456254</v>
      </c>
      <c r="EZ4" s="7">
        <f t="shared" si="6"/>
        <v>0.2225136655267316</v>
      </c>
      <c r="FA4" s="7">
        <f t="shared" si="6"/>
        <v>0.22084633253215952</v>
      </c>
      <c r="FB4" s="7">
        <f t="shared" si="6"/>
        <v>0.21875990614154703</v>
      </c>
      <c r="FC4" s="7">
        <f t="shared" si="6"/>
        <v>0.21729368845715444</v>
      </c>
      <c r="FD4" s="7">
        <f t="shared" si="6"/>
        <v>0.21394084684426051</v>
      </c>
      <c r="FE4" s="7">
        <f t="shared" si="6"/>
        <v>0.21025678546160234</v>
      </c>
      <c r="FF4" s="7">
        <f t="shared" si="6"/>
        <v>0.20622616288430345</v>
      </c>
      <c r="FG4" s="7">
        <f t="shared" si="6"/>
        <v>0.2018356078764966</v>
      </c>
      <c r="FH4" s="7">
        <f t="shared" si="6"/>
        <v>0.19707632424276877</v>
      </c>
      <c r="FI4" s="7">
        <f t="shared" si="6"/>
        <v>0.19193066141679013</v>
      </c>
      <c r="FJ4" s="7">
        <f t="shared" si="6"/>
        <v>0.18636083362247485</v>
      </c>
      <c r="FK4" s="7">
        <f t="shared" si="6"/>
        <v>0.18031528817976178</v>
      </c>
      <c r="FL4" s="7">
        <f t="shared" si="6"/>
        <v>0.17374279592560948</v>
      </c>
      <c r="FM4" s="7">
        <f t="shared" si="6"/>
        <v>0.16661065415286322</v>
      </c>
      <c r="FN4" s="7">
        <f t="shared" si="6"/>
        <v>0.15888825033287798</v>
      </c>
      <c r="FO4" s="7">
        <f t="shared" si="6"/>
        <v>0.15055773936792521</v>
      </c>
      <c r="FP4" s="7">
        <f t="shared" si="6"/>
        <v>0.14162063195904517</v>
      </c>
      <c r="FQ4" s="7">
        <f t="shared" si="6"/>
        <v>0.13209947687243859</v>
      </c>
      <c r="FR4" s="7">
        <f t="shared" si="6"/>
        <v>0.12204802767721469</v>
      </c>
      <c r="FS4" s="7">
        <f t="shared" si="6"/>
        <v>0.11155311777725101</v>
      </c>
      <c r="FT4" s="7">
        <f t="shared" si="6"/>
        <v>0.10052386102261421</v>
      </c>
      <c r="FU4" s="7">
        <f t="shared" si="6"/>
        <v>8.9154612340956521E-2</v>
      </c>
      <c r="FV4" s="7">
        <f t="shared" si="6"/>
        <v>7.7683979917169063E-2</v>
      </c>
      <c r="FW4" s="7">
        <f t="shared" si="6"/>
        <v>6.6367754562635078E-2</v>
      </c>
      <c r="FX4" s="7">
        <f t="shared" si="6"/>
        <v>5.5457559390083476E-2</v>
      </c>
      <c r="FY4" s="7">
        <f t="shared" si="6"/>
        <v>4.5204011234450933E-2</v>
      </c>
      <c r="FZ4" s="7">
        <f t="shared" si="6"/>
        <v>3.5854917630941799E-2</v>
      </c>
      <c r="GA4" s="7">
        <f t="shared" si="6"/>
        <v>2.7623345641230184E-2</v>
      </c>
      <c r="GB4" s="7">
        <f t="shared" si="6"/>
        <v>2.0786843828482122E-2</v>
      </c>
      <c r="GC4" s="7">
        <f t="shared" si="6"/>
        <v>1.5177929758242793E-2</v>
      </c>
      <c r="GD4" s="7">
        <f t="shared" si="6"/>
        <v>1.0621970582711053E-2</v>
      </c>
      <c r="GE4" s="7">
        <f t="shared" si="6"/>
        <v>7.0550066413308547E-3</v>
      </c>
      <c r="GF4" s="7">
        <f t="shared" si="6"/>
        <v>4.4247590653098854E-3</v>
      </c>
      <c r="GG4" s="7">
        <f t="shared" si="6"/>
        <v>2.5218471816827164E-3</v>
      </c>
      <c r="GH4" s="7">
        <f t="shared" si="6"/>
        <v>1.2739615407706575E-3</v>
      </c>
      <c r="GI4" s="7">
        <f t="shared" si="6"/>
        <v>5.5935829370617259E-4</v>
      </c>
      <c r="GJ4" s="7">
        <f t="shared" si="6"/>
        <v>2.1073264357086345E-4</v>
      </c>
      <c r="GK4" s="7">
        <f t="shared" si="6"/>
        <v>6.4796073245169093E-5</v>
      </c>
      <c r="GL4" s="7">
        <f t="shared" si="6"/>
        <v>1.4936790804476376E-5</v>
      </c>
      <c r="GM4" s="7">
        <f t="shared" si="6"/>
        <v>2.165984034557119E-6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2691.1420381965122</v>
      </c>
      <c r="HC4" s="6">
        <f>IF(C4&gt;=F3,I4,HB4*C6)</f>
        <v>5382.2840763930244</v>
      </c>
      <c r="HD4" s="6">
        <f>I4*HH4/HJ4</f>
        <v>4985.4347187090516</v>
      </c>
      <c r="HE4" s="6">
        <f>I4-HD4*HI4</f>
        <v>7425.9999748035552</v>
      </c>
      <c r="HF4" s="7">
        <f>SUMPRODUCT(HB10:HB60,HD10:HD60)/SUM(HD10:HD60)-HB10</f>
        <v>35.340366476426126</v>
      </c>
      <c r="HH4">
        <f>VLOOKUP(C4,HH9:HO59,3)*HN9</f>
        <v>0.75910853977666559</v>
      </c>
      <c r="HI4">
        <f>SUMPRODUCT(HC10:HC60,HN10:HN60,HO10:HO60)/HN10/HO10</f>
        <v>13.085084598880165</v>
      </c>
      <c r="HJ4">
        <f>SUMPRODUCT(HJ9:HJ59,HN9:HN59,HO9:HO59)</f>
        <v>11.06372131853939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457705.42407004087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0</v>
      </c>
      <c r="AC5" s="6">
        <f t="shared" si="8"/>
        <v>0</v>
      </c>
      <c r="AD5" s="6">
        <f t="shared" si="8"/>
        <v>0</v>
      </c>
      <c r="AE5" s="6">
        <f t="shared" si="8"/>
        <v>0</v>
      </c>
      <c r="AF5" s="6">
        <f t="shared" si="8"/>
        <v>0</v>
      </c>
      <c r="AG5" s="6">
        <f t="shared" si="8"/>
        <v>0</v>
      </c>
      <c r="AH5" s="6">
        <f t="shared" si="8"/>
        <v>0</v>
      </c>
      <c r="AI5" s="6">
        <f t="shared" si="8"/>
        <v>0</v>
      </c>
      <c r="AJ5" s="6">
        <f t="shared" si="8"/>
        <v>14.838989139633483</v>
      </c>
      <c r="AK5" s="6">
        <f t="shared" si="8"/>
        <v>29.374355588148816</v>
      </c>
      <c r="AL5" s="6">
        <f t="shared" si="8"/>
        <v>49.875413224925438</v>
      </c>
      <c r="AM5" s="6">
        <f t="shared" si="8"/>
        <v>69.500771852615344</v>
      </c>
      <c r="AN5" s="6">
        <f t="shared" si="8"/>
        <v>99.921394804668097</v>
      </c>
      <c r="AO5" s="6">
        <f t="shared" si="8"/>
        <v>149.59415272494937</v>
      </c>
      <c r="AP5" s="6">
        <f t="shared" si="8"/>
        <v>194.03407981224439</v>
      </c>
      <c r="AQ5" s="6">
        <f t="shared" si="8"/>
        <v>253.98851474765499</v>
      </c>
      <c r="AR5" s="6">
        <f t="shared" si="8"/>
        <v>324.2865499407327</v>
      </c>
      <c r="AS5" s="6">
        <f t="shared" si="8"/>
        <v>411.41509724977612</v>
      </c>
      <c r="AT5" s="6">
        <f t="shared" si="8"/>
        <v>550.73244386586873</v>
      </c>
      <c r="AU5" s="6">
        <f t="shared" si="8"/>
        <v>714.94630677658631</v>
      </c>
      <c r="AV5" s="6">
        <f t="shared" si="8"/>
        <v>948.19170840581069</v>
      </c>
      <c r="AW5" s="6">
        <f t="shared" si="8"/>
        <v>1143.2662102349686</v>
      </c>
      <c r="AX5" s="6">
        <f t="shared" si="8"/>
        <v>534.21333814062109</v>
      </c>
      <c r="AY5" s="6">
        <f t="shared" si="8"/>
        <v>598.82356557098865</v>
      </c>
      <c r="AZ5" s="6">
        <f t="shared" si="8"/>
        <v>645.80657308141588</v>
      </c>
      <c r="BA5" s="6">
        <f t="shared" si="8"/>
        <v>692.91979520273185</v>
      </c>
      <c r="BB5" s="6">
        <f t="shared" si="8"/>
        <v>732.94926618337195</v>
      </c>
      <c r="BC5" s="6">
        <f t="shared" si="8"/>
        <v>772.64643840357621</v>
      </c>
      <c r="BD5" s="6">
        <f t="shared" si="8"/>
        <v>812.03554206835088</v>
      </c>
      <c r="BE5" s="6">
        <f t="shared" si="8"/>
        <v>850.27810837250161</v>
      </c>
      <c r="BF5" s="6">
        <f t="shared" si="8"/>
        <v>888.56865806712062</v>
      </c>
      <c r="BG5" s="6">
        <f t="shared" si="8"/>
        <v>931.15683470690203</v>
      </c>
      <c r="BH5" s="6">
        <f t="shared" si="8"/>
        <v>967.21247958813888</v>
      </c>
      <c r="BI5" s="6">
        <f t="shared" si="8"/>
        <v>1002.8377326115353</v>
      </c>
      <c r="BJ5" s="6">
        <f t="shared" si="8"/>
        <v>1037.7120600796638</v>
      </c>
      <c r="BK5" s="6">
        <f t="shared" si="8"/>
        <v>1071.478210975994</v>
      </c>
      <c r="BL5" s="6">
        <f t="shared" si="8"/>
        <v>1103.7544466739155</v>
      </c>
      <c r="BM5" s="6">
        <f t="shared" si="8"/>
        <v>1134.0568722508181</v>
      </c>
      <c r="BN5" s="6">
        <f t="shared" si="8"/>
        <v>1161.7096294385317</v>
      </c>
      <c r="BO5" s="6">
        <f t="shared" si="8"/>
        <v>1185.8450619309838</v>
      </c>
      <c r="BP5" s="6">
        <f t="shared" si="8"/>
        <v>1205.4651647403205</v>
      </c>
      <c r="BQ5" s="6">
        <f t="shared" si="8"/>
        <v>1219.55975826651</v>
      </c>
      <c r="BR5" s="6">
        <f t="shared" si="8"/>
        <v>1227.000010090708</v>
      </c>
      <c r="BS5" s="6">
        <f t="shared" si="8"/>
        <v>1226.6151271924737</v>
      </c>
      <c r="BT5" s="6">
        <f t="shared" si="8"/>
        <v>1217.2624808309088</v>
      </c>
      <c r="BU5" s="6">
        <f t="shared" si="8"/>
        <v>1197.8743110070448</v>
      </c>
      <c r="BV5" s="6">
        <f t="shared" si="8"/>
        <v>1167.5980920220422</v>
      </c>
      <c r="BW5" s="6">
        <f t="shared" ref="BW5:DE5" si="9">IF($C$6&gt;0,IF($C$4&gt;=$F$3,BW4,BW4*$C$6/($F$3-$F$4)))</f>
        <v>1125.892149053104</v>
      </c>
      <c r="BX5" s="6">
        <f t="shared" si="9"/>
        <v>1070.37682683508</v>
      </c>
      <c r="BY5" s="6">
        <f t="shared" si="9"/>
        <v>1001.5296465993847</v>
      </c>
      <c r="BZ5" s="6">
        <f t="shared" si="9"/>
        <v>920.66986315741872</v>
      </c>
      <c r="CA5" s="6">
        <f t="shared" si="9"/>
        <v>829.81648077902571</v>
      </c>
      <c r="CB5" s="6">
        <f t="shared" si="9"/>
        <v>731.5400771388546</v>
      </c>
      <c r="CC5" s="6">
        <f t="shared" si="9"/>
        <v>629.08136317647154</v>
      </c>
      <c r="CD5" s="6">
        <f t="shared" si="9"/>
        <v>526.41836609969459</v>
      </c>
      <c r="CE5" s="6">
        <f t="shared" si="9"/>
        <v>427.8691912905465</v>
      </c>
      <c r="CF5" s="6">
        <f t="shared" si="9"/>
        <v>339.68452397233023</v>
      </c>
      <c r="CG5" s="6">
        <f t="shared" si="9"/>
        <v>261.66896668842855</v>
      </c>
      <c r="CH5" s="6">
        <f t="shared" si="9"/>
        <v>193.19558436146824</v>
      </c>
      <c r="CI5" s="6">
        <f t="shared" si="9"/>
        <v>135.37609858479848</v>
      </c>
      <c r="CJ5" s="6">
        <f t="shared" si="9"/>
        <v>89.57498644548896</v>
      </c>
      <c r="CK5" s="6">
        <f t="shared" si="9"/>
        <v>53.860235668199032</v>
      </c>
      <c r="CL5" s="6">
        <f t="shared" si="9"/>
        <v>28.705062608480535</v>
      </c>
      <c r="CM5" s="6">
        <f t="shared" si="9"/>
        <v>13.296704237069498</v>
      </c>
      <c r="CN5" s="6">
        <f t="shared" si="9"/>
        <v>5.2849052074281593</v>
      </c>
      <c r="CO5" s="6">
        <f t="shared" si="9"/>
        <v>1.7143992663893723</v>
      </c>
      <c r="CP5" s="6">
        <f t="shared" si="9"/>
        <v>0.41693675924336737</v>
      </c>
      <c r="CQ5" s="6">
        <f t="shared" si="9"/>
        <v>6.3781848825090942E-2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3475.921653098696</v>
      </c>
      <c r="HE5" s="6">
        <f>NPV(Assumptions!$C$9+0.01, J4:DE4)*(1.01+Assumptions!$C$9)-HD5*HI5</f>
        <v>4787.0148250739803</v>
      </c>
      <c r="HG5" t="s">
        <v>75</v>
      </c>
      <c r="HH5">
        <f>HH4*HQ9/HN9</f>
        <v>0.77380536312872972</v>
      </c>
      <c r="HI5">
        <f>SUMPRODUCT(HC10:HC60,HQ10:HQ60,HO10:HO60)/HQ10/HO10</f>
        <v>11.646086825913045</v>
      </c>
      <c r="HJ5">
        <f>SUMPRODUCT(HJ9:HJ59,HQ9:HQ59,HO9:HO59)</f>
        <v>10.077483742733451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2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7176.4721209139543</v>
      </c>
      <c r="HE6" s="6">
        <f>NPV(Assumptions!$C$9-0.01, J4:DE4)*(0.99+Assumptions!$C$9)-HD6*HI6</f>
        <v>11778.497279957679</v>
      </c>
      <c r="HG6" t="s">
        <v>76</v>
      </c>
      <c r="HH6">
        <f>HH4*HR9/HN9</f>
        <v>0.74455262556508151</v>
      </c>
      <c r="HI6">
        <f>SUMPRODUCT(HC10:HC60,HR10:HR60,HO10:HO60)/HR10/HO10</f>
        <v>14.878875427602763</v>
      </c>
      <c r="HJ6">
        <f>SUMPRODUCT(HJ9:HJ59,HR9:HR59,HO9:HO59)</f>
        <v>12.300114424380446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2045</v>
      </c>
      <c r="C9">
        <f>I6+1</f>
        <v>51</v>
      </c>
      <c r="D9">
        <v>1</v>
      </c>
      <c r="E9" s="3">
        <f>IF(C9&lt;65,Assumptions!$C$6,Assumptions!$C$7)*(1+Assumptions!$C$8)^(B9-$J$3)</f>
        <v>40995.683774231788</v>
      </c>
      <c r="F9" s="3">
        <f>ROUND(D9*E9, 2)</f>
        <v>40995.68</v>
      </c>
      <c r="I9" s="5">
        <f>F5</f>
        <v>457705.42407004087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0</v>
      </c>
      <c r="AC9" s="5">
        <f t="shared" si="14"/>
        <v>0</v>
      </c>
      <c r="AD9" s="5">
        <f t="shared" si="14"/>
        <v>0</v>
      </c>
      <c r="AE9" s="5">
        <f t="shared" si="14"/>
        <v>0</v>
      </c>
      <c r="AF9" s="5">
        <f t="shared" si="14"/>
        <v>0</v>
      </c>
      <c r="AG9" s="5">
        <f t="shared" si="14"/>
        <v>0</v>
      </c>
      <c r="AH9" s="5">
        <f t="shared" si="14"/>
        <v>0</v>
      </c>
      <c r="AI9" s="5">
        <f t="shared" si="14"/>
        <v>0</v>
      </c>
      <c r="AJ9" s="5">
        <f t="shared" si="14"/>
        <v>40995.68</v>
      </c>
      <c r="AK9" s="5">
        <f t="shared" si="14"/>
        <v>43044.57</v>
      </c>
      <c r="AL9" s="5">
        <f t="shared" si="14"/>
        <v>45195.86</v>
      </c>
      <c r="AM9" s="5">
        <f t="shared" si="14"/>
        <v>47459.44</v>
      </c>
      <c r="AN9" s="5">
        <f t="shared" si="14"/>
        <v>49848.9</v>
      </c>
      <c r="AO9" s="5">
        <f t="shared" si="14"/>
        <v>52371.82</v>
      </c>
      <c r="AP9" s="5">
        <f t="shared" si="14"/>
        <v>55030.7</v>
      </c>
      <c r="AQ9" s="5">
        <f t="shared" si="14"/>
        <v>57825.74</v>
      </c>
      <c r="AR9" s="5">
        <f t="shared" si="14"/>
        <v>60757.86</v>
      </c>
      <c r="AS9" s="5">
        <f t="shared" si="14"/>
        <v>63829.69</v>
      </c>
      <c r="AT9" s="5">
        <f t="shared" si="14"/>
        <v>67046.720000000001</v>
      </c>
      <c r="AU9" s="5">
        <f t="shared" si="14"/>
        <v>70414.570000000007</v>
      </c>
      <c r="AV9" s="5">
        <f t="shared" si="14"/>
        <v>73941.19</v>
      </c>
      <c r="AW9" s="5">
        <f t="shared" si="14"/>
        <v>77621.03</v>
      </c>
      <c r="AX9" s="5">
        <f t="shared" si="14"/>
        <v>33547.35</v>
      </c>
      <c r="AY9" s="5">
        <f t="shared" si="14"/>
        <v>35184.35</v>
      </c>
      <c r="AZ9" s="5">
        <f t="shared" si="14"/>
        <v>36878.949999999997</v>
      </c>
      <c r="BA9" s="5">
        <f t="shared" si="14"/>
        <v>38626.769999999997</v>
      </c>
      <c r="BB9" s="5">
        <f t="shared" si="14"/>
        <v>40423.199999999997</v>
      </c>
      <c r="BC9" s="5">
        <f t="shared" si="14"/>
        <v>42263.93</v>
      </c>
      <c r="BD9" s="5">
        <f t="shared" si="14"/>
        <v>44145.69</v>
      </c>
      <c r="BE9" s="5">
        <f t="shared" si="14"/>
        <v>46060.46</v>
      </c>
      <c r="BF9" s="5">
        <f t="shared" si="14"/>
        <v>47996.08</v>
      </c>
      <c r="BG9" s="5">
        <f t="shared" si="14"/>
        <v>49938.1</v>
      </c>
      <c r="BH9" s="5">
        <f t="shared" si="14"/>
        <v>51871.77</v>
      </c>
      <c r="BI9" s="5">
        <f t="shared" si="14"/>
        <v>53782.36</v>
      </c>
      <c r="BJ9" s="5">
        <f t="shared" si="14"/>
        <v>55652.68</v>
      </c>
      <c r="BK9" s="5">
        <f t="shared" si="14"/>
        <v>57463.56</v>
      </c>
      <c r="BL9" s="5">
        <f t="shared" si="14"/>
        <v>59194.54</v>
      </c>
      <c r="BM9" s="5">
        <f t="shared" si="14"/>
        <v>60819.67</v>
      </c>
      <c r="BN9" s="5">
        <f t="shared" si="14"/>
        <v>62302.69</v>
      </c>
      <c r="BO9" s="5">
        <f t="shared" si="14"/>
        <v>63597.08</v>
      </c>
      <c r="BP9" s="5">
        <f t="shared" si="14"/>
        <v>64649.31</v>
      </c>
      <c r="BQ9" s="5">
        <f t="shared" si="14"/>
        <v>65405.2</v>
      </c>
      <c r="BR9" s="5">
        <f t="shared" si="14"/>
        <v>65804.22</v>
      </c>
      <c r="BS9" s="5">
        <f t="shared" si="14"/>
        <v>65783.58</v>
      </c>
      <c r="BT9" s="5">
        <f t="shared" si="14"/>
        <v>65282</v>
      </c>
      <c r="BU9" s="5">
        <f t="shared" si="14"/>
        <v>64242.21</v>
      </c>
      <c r="BV9" s="5">
        <f t="shared" si="14"/>
        <v>62618.49</v>
      </c>
      <c r="BW9" s="5">
        <f t="shared" ref="BW9:DE9" si="15">IF(BW8&lt;$B9,0,VLOOKUP(BW8,$B9:$F108,5))</f>
        <v>60381.79</v>
      </c>
      <c r="BX9" s="5">
        <f t="shared" si="15"/>
        <v>57404.49</v>
      </c>
      <c r="BY9" s="5">
        <f t="shared" si="15"/>
        <v>53712.21</v>
      </c>
      <c r="BZ9" s="5">
        <f t="shared" si="15"/>
        <v>49375.68</v>
      </c>
      <c r="CA9" s="5">
        <f t="shared" si="15"/>
        <v>44503.199999999997</v>
      </c>
      <c r="CB9" s="5">
        <f t="shared" si="15"/>
        <v>39232.620000000003</v>
      </c>
      <c r="CC9" s="5">
        <f t="shared" si="15"/>
        <v>33737.74</v>
      </c>
      <c r="CD9" s="5">
        <f t="shared" si="15"/>
        <v>28231.91</v>
      </c>
      <c r="CE9" s="5">
        <f t="shared" si="15"/>
        <v>22946.7</v>
      </c>
      <c r="CF9" s="5">
        <f t="shared" si="15"/>
        <v>18217.34</v>
      </c>
      <c r="CG9" s="5">
        <f t="shared" si="15"/>
        <v>14033.35</v>
      </c>
      <c r="CH9" s="5">
        <f t="shared" si="15"/>
        <v>10361.11</v>
      </c>
      <c r="CI9" s="5">
        <f t="shared" si="15"/>
        <v>7260.24</v>
      </c>
      <c r="CJ9" s="5">
        <f t="shared" si="15"/>
        <v>4803.92</v>
      </c>
      <c r="CK9" s="5">
        <f t="shared" si="15"/>
        <v>2888.53</v>
      </c>
      <c r="CL9" s="5">
        <f t="shared" si="15"/>
        <v>1539.46</v>
      </c>
      <c r="CM9" s="5">
        <f t="shared" si="15"/>
        <v>713.11</v>
      </c>
      <c r="CN9" s="5">
        <f t="shared" si="15"/>
        <v>283.43</v>
      </c>
      <c r="CO9" s="5">
        <f t="shared" si="15"/>
        <v>91.94</v>
      </c>
      <c r="CP9" s="5">
        <f t="shared" si="15"/>
        <v>22.36</v>
      </c>
      <c r="CQ9" s="5">
        <f t="shared" si="15"/>
        <v>3.42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0</v>
      </c>
      <c r="DY9" s="3">
        <f t="shared" si="16"/>
        <v>0</v>
      </c>
      <c r="DZ9" s="3">
        <f t="shared" si="16"/>
        <v>0</v>
      </c>
      <c r="EA9" s="3">
        <f t="shared" si="16"/>
        <v>0</v>
      </c>
      <c r="EB9" s="3">
        <f t="shared" si="16"/>
        <v>0</v>
      </c>
      <c r="EC9" s="3">
        <f t="shared" si="16"/>
        <v>0</v>
      </c>
      <c r="ED9" s="3">
        <f t="shared" si="16"/>
        <v>0</v>
      </c>
      <c r="EE9" s="3">
        <f t="shared" si="16"/>
        <v>0</v>
      </c>
      <c r="EF9" s="3">
        <f t="shared" si="16"/>
        <v>1</v>
      </c>
      <c r="EG9" s="3">
        <f t="shared" si="16"/>
        <v>0.99524000000000001</v>
      </c>
      <c r="EH9" s="3">
        <f t="shared" si="16"/>
        <v>0.9905026576</v>
      </c>
      <c r="EI9" s="3">
        <f t="shared" si="16"/>
        <v>0.98588691521558403</v>
      </c>
      <c r="EJ9" s="3">
        <f t="shared" si="16"/>
        <v>0.98153915391948332</v>
      </c>
      <c r="EK9" s="3">
        <f t="shared" si="16"/>
        <v>0.97745595103917826</v>
      </c>
      <c r="EL9" s="3">
        <f t="shared" si="16"/>
        <v>0.9735363526755112</v>
      </c>
      <c r="EM9" s="3">
        <f t="shared" si="16"/>
        <v>0.96965194262833587</v>
      </c>
      <c r="EN9" s="3">
        <f t="shared" si="16"/>
        <v>0.96570545922183848</v>
      </c>
      <c r="EO9" s="3">
        <f t="shared" si="16"/>
        <v>0.96163983923851448</v>
      </c>
      <c r="EP9" s="3">
        <f t="shared" si="16"/>
        <v>0.95744708953943458</v>
      </c>
      <c r="EQ9" s="3">
        <f t="shared" si="16"/>
        <v>0.95311942869471633</v>
      </c>
      <c r="ER9" s="3">
        <f t="shared" si="16"/>
        <v>0.94867789215699894</v>
      </c>
      <c r="ES9" s="3">
        <f t="shared" si="16"/>
        <v>0.9439724498119002</v>
      </c>
      <c r="ET9" s="3">
        <f t="shared" si="16"/>
        <v>0.93890331775641034</v>
      </c>
      <c r="EU9" s="3">
        <f t="shared" si="16"/>
        <v>0.93338256624800264</v>
      </c>
      <c r="EV9" s="3">
        <f t="shared" si="16"/>
        <v>0.9273342472187156</v>
      </c>
      <c r="EW9" s="3">
        <f t="shared" si="16"/>
        <v>0.92064816729626864</v>
      </c>
      <c r="EX9" s="3">
        <f t="shared" si="16"/>
        <v>0.91323694954953372</v>
      </c>
      <c r="EY9" s="3">
        <f t="shared" si="16"/>
        <v>0.90504521411207439</v>
      </c>
      <c r="EZ9" s="3">
        <f t="shared" si="16"/>
        <v>0.89605811513594147</v>
      </c>
      <c r="FA9" s="3">
        <f t="shared" si="16"/>
        <v>0.88618355470714338</v>
      </c>
      <c r="FB9" s="3">
        <f t="shared" si="16"/>
        <v>0.87528349698424557</v>
      </c>
      <c r="FC9" s="3">
        <f t="shared" si="16"/>
        <v>0.86322209039580267</v>
      </c>
      <c r="FD9" s="3">
        <f t="shared" si="16"/>
        <v>0.84990257354099541</v>
      </c>
      <c r="FE9" s="3">
        <f t="shared" si="16"/>
        <v>0.83526725122461942</v>
      </c>
      <c r="FF9" s="3">
        <f t="shared" si="16"/>
        <v>0.81925517801864345</v>
      </c>
      <c r="FG9" s="3">
        <f t="shared" si="16"/>
        <v>0.80181323527862647</v>
      </c>
      <c r="FH9" s="3">
        <f t="shared" si="16"/>
        <v>0.7829064791907564</v>
      </c>
      <c r="FI9" s="3">
        <f t="shared" si="16"/>
        <v>0.76246479101908582</v>
      </c>
      <c r="FJ9" s="3">
        <f t="shared" si="16"/>
        <v>0.74033806278371195</v>
      </c>
      <c r="FK9" s="3">
        <f t="shared" si="16"/>
        <v>0.71632149602700834</v>
      </c>
      <c r="FL9" s="3">
        <f t="shared" si="16"/>
        <v>0.69021157749682394</v>
      </c>
      <c r="FM9" s="3">
        <f t="shared" si="16"/>
        <v>0.66187839224057932</v>
      </c>
      <c r="FN9" s="3">
        <f t="shared" si="16"/>
        <v>0.63120032876022847</v>
      </c>
      <c r="FO9" s="3">
        <f t="shared" si="16"/>
        <v>0.59810649552332973</v>
      </c>
      <c r="FP9" s="3">
        <f t="shared" si="16"/>
        <v>0.56260289394906493</v>
      </c>
      <c r="FQ9" s="3">
        <f t="shared" si="16"/>
        <v>0.5247791013888693</v>
      </c>
      <c r="FR9" s="3">
        <f t="shared" si="16"/>
        <v>0.48484865956419021</v>
      </c>
      <c r="FS9" s="3">
        <f t="shared" ref="FS9:HA9" si="17">IF(FS8&lt;$B9,0,VLOOKUP(FS8,$B9:$F108,3))</f>
        <v>0.44315652332826549</v>
      </c>
      <c r="FT9" s="3">
        <f t="shared" si="17"/>
        <v>0.39934163786679988</v>
      </c>
      <c r="FU9" s="3">
        <f t="shared" si="17"/>
        <v>0.35417609862406485</v>
      </c>
      <c r="FV9" s="3">
        <f t="shared" si="17"/>
        <v>0.30860780177509267</v>
      </c>
      <c r="FW9" s="3">
        <f t="shared" si="17"/>
        <v>0.26365290329051494</v>
      </c>
      <c r="FX9" s="3">
        <f t="shared" si="17"/>
        <v>0.22031100251858718</v>
      </c>
      <c r="FY9" s="3">
        <f t="shared" si="17"/>
        <v>0.1795777012629256</v>
      </c>
      <c r="FZ9" s="3">
        <f t="shared" si="17"/>
        <v>0.14243744108772732</v>
      </c>
      <c r="GA9" s="3">
        <f t="shared" si="17"/>
        <v>0.10973665336280689</v>
      </c>
      <c r="GB9" s="3">
        <f t="shared" si="17"/>
        <v>8.2577929022045804E-2</v>
      </c>
      <c r="GC9" s="3">
        <f t="shared" si="17"/>
        <v>6.0295926434027182E-2</v>
      </c>
      <c r="GD9" s="3">
        <f t="shared" si="17"/>
        <v>4.2196898196325237E-2</v>
      </c>
      <c r="GE9" s="3">
        <f t="shared" si="17"/>
        <v>2.8026757813017261E-2</v>
      </c>
      <c r="GF9" s="3">
        <f t="shared" si="17"/>
        <v>1.7577821965168168E-2</v>
      </c>
      <c r="GG9" s="3">
        <f t="shared" si="17"/>
        <v>1.0018303850827946E-2</v>
      </c>
      <c r="GH9" s="3">
        <f t="shared" si="17"/>
        <v>5.0609465563227537E-3</v>
      </c>
      <c r="GI9" s="3">
        <f t="shared" si="17"/>
        <v>2.2221098044846311E-3</v>
      </c>
      <c r="GJ9" s="3">
        <f t="shared" si="17"/>
        <v>8.3715764774153982E-4</v>
      </c>
      <c r="GK9" s="3">
        <f t="shared" si="17"/>
        <v>2.5740923352756865E-4</v>
      </c>
      <c r="GL9" s="3">
        <f t="shared" si="17"/>
        <v>5.9337976512775113E-5</v>
      </c>
      <c r="GM9" s="3">
        <f t="shared" si="17"/>
        <v>8.6045999741175181E-6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23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0.17019999999999999</v>
      </c>
      <c r="HM9">
        <f>IF(HJ9=HK9,0,HJ9*VLOOKUP(HH9,Mort!$A$2:$E$115,IF(C5="M",2,3)))</f>
        <v>2.2000000000000001E-4</v>
      </c>
      <c r="HN9" s="16">
        <f>(1+Assumptions!$C$9)^HB10</f>
        <v>1.0774440000000001</v>
      </c>
      <c r="HO9" s="16">
        <f>(1+Assumptions!$C$10)^-HB10</f>
        <v>0.93803680621918406</v>
      </c>
      <c r="HP9" s="3"/>
      <c r="HQ9" s="16">
        <f>(1.01+Assumptions!$C$9)^HB10</f>
        <v>1.0983040000000002</v>
      </c>
      <c r="HR9" s="16">
        <f>(0.99+Assumptions!$C$9)^HB10</f>
        <v>1.0567839999999999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2046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43250.44638181453</v>
      </c>
      <c r="F10" s="3">
        <f t="shared" ref="F10:F73" si="19">ROUND(D10*E10, 2)</f>
        <v>43044.57</v>
      </c>
      <c r="H10">
        <f>C4</f>
        <v>25</v>
      </c>
      <c r="I10" s="5">
        <f t="dataTable" ref="I10:HA60" dt2D="0" dtr="0" r1="I6"/>
        <v>758030.13181354234</v>
      </c>
      <c r="J10" s="5">
        <v>0</v>
      </c>
      <c r="K10" s="5">
        <v>10750.45</v>
      </c>
      <c r="L10" s="5">
        <v>11339.23</v>
      </c>
      <c r="M10" s="5">
        <v>11960.14</v>
      </c>
      <c r="N10" s="5">
        <v>12614.91</v>
      </c>
      <c r="O10" s="5">
        <v>13305.41</v>
      </c>
      <c r="P10" s="5">
        <v>14033.28</v>
      </c>
      <c r="Q10" s="5">
        <v>14800.66</v>
      </c>
      <c r="R10" s="5">
        <v>15609.55</v>
      </c>
      <c r="S10" s="5">
        <v>16461.98</v>
      </c>
      <c r="T10" s="5">
        <v>17360.27</v>
      </c>
      <c r="U10" s="5">
        <v>18306.66</v>
      </c>
      <c r="V10" s="5">
        <v>19303.48</v>
      </c>
      <c r="W10" s="5">
        <v>20353.16</v>
      </c>
      <c r="X10" s="5">
        <v>21457.98</v>
      </c>
      <c r="Y10" s="5">
        <v>22620.51</v>
      </c>
      <c r="Z10" s="5">
        <v>23842.92</v>
      </c>
      <c r="AA10" s="5">
        <v>25127.87</v>
      </c>
      <c r="AB10" s="5">
        <v>26477.3</v>
      </c>
      <c r="AC10" s="5">
        <v>27893.040000000001</v>
      </c>
      <c r="AD10" s="5">
        <v>29377.13</v>
      </c>
      <c r="AE10" s="5">
        <v>30930.89</v>
      </c>
      <c r="AF10" s="5">
        <v>32555.08</v>
      </c>
      <c r="AG10" s="5">
        <v>34249.440000000002</v>
      </c>
      <c r="AH10" s="5">
        <v>36013.56</v>
      </c>
      <c r="AI10" s="5">
        <v>37844.99</v>
      </c>
      <c r="AJ10" s="5">
        <v>39740.400000000001</v>
      </c>
      <c r="AK10" s="5">
        <v>41726.559999999998</v>
      </c>
      <c r="AL10" s="5">
        <v>43811.97</v>
      </c>
      <c r="AM10" s="5">
        <v>46006.239999999998</v>
      </c>
      <c r="AN10" s="5">
        <v>48322.54</v>
      </c>
      <c r="AO10" s="5">
        <v>50768.2</v>
      </c>
      <c r="AP10" s="5">
        <v>53345.67</v>
      </c>
      <c r="AQ10" s="5">
        <v>56055.13</v>
      </c>
      <c r="AR10" s="5">
        <v>58897.47</v>
      </c>
      <c r="AS10" s="5">
        <v>61875.23</v>
      </c>
      <c r="AT10" s="5">
        <v>64993.760000000002</v>
      </c>
      <c r="AU10" s="5">
        <v>68258.48</v>
      </c>
      <c r="AV10" s="5">
        <v>71677.119999999995</v>
      </c>
      <c r="AW10" s="5">
        <v>75244.289999999994</v>
      </c>
      <c r="AX10" s="5">
        <v>32520.14</v>
      </c>
      <c r="AY10" s="5">
        <v>34107.01</v>
      </c>
      <c r="AZ10" s="5">
        <v>35749.72</v>
      </c>
      <c r="BA10" s="5">
        <v>37444.03</v>
      </c>
      <c r="BB10" s="5">
        <v>39185.449999999997</v>
      </c>
      <c r="BC10" s="5">
        <v>40969.82</v>
      </c>
      <c r="BD10" s="5">
        <v>42793.95</v>
      </c>
      <c r="BE10" s="5">
        <v>44650.09</v>
      </c>
      <c r="BF10" s="5">
        <v>46526.45</v>
      </c>
      <c r="BG10" s="5">
        <v>48409.01</v>
      </c>
      <c r="BH10" s="5">
        <v>50283.47</v>
      </c>
      <c r="BI10" s="5">
        <v>52135.55</v>
      </c>
      <c r="BJ10" s="5">
        <v>53948.6</v>
      </c>
      <c r="BK10" s="5">
        <v>55704.04</v>
      </c>
      <c r="BL10" s="5">
        <v>57382.02</v>
      </c>
      <c r="BM10" s="5">
        <v>58957.38</v>
      </c>
      <c r="BN10" s="5">
        <v>60394.99</v>
      </c>
      <c r="BO10" s="5">
        <v>61649.74</v>
      </c>
      <c r="BP10" s="5">
        <v>62669.75</v>
      </c>
      <c r="BQ10" s="5">
        <v>63402.51</v>
      </c>
      <c r="BR10" s="5">
        <v>63789.31</v>
      </c>
      <c r="BS10" s="5">
        <v>63769.3</v>
      </c>
      <c r="BT10" s="5">
        <v>63283.07</v>
      </c>
      <c r="BU10" s="5">
        <v>62275.12</v>
      </c>
      <c r="BV10" s="5">
        <v>60701.120000000003</v>
      </c>
      <c r="BW10" s="5">
        <v>58532.91</v>
      </c>
      <c r="BX10" s="5">
        <v>55646.78</v>
      </c>
      <c r="BY10" s="5">
        <v>52067.55</v>
      </c>
      <c r="BZ10" s="5">
        <v>47863.81</v>
      </c>
      <c r="CA10" s="5">
        <v>43140.52</v>
      </c>
      <c r="CB10" s="5">
        <v>38031.33</v>
      </c>
      <c r="CC10" s="5">
        <v>32704.7</v>
      </c>
      <c r="CD10" s="5">
        <v>27367.45</v>
      </c>
      <c r="CE10" s="5">
        <v>22244.080000000002</v>
      </c>
      <c r="CF10" s="5">
        <v>17659.53</v>
      </c>
      <c r="CG10" s="5">
        <v>13603.65</v>
      </c>
      <c r="CH10" s="5">
        <v>10043.86</v>
      </c>
      <c r="CI10" s="5">
        <v>7037.94</v>
      </c>
      <c r="CJ10" s="5">
        <v>4656.83</v>
      </c>
      <c r="CK10" s="5">
        <v>2800.09</v>
      </c>
      <c r="CL10" s="5">
        <v>1492.32</v>
      </c>
      <c r="CM10" s="5">
        <v>691.27</v>
      </c>
      <c r="CN10" s="5">
        <v>274.75</v>
      </c>
      <c r="CO10" s="5">
        <v>89.13</v>
      </c>
      <c r="CP10" s="5">
        <v>21.68</v>
      </c>
      <c r="CQ10" s="5">
        <v>3.32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0.99978</v>
      </c>
      <c r="DI10" s="3">
        <v>0.99955005060000002</v>
      </c>
      <c r="DJ10" s="3">
        <v>0.99931015858785599</v>
      </c>
      <c r="DK10" s="3">
        <v>0.99906033104820902</v>
      </c>
      <c r="DL10" s="3">
        <v>0.99878059415551557</v>
      </c>
      <c r="DM10" s="3">
        <v>0.99848095997726893</v>
      </c>
      <c r="DN10" s="3">
        <v>0.99815146126047638</v>
      </c>
      <c r="DO10" s="3">
        <v>0.99778214521981001</v>
      </c>
      <c r="DP10" s="3">
        <v>0.99737305454026992</v>
      </c>
      <c r="DQ10" s="3">
        <v>0.99691426293518137</v>
      </c>
      <c r="DR10" s="3">
        <v>0.9963958675184551</v>
      </c>
      <c r="DS10" s="3">
        <v>0.99580799395661923</v>
      </c>
      <c r="DT10" s="3">
        <v>0.99513084452072875</v>
      </c>
      <c r="DU10" s="3">
        <v>0.99435464246200256</v>
      </c>
      <c r="DV10" s="3">
        <v>0.99344977973736215</v>
      </c>
      <c r="DW10" s="3">
        <v>0.99240665746863788</v>
      </c>
      <c r="DX10" s="3">
        <v>0.99118599727995149</v>
      </c>
      <c r="DY10" s="3">
        <v>0.98974877758389557</v>
      </c>
      <c r="DZ10" s="3">
        <v>0.9880662046620029</v>
      </c>
      <c r="EA10" s="3">
        <v>0.98609007225267886</v>
      </c>
      <c r="EB10" s="3">
        <v>0.98376289968216246</v>
      </c>
      <c r="EC10" s="3">
        <v>0.98100836356305243</v>
      </c>
      <c r="ED10" s="3">
        <v>0.97776122587965875</v>
      </c>
      <c r="EE10" s="3">
        <v>0.97391862426195175</v>
      </c>
      <c r="EF10" s="3">
        <v>0.96938016347289102</v>
      </c>
      <c r="EG10" s="3">
        <v>0.96476591389476007</v>
      </c>
      <c r="EH10" s="3">
        <v>0.96017362814462104</v>
      </c>
      <c r="EI10" s="3">
        <v>0.95569921903746713</v>
      </c>
      <c r="EJ10" s="3">
        <v>0.95148458548151182</v>
      </c>
      <c r="EK10" s="3">
        <v>0.94752640960590873</v>
      </c>
      <c r="EL10" s="3">
        <v>0.94372682870338909</v>
      </c>
      <c r="EM10" s="3">
        <v>0.93996135865686248</v>
      </c>
      <c r="EN10" s="3">
        <v>0.93613571592712908</v>
      </c>
      <c r="EO10" s="3">
        <v>0.9321945845630758</v>
      </c>
      <c r="EP10" s="3">
        <v>0.92813021617438074</v>
      </c>
      <c r="EQ10" s="3">
        <v>0.92393506759727262</v>
      </c>
      <c r="ER10" s="3">
        <v>0.91962953018226934</v>
      </c>
      <c r="ES10" s="3">
        <v>0.91506816771256527</v>
      </c>
      <c r="ET10" s="3">
        <v>0.91015425165194885</v>
      </c>
      <c r="EU10" s="3">
        <v>0.90480254465223542</v>
      </c>
      <c r="EV10" s="3">
        <v>0.89893942416288886</v>
      </c>
      <c r="EW10" s="3">
        <v>0.89245807091467433</v>
      </c>
      <c r="EX10" s="3">
        <v>0.88527378344381125</v>
      </c>
      <c r="EY10" s="3">
        <v>0.87733287760632028</v>
      </c>
      <c r="EZ10" s="3">
        <v>0.86862096213168949</v>
      </c>
      <c r="FA10" s="3">
        <v>0.85904875912899825</v>
      </c>
      <c r="FB10" s="3">
        <v>0.84848245939171163</v>
      </c>
      <c r="FC10" s="3">
        <v>0.83679037110129384</v>
      </c>
      <c r="FD10" s="3">
        <v>0.82387869567520078</v>
      </c>
      <c r="FE10" s="3">
        <v>0.80969150453567384</v>
      </c>
      <c r="FF10" s="3">
        <v>0.79416971839372497</v>
      </c>
      <c r="FG10" s="3">
        <v>0.77726184508912255</v>
      </c>
      <c r="FH10" s="3">
        <v>0.75893401078192102</v>
      </c>
      <c r="FI10" s="3">
        <v>0.73911824376040514</v>
      </c>
      <c r="FJ10" s="3">
        <v>0.71766903232647816</v>
      </c>
      <c r="FK10" s="3">
        <v>0.69438784891780714</v>
      </c>
      <c r="FL10" s="3">
        <v>0.66907741182475311</v>
      </c>
      <c r="FM10" s="3">
        <v>0.64161178406934694</v>
      </c>
      <c r="FN10" s="3">
        <v>0.61187307787773271</v>
      </c>
      <c r="FO10" s="3">
        <v>0.57979257240460325</v>
      </c>
      <c r="FP10" s="3">
        <v>0.54537608530666604</v>
      </c>
      <c r="FQ10" s="3">
        <v>0.50871045109149893</v>
      </c>
      <c r="FR10" s="3">
        <v>0.47000267286794678</v>
      </c>
      <c r="FS10" s="3">
        <v>0.42958714302803203</v>
      </c>
      <c r="FT10" s="3">
        <v>0.38711386219685051</v>
      </c>
      <c r="FU10" s="3">
        <v>0.34333128438238675</v>
      </c>
      <c r="FV10" s="3">
        <v>0.29915828133374889</v>
      </c>
      <c r="FW10" s="3">
        <v>0.25557989449186169</v>
      </c>
      <c r="FX10" s="3">
        <v>0.21356511563634453</v>
      </c>
      <c r="FY10" s="3">
        <v>0.1740790614063408</v>
      </c>
      <c r="FZ10" s="3">
        <v>0.1380760299262814</v>
      </c>
      <c r="GA10" s="3">
        <v>0.10637653497580572</v>
      </c>
      <c r="GB10" s="3">
        <v>8.0049406334643566E-2</v>
      </c>
      <c r="GC10" s="3">
        <v>5.844967502336669E-2</v>
      </c>
      <c r="GD10" s="3">
        <v>4.090483607160271E-2</v>
      </c>
      <c r="GE10" s="3">
        <v>2.7168583070397805E-2</v>
      </c>
      <c r="GF10" s="3">
        <v>1.7039591930092097E-2</v>
      </c>
      <c r="GG10" s="3">
        <v>9.7115450246366905E-3</v>
      </c>
      <c r="GH10" s="3">
        <v>4.9059812000957171E-3</v>
      </c>
      <c r="GI10" s="3">
        <v>2.1540691655260263E-3</v>
      </c>
      <c r="GJ10" s="3">
        <v>8.1152401742027507E-4</v>
      </c>
      <c r="GK10" s="3">
        <v>2.4952740487638615E-4</v>
      </c>
      <c r="GL10" s="3">
        <v>5.7521057372104524E-5</v>
      </c>
      <c r="GM10" s="3">
        <v>8.3411285295288748E-6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2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0.1308</v>
      </c>
      <c r="HF10">
        <f>IF(HC10=HD10,0,HC10*VLOOKUP(H10,Mort!$A$2:$E$115,IF(C5="M",2,3)))</f>
        <v>2.3000000000000001E-4</v>
      </c>
      <c r="HH10">
        <f t="shared" ref="HH10:HI25" si="20">HH9+1</f>
        <v>24</v>
      </c>
      <c r="HI10">
        <f t="shared" si="20"/>
        <v>1</v>
      </c>
      <c r="HJ10">
        <f t="shared" ref="HJ10:HJ60" si="21">HJ9-HK9-HL9-HM9</f>
        <v>0.82957999999999998</v>
      </c>
      <c r="HK10">
        <f>IF(HH10&gt;=$F$3,IF(HI10&lt;50,HJ10*VLOOKUP(HH10,Ret!$A$2:$AZ$27,HI10+2),HJ10),0)</f>
        <v>0</v>
      </c>
      <c r="HL10">
        <f>IF(HH10&lt;$F$3,HJ10*VLOOKUP(HH10,Withd!$A$2:$AZ$57,HI10+2),0)</f>
        <v>0.12485178999999999</v>
      </c>
      <c r="HM10">
        <f>IF(HJ10=HK10,0,HJ10*VLOOKUP(HH10,Mort!$A$2:$E$115,IF(HM9/HJ9=VLOOKUP(HH9,Mort!$A$2:$E$115,2),2,3)))</f>
        <v>1.8250760000000001E-4</v>
      </c>
      <c r="HN10">
        <f>HN9/(1+Assumptions!$C$9)</f>
        <v>1.038</v>
      </c>
      <c r="HO10">
        <f>HO9*(1+Assumptions!$C$10)</f>
        <v>0.96852300242130751</v>
      </c>
      <c r="HQ10">
        <f>HQ9/(1.01+Assumptions!$C$9)</f>
        <v>1.048</v>
      </c>
      <c r="HR10">
        <f>HR9/(0.99+Assumptions!$C$9)</f>
        <v>1.028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2047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45629.220932814329</v>
      </c>
      <c r="F11" s="3">
        <f t="shared" si="19"/>
        <v>45195.86</v>
      </c>
      <c r="H11">
        <f>H10+1</f>
        <v>26</v>
      </c>
      <c r="I11" s="5">
        <v>747837.75372066756</v>
      </c>
      <c r="J11" s="5">
        <v>0</v>
      </c>
      <c r="K11" s="5">
        <v>0</v>
      </c>
      <c r="L11" s="5">
        <v>11341.72</v>
      </c>
      <c r="M11" s="5">
        <v>11962.77</v>
      </c>
      <c r="N11" s="5">
        <v>12617.69</v>
      </c>
      <c r="O11" s="5">
        <v>13308.34</v>
      </c>
      <c r="P11" s="5">
        <v>14036.36</v>
      </c>
      <c r="Q11" s="5">
        <v>14803.92</v>
      </c>
      <c r="R11" s="5">
        <v>15612.98</v>
      </c>
      <c r="S11" s="5">
        <v>16465.599999999999</v>
      </c>
      <c r="T11" s="5">
        <v>17364.09</v>
      </c>
      <c r="U11" s="5">
        <v>18310.689999999999</v>
      </c>
      <c r="V11" s="5">
        <v>19307.73</v>
      </c>
      <c r="W11" s="5">
        <v>20357.63</v>
      </c>
      <c r="X11" s="5">
        <v>21462.7</v>
      </c>
      <c r="Y11" s="5">
        <v>22625.49</v>
      </c>
      <c r="Z11" s="5">
        <v>23848.17</v>
      </c>
      <c r="AA11" s="5">
        <v>25133.4</v>
      </c>
      <c r="AB11" s="5">
        <v>26483.119999999999</v>
      </c>
      <c r="AC11" s="5">
        <v>27899.18</v>
      </c>
      <c r="AD11" s="5">
        <v>29383.599999999999</v>
      </c>
      <c r="AE11" s="5">
        <v>30937.7</v>
      </c>
      <c r="AF11" s="5">
        <v>32562.240000000002</v>
      </c>
      <c r="AG11" s="5">
        <v>34256.980000000003</v>
      </c>
      <c r="AH11" s="5">
        <v>36021.480000000003</v>
      </c>
      <c r="AI11" s="5">
        <v>37853.31</v>
      </c>
      <c r="AJ11" s="5">
        <v>39749.15</v>
      </c>
      <c r="AK11" s="5">
        <v>41735.74</v>
      </c>
      <c r="AL11" s="5">
        <v>43821.62</v>
      </c>
      <c r="AM11" s="5">
        <v>46016.36</v>
      </c>
      <c r="AN11" s="5">
        <v>48333.17</v>
      </c>
      <c r="AO11" s="5">
        <v>50779.37</v>
      </c>
      <c r="AP11" s="5">
        <v>53357.41</v>
      </c>
      <c r="AQ11" s="5">
        <v>56067.46</v>
      </c>
      <c r="AR11" s="5">
        <v>58910.43</v>
      </c>
      <c r="AS11" s="5">
        <v>61888.85</v>
      </c>
      <c r="AT11" s="5">
        <v>65008.06</v>
      </c>
      <c r="AU11" s="5">
        <v>68273.5</v>
      </c>
      <c r="AV11" s="5">
        <v>71692.89</v>
      </c>
      <c r="AW11" s="5">
        <v>75260.850000000006</v>
      </c>
      <c r="AX11" s="5">
        <v>32527.29</v>
      </c>
      <c r="AY11" s="5">
        <v>34114.51</v>
      </c>
      <c r="AZ11" s="5">
        <v>35757.589999999997</v>
      </c>
      <c r="BA11" s="5">
        <v>37452.269999999997</v>
      </c>
      <c r="BB11" s="5">
        <v>39194.07</v>
      </c>
      <c r="BC11" s="5">
        <v>40978.839999999997</v>
      </c>
      <c r="BD11" s="5">
        <v>42803.37</v>
      </c>
      <c r="BE11" s="5">
        <v>44659.92</v>
      </c>
      <c r="BF11" s="5">
        <v>46536.69</v>
      </c>
      <c r="BG11" s="5">
        <v>48419.66</v>
      </c>
      <c r="BH11" s="5">
        <v>50294.53</v>
      </c>
      <c r="BI11" s="5">
        <v>52147.03</v>
      </c>
      <c r="BJ11" s="5">
        <v>53960.47</v>
      </c>
      <c r="BK11" s="5">
        <v>55716.3</v>
      </c>
      <c r="BL11" s="5">
        <v>57394.64</v>
      </c>
      <c r="BM11" s="5">
        <v>58970.35</v>
      </c>
      <c r="BN11" s="5">
        <v>60408.28</v>
      </c>
      <c r="BO11" s="5">
        <v>61663.31</v>
      </c>
      <c r="BP11" s="5">
        <v>62683.55</v>
      </c>
      <c r="BQ11" s="5">
        <v>63416.46</v>
      </c>
      <c r="BR11" s="5">
        <v>63803.34</v>
      </c>
      <c r="BS11" s="5">
        <v>63783.33</v>
      </c>
      <c r="BT11" s="5">
        <v>63297</v>
      </c>
      <c r="BU11" s="5">
        <v>62288.83</v>
      </c>
      <c r="BV11" s="5">
        <v>60714.48</v>
      </c>
      <c r="BW11" s="5">
        <v>58545.79</v>
      </c>
      <c r="BX11" s="5">
        <v>55659.02</v>
      </c>
      <c r="BY11" s="5">
        <v>52079.01</v>
      </c>
      <c r="BZ11" s="5">
        <v>47874.34</v>
      </c>
      <c r="CA11" s="5">
        <v>43150.01</v>
      </c>
      <c r="CB11" s="5">
        <v>38039.69</v>
      </c>
      <c r="CC11" s="5">
        <v>32711.89</v>
      </c>
      <c r="CD11" s="5">
        <v>27373.47</v>
      </c>
      <c r="CE11" s="5">
        <v>22248.97</v>
      </c>
      <c r="CF11" s="5">
        <v>17663.41</v>
      </c>
      <c r="CG11" s="5">
        <v>13606.65</v>
      </c>
      <c r="CH11" s="5">
        <v>10046.07</v>
      </c>
      <c r="CI11" s="5">
        <v>7039.49</v>
      </c>
      <c r="CJ11" s="5">
        <v>4657.8500000000004</v>
      </c>
      <c r="CK11" s="5">
        <v>2800.7</v>
      </c>
      <c r="CL11" s="5">
        <v>1492.65</v>
      </c>
      <c r="CM11" s="5">
        <v>691.42</v>
      </c>
      <c r="CN11" s="5">
        <v>274.81</v>
      </c>
      <c r="CO11" s="5">
        <v>89.15</v>
      </c>
      <c r="CP11" s="5">
        <v>21.68</v>
      </c>
      <c r="CQ11" s="5">
        <v>3.32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0.99977000000000005</v>
      </c>
      <c r="DJ11" s="3">
        <v>0.99953005520000004</v>
      </c>
      <c r="DK11" s="3">
        <v>0.99928017268620006</v>
      </c>
      <c r="DL11" s="3">
        <v>0.99900037423784793</v>
      </c>
      <c r="DM11" s="3">
        <v>0.99870067412557662</v>
      </c>
      <c r="DN11" s="3">
        <v>0.99837110290311515</v>
      </c>
      <c r="DO11" s="3">
        <v>0.99800170559504098</v>
      </c>
      <c r="DP11" s="3">
        <v>0.99759252489574701</v>
      </c>
      <c r="DQ11" s="3">
        <v>0.99713363233429497</v>
      </c>
      <c r="DR11" s="3">
        <v>0.99661512284548115</v>
      </c>
      <c r="DS11" s="3">
        <v>0.9960271199230023</v>
      </c>
      <c r="DT11" s="3">
        <v>0.99534982148145468</v>
      </c>
      <c r="DU11" s="3">
        <v>0.99457344862069919</v>
      </c>
      <c r="DV11" s="3">
        <v>0.99366838678245439</v>
      </c>
      <c r="DW11" s="3">
        <v>0.99262503497633281</v>
      </c>
      <c r="DX11" s="3">
        <v>0.99140410618331198</v>
      </c>
      <c r="DY11" s="3">
        <v>0.9899665702293462</v>
      </c>
      <c r="DZ11" s="3">
        <v>0.98828362705995632</v>
      </c>
      <c r="EA11" s="3">
        <v>0.98630705980583644</v>
      </c>
      <c r="EB11" s="3">
        <v>0.98397937514469469</v>
      </c>
      <c r="EC11" s="3">
        <v>0.98122423289428951</v>
      </c>
      <c r="ED11" s="3">
        <v>0.97797638068340942</v>
      </c>
      <c r="EE11" s="3">
        <v>0.97413293350732366</v>
      </c>
      <c r="EF11" s="3">
        <v>0.96959347403717955</v>
      </c>
      <c r="EG11" s="3">
        <v>0.9649782091007626</v>
      </c>
      <c r="EH11" s="3">
        <v>0.96038491282544303</v>
      </c>
      <c r="EI11" s="3">
        <v>0.95590951913167643</v>
      </c>
      <c r="EJ11" s="3">
        <v>0.95169395815230573</v>
      </c>
      <c r="EK11" s="3">
        <v>0.94773491128639209</v>
      </c>
      <c r="EL11" s="3">
        <v>0.94393449429213372</v>
      </c>
      <c r="EM11" s="3">
        <v>0.94016819565990806</v>
      </c>
      <c r="EN11" s="3">
        <v>0.93634171110357223</v>
      </c>
      <c r="EO11" s="3">
        <v>0.93239971249982612</v>
      </c>
      <c r="EP11" s="3">
        <v>0.9283344497533268</v>
      </c>
      <c r="EQ11" s="3">
        <v>0.92413837804044174</v>
      </c>
      <c r="ER11" s="3">
        <v>0.91983189319877334</v>
      </c>
      <c r="ES11" s="3">
        <v>0.9152695270085075</v>
      </c>
      <c r="ET11" s="3">
        <v>0.91035452964847186</v>
      </c>
      <c r="EU11" s="3">
        <v>0.90500164501413882</v>
      </c>
      <c r="EV11" s="3">
        <v>0.89913723435444715</v>
      </c>
      <c r="EW11" s="3">
        <v>0.89265445489475159</v>
      </c>
      <c r="EX11" s="3">
        <v>0.88546858653284888</v>
      </c>
      <c r="EY11" s="3">
        <v>0.87752593331164919</v>
      </c>
      <c r="EZ11" s="3">
        <v>0.86881210079386451</v>
      </c>
      <c r="FA11" s="3">
        <v>0.85923779144311607</v>
      </c>
      <c r="FB11" s="3">
        <v>0.84866916660836578</v>
      </c>
      <c r="FC11" s="3">
        <v>0.83697450549250252</v>
      </c>
      <c r="FD11" s="3">
        <v>0.82405998887275311</v>
      </c>
      <c r="FE11" s="3">
        <v>0.80986967586436431</v>
      </c>
      <c r="FF11" s="3">
        <v>0.79434447417804444</v>
      </c>
      <c r="FG11" s="3">
        <v>0.7774328803227939</v>
      </c>
      <c r="FH11" s="3">
        <v>0.75910101300478239</v>
      </c>
      <c r="FI11" s="3">
        <v>0.73928088555522753</v>
      </c>
      <c r="FJ11" s="3">
        <v>0.71782695425641474</v>
      </c>
      <c r="FK11" s="3">
        <v>0.69454064786033665</v>
      </c>
      <c r="FL11" s="3">
        <v>0.66922464124582737</v>
      </c>
      <c r="FM11" s="3">
        <v>0.64175296972268614</v>
      </c>
      <c r="FN11" s="3">
        <v>0.61200771957603961</v>
      </c>
      <c r="FO11" s="3">
        <v>0.57992015483866788</v>
      </c>
      <c r="FP11" s="3">
        <v>0.54549609444744462</v>
      </c>
      <c r="FQ11" s="3">
        <v>0.50882239201774293</v>
      </c>
      <c r="FR11" s="3">
        <v>0.47010609620911287</v>
      </c>
      <c r="FS11" s="3">
        <v>0.42968167299609122</v>
      </c>
      <c r="FT11" s="3">
        <v>0.38719904598696769</v>
      </c>
      <c r="FU11" s="3">
        <v>0.34340683388584164</v>
      </c>
      <c r="FV11" s="3">
        <v>0.29922411063808924</v>
      </c>
      <c r="FW11" s="3">
        <v>0.25563613444143879</v>
      </c>
      <c r="FX11" s="3">
        <v>0.21361211030061067</v>
      </c>
      <c r="FY11" s="3">
        <v>0.17411736722713075</v>
      </c>
      <c r="FZ11" s="3">
        <v>0.13810641333721557</v>
      </c>
      <c r="GA11" s="3">
        <v>0.10639994296325762</v>
      </c>
      <c r="GB11" s="3">
        <v>8.0067021079281001E-2</v>
      </c>
      <c r="GC11" s="3">
        <v>5.8462536781458609E-2</v>
      </c>
      <c r="GD11" s="3">
        <v>4.0913837115768174E-2</v>
      </c>
      <c r="GE11" s="3">
        <v>2.7174561473922065E-2</v>
      </c>
      <c r="GF11" s="3">
        <v>1.7043341465214443E-2</v>
      </c>
      <c r="GG11" s="3">
        <v>9.7136820346843192E-3</v>
      </c>
      <c r="GH11" s="3">
        <v>4.9070607534614777E-3</v>
      </c>
      <c r="GI11" s="3">
        <v>2.154543165022331E-3</v>
      </c>
      <c r="GJ11" s="3">
        <v>8.117025919905129E-4</v>
      </c>
      <c r="GK11" s="3">
        <v>2.495823129852429E-4</v>
      </c>
      <c r="GL11" s="3">
        <v>5.7533714789358182E-5</v>
      </c>
      <c r="GM11" s="3">
        <v>8.3429639816048291E-6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3</v>
      </c>
      <c r="HC11">
        <f>HC10-HD10-HE10-HF10</f>
        <v>0.86897000000000002</v>
      </c>
      <c r="HD11">
        <f>IF(H11&gt;=$F$3,IF(HB11&lt;50,HC11*VLOOKUP(H11,Ret!$A$2:$AZ$27,HB11+2),HC11),0)</f>
        <v>0</v>
      </c>
      <c r="HE11">
        <f>IF(H11&lt;$F$3,HC11*VLOOKUP(H11,Withd!$A$2:$AZ$57,HB11+2),0)</f>
        <v>9.654256700000001E-2</v>
      </c>
      <c r="HF11">
        <f>IF(HC11=HD11,0,HC11*VLOOKUP(H11,Mort!$A$2:$E$115,IF(HF10/HC10=VLOOKUP(H10,Mort!$A$2:$E$115,2),2,3)))</f>
        <v>2.0855280000000001E-4</v>
      </c>
      <c r="HH11">
        <f t="shared" si="20"/>
        <v>25</v>
      </c>
      <c r="HI11">
        <f t="shared" si="20"/>
        <v>2</v>
      </c>
      <c r="HJ11">
        <f t="shared" si="21"/>
        <v>0.70454570239999992</v>
      </c>
      <c r="HK11">
        <f>IF(HH11&gt;=$F$3,IF(HI11&lt;50,HJ11*VLOOKUP(HH11,Ret!$A$2:$AZ$27,HI11+2),HJ11),0)</f>
        <v>0</v>
      </c>
      <c r="HL11">
        <f>IF(HH11&lt;$F$3,HJ11*VLOOKUP(HH11,Withd!$A$2:$AZ$57,HI11+2),0)</f>
        <v>9.2154577873919993E-2</v>
      </c>
      <c r="HM11">
        <f>IF(HJ11=HK11,0,HJ11*VLOOKUP(HH11,Mort!$A$2:$E$115,IF(HM10/HJ10=VLOOKUP(HH10,Mort!$A$2:$E$115,2),2,3)))</f>
        <v>1.6204551155199999E-4</v>
      </c>
      <c r="HN11">
        <f>HN10/(1+Assumptions!$C$9)</f>
        <v>1</v>
      </c>
      <c r="HO11">
        <f>HO10*(1+Assumptions!$C$10)</f>
        <v>1</v>
      </c>
      <c r="HQ11">
        <f>HQ10/(1.01+Assumptions!$C$9)</f>
        <v>1</v>
      </c>
      <c r="HR11">
        <f>HR10/(0.99+Assumptions!$C$9)</f>
        <v>1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2048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48138.828084119115</v>
      </c>
      <c r="F12" s="3">
        <f t="shared" si="19"/>
        <v>47459.44</v>
      </c>
      <c r="H12">
        <f t="shared" ref="H12:H60" si="23">H11+1</f>
        <v>27</v>
      </c>
      <c r="I12" s="5">
        <v>737480.86140790919</v>
      </c>
      <c r="J12" s="5">
        <v>0</v>
      </c>
      <c r="K12" s="5">
        <v>0</v>
      </c>
      <c r="L12" s="5">
        <v>0</v>
      </c>
      <c r="M12" s="5">
        <v>11965.52</v>
      </c>
      <c r="N12" s="5">
        <v>12620.59</v>
      </c>
      <c r="O12" s="5">
        <v>13311.4</v>
      </c>
      <c r="P12" s="5">
        <v>14039.59</v>
      </c>
      <c r="Q12" s="5">
        <v>14807.33</v>
      </c>
      <c r="R12" s="5">
        <v>15616.57</v>
      </c>
      <c r="S12" s="5">
        <v>16469.39</v>
      </c>
      <c r="T12" s="5">
        <v>17368.080000000002</v>
      </c>
      <c r="U12" s="5">
        <v>18314.900000000001</v>
      </c>
      <c r="V12" s="5">
        <v>19312.169999999998</v>
      </c>
      <c r="W12" s="5">
        <v>20362.32</v>
      </c>
      <c r="X12" s="5">
        <v>21467.64</v>
      </c>
      <c r="Y12" s="5">
        <v>22630.69</v>
      </c>
      <c r="Z12" s="5">
        <v>23853.65</v>
      </c>
      <c r="AA12" s="5">
        <v>25139.18</v>
      </c>
      <c r="AB12" s="5">
        <v>26489.21</v>
      </c>
      <c r="AC12" s="5">
        <v>27905.599999999999</v>
      </c>
      <c r="AD12" s="5">
        <v>29390.36</v>
      </c>
      <c r="AE12" s="5">
        <v>30944.81</v>
      </c>
      <c r="AF12" s="5">
        <v>32569.73</v>
      </c>
      <c r="AG12" s="5">
        <v>34264.86</v>
      </c>
      <c r="AH12" s="5">
        <v>36029.769999999997</v>
      </c>
      <c r="AI12" s="5">
        <v>37862.019999999997</v>
      </c>
      <c r="AJ12" s="5">
        <v>39758.29</v>
      </c>
      <c r="AK12" s="5">
        <v>41745.339999999997</v>
      </c>
      <c r="AL12" s="5">
        <v>43831.7</v>
      </c>
      <c r="AM12" s="5">
        <v>46026.95</v>
      </c>
      <c r="AN12" s="5">
        <v>48344.29</v>
      </c>
      <c r="AO12" s="5">
        <v>50791.05</v>
      </c>
      <c r="AP12" s="5">
        <v>53369.69</v>
      </c>
      <c r="AQ12" s="5">
        <v>56080.36</v>
      </c>
      <c r="AR12" s="5">
        <v>58923.98</v>
      </c>
      <c r="AS12" s="5">
        <v>61903.09</v>
      </c>
      <c r="AT12" s="5">
        <v>65023.01</v>
      </c>
      <c r="AU12" s="5">
        <v>68289.210000000006</v>
      </c>
      <c r="AV12" s="5">
        <v>71709.39</v>
      </c>
      <c r="AW12" s="5">
        <v>75278.16</v>
      </c>
      <c r="AX12" s="5">
        <v>32534.78</v>
      </c>
      <c r="AY12" s="5">
        <v>34122.36</v>
      </c>
      <c r="AZ12" s="5">
        <v>35765.82</v>
      </c>
      <c r="BA12" s="5">
        <v>37460.879999999997</v>
      </c>
      <c r="BB12" s="5">
        <v>39203.089999999997</v>
      </c>
      <c r="BC12" s="5">
        <v>40988.26</v>
      </c>
      <c r="BD12" s="5">
        <v>42813.22</v>
      </c>
      <c r="BE12" s="5">
        <v>44670.19</v>
      </c>
      <c r="BF12" s="5">
        <v>46547.39</v>
      </c>
      <c r="BG12" s="5">
        <v>48430.8</v>
      </c>
      <c r="BH12" s="5">
        <v>50306.1</v>
      </c>
      <c r="BI12" s="5">
        <v>52159.02</v>
      </c>
      <c r="BJ12" s="5">
        <v>53972.89</v>
      </c>
      <c r="BK12" s="5">
        <v>55729.11</v>
      </c>
      <c r="BL12" s="5">
        <v>57407.85</v>
      </c>
      <c r="BM12" s="5">
        <v>58983.92</v>
      </c>
      <c r="BN12" s="5">
        <v>60422.18</v>
      </c>
      <c r="BO12" s="5">
        <v>61677.5</v>
      </c>
      <c r="BP12" s="5">
        <v>62697.97</v>
      </c>
      <c r="BQ12" s="5">
        <v>63431.05</v>
      </c>
      <c r="BR12" s="5">
        <v>63818.02</v>
      </c>
      <c r="BS12" s="5">
        <v>63798.01</v>
      </c>
      <c r="BT12" s="5">
        <v>63311.56</v>
      </c>
      <c r="BU12" s="5">
        <v>62303.16</v>
      </c>
      <c r="BV12" s="5">
        <v>60728.45</v>
      </c>
      <c r="BW12" s="5">
        <v>58559.26</v>
      </c>
      <c r="BX12" s="5">
        <v>55671.83</v>
      </c>
      <c r="BY12" s="5">
        <v>52090.99</v>
      </c>
      <c r="BZ12" s="5">
        <v>47885.35</v>
      </c>
      <c r="CA12" s="5">
        <v>43159.94</v>
      </c>
      <c r="CB12" s="5">
        <v>38048.449999999997</v>
      </c>
      <c r="CC12" s="5">
        <v>32719.42</v>
      </c>
      <c r="CD12" s="5">
        <v>27379.77</v>
      </c>
      <c r="CE12" s="5">
        <v>22254.09</v>
      </c>
      <c r="CF12" s="5">
        <v>17667.48</v>
      </c>
      <c r="CG12" s="5">
        <v>13609.78</v>
      </c>
      <c r="CH12" s="5">
        <v>10048.379999999999</v>
      </c>
      <c r="CI12" s="5">
        <v>7041.1</v>
      </c>
      <c r="CJ12" s="5">
        <v>4658.92</v>
      </c>
      <c r="CK12" s="5">
        <v>2801.35</v>
      </c>
      <c r="CL12" s="5">
        <v>1492.99</v>
      </c>
      <c r="CM12" s="5">
        <v>691.58</v>
      </c>
      <c r="CN12" s="5">
        <v>274.88</v>
      </c>
      <c r="CO12" s="5">
        <v>89.17</v>
      </c>
      <c r="CP12" s="5">
        <v>21.69</v>
      </c>
      <c r="CQ12" s="5">
        <v>3.32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0.99975999999999998</v>
      </c>
      <c r="DK12" s="3">
        <v>0.99951005999999998</v>
      </c>
      <c r="DL12" s="3">
        <v>0.99923019718320005</v>
      </c>
      <c r="DM12" s="3">
        <v>0.99893042812404509</v>
      </c>
      <c r="DN12" s="3">
        <v>0.99860078108276407</v>
      </c>
      <c r="DO12" s="3">
        <v>0.99823129879376349</v>
      </c>
      <c r="DP12" s="3">
        <v>0.99782202396125808</v>
      </c>
      <c r="DQ12" s="3">
        <v>0.99736302583023584</v>
      </c>
      <c r="DR12" s="3">
        <v>0.99684439705680417</v>
      </c>
      <c r="DS12" s="3">
        <v>0.99625625886254066</v>
      </c>
      <c r="DT12" s="3">
        <v>0.99557880460651416</v>
      </c>
      <c r="DU12" s="3">
        <v>0.99480225313892112</v>
      </c>
      <c r="DV12" s="3">
        <v>0.99389698308856478</v>
      </c>
      <c r="DW12" s="3">
        <v>0.99285339125632177</v>
      </c>
      <c r="DX12" s="3">
        <v>0.99163218158507649</v>
      </c>
      <c r="DY12" s="3">
        <v>0.99019431492177823</v>
      </c>
      <c r="DZ12" s="3">
        <v>0.98851098458641118</v>
      </c>
      <c r="EA12" s="3">
        <v>0.98653396261723836</v>
      </c>
      <c r="EB12" s="3">
        <v>0.98420574246546166</v>
      </c>
      <c r="EC12" s="3">
        <v>0.98144996638655835</v>
      </c>
      <c r="ED12" s="3">
        <v>0.97820136699781879</v>
      </c>
      <c r="EE12" s="3">
        <v>0.97435703562551734</v>
      </c>
      <c r="EF12" s="3">
        <v>0.96981653183950245</v>
      </c>
      <c r="EG12" s="3">
        <v>0.96520020514794647</v>
      </c>
      <c r="EH12" s="3">
        <v>0.96060585217144223</v>
      </c>
      <c r="EI12" s="3">
        <v>0.95612942890032326</v>
      </c>
      <c r="EJ12" s="3">
        <v>0.95191289811887281</v>
      </c>
      <c r="EK12" s="3">
        <v>0.94795294046269829</v>
      </c>
      <c r="EL12" s="3">
        <v>0.9441516491714429</v>
      </c>
      <c r="EM12" s="3">
        <v>0.94038448409124875</v>
      </c>
      <c r="EN12" s="3">
        <v>0.93655711924099738</v>
      </c>
      <c r="EO12" s="3">
        <v>0.93261421376899278</v>
      </c>
      <c r="EP12" s="3">
        <v>0.92854801579695989</v>
      </c>
      <c r="EQ12" s="3">
        <v>0.92435097876555761</v>
      </c>
      <c r="ER12" s="3">
        <v>0.92004350320451012</v>
      </c>
      <c r="ES12" s="3">
        <v>0.91548008742861575</v>
      </c>
      <c r="ET12" s="3">
        <v>0.91056395935912415</v>
      </c>
      <c r="EU12" s="3">
        <v>0.90520984327809251</v>
      </c>
      <c r="EV12" s="3">
        <v>0.89934408349365047</v>
      </c>
      <c r="EW12" s="3">
        <v>0.89285981265166126</v>
      </c>
      <c r="EX12" s="3">
        <v>0.88567229115981538</v>
      </c>
      <c r="EY12" s="3">
        <v>0.87772781070811179</v>
      </c>
      <c r="EZ12" s="3">
        <v>0.86901197354778026</v>
      </c>
      <c r="FA12" s="3">
        <v>0.85943546159928375</v>
      </c>
      <c r="FB12" s="3">
        <v>0.84886440542161257</v>
      </c>
      <c r="FC12" s="3">
        <v>0.83716705391490276</v>
      </c>
      <c r="FD12" s="3">
        <v>0.82424956627299573</v>
      </c>
      <c r="FE12" s="3">
        <v>0.81005598874177476</v>
      </c>
      <c r="FF12" s="3">
        <v>0.79452721543759497</v>
      </c>
      <c r="FG12" s="3">
        <v>0.77761173102092851</v>
      </c>
      <c r="FH12" s="3">
        <v>0.75927564640345502</v>
      </c>
      <c r="FI12" s="3">
        <v>0.7394509592758608</v>
      </c>
      <c r="FJ12" s="3">
        <v>0.71799209243767526</v>
      </c>
      <c r="FK12" s="3">
        <v>0.69470042895899708</v>
      </c>
      <c r="FL12" s="3">
        <v>0.6693785983234416</v>
      </c>
      <c r="FM12" s="3">
        <v>0.64190060686226424</v>
      </c>
      <c r="FN12" s="3">
        <v>0.61214851373419832</v>
      </c>
      <c r="FO12" s="3">
        <v>0.58005356715911427</v>
      </c>
      <c r="FP12" s="3">
        <v>0.54562158741254929</v>
      </c>
      <c r="FQ12" s="3">
        <v>0.5089394480908036</v>
      </c>
      <c r="FR12" s="3">
        <v>0.47021424548557439</v>
      </c>
      <c r="FS12" s="3">
        <v>0.42978052251626986</v>
      </c>
      <c r="FT12" s="3">
        <v>0.38728812225508624</v>
      </c>
      <c r="FU12" s="3">
        <v>0.34348583562803597</v>
      </c>
      <c r="FV12" s="3">
        <v>0.29929294801613288</v>
      </c>
      <c r="FW12" s="3">
        <v>0.25569494427862283</v>
      </c>
      <c r="FX12" s="3">
        <v>0.21366125238866002</v>
      </c>
      <c r="FY12" s="3">
        <v>0.17415742343452068</v>
      </c>
      <c r="FZ12" s="3">
        <v>0.13813818511979312</v>
      </c>
      <c r="GA12" s="3">
        <v>0.10642442057999101</v>
      </c>
      <c r="GB12" s="3">
        <v>8.0085440730649035E-2</v>
      </c>
      <c r="GC12" s="3">
        <v>5.8475986258298002E-2</v>
      </c>
      <c r="GD12" s="3">
        <v>4.0923249463144691E-2</v>
      </c>
      <c r="GE12" s="3">
        <v>2.7180813060926075E-2</v>
      </c>
      <c r="GF12" s="3">
        <v>1.7047262335551618E-2</v>
      </c>
      <c r="GG12" s="3">
        <v>9.715916695524289E-3</v>
      </c>
      <c r="GH12" s="3">
        <v>4.9081896370780052E-3</v>
      </c>
      <c r="GI12" s="3">
        <v>2.1550388239518397E-3</v>
      </c>
      <c r="GJ12" s="3">
        <v>8.1188932653561603E-4</v>
      </c>
      <c r="GK12" s="3">
        <v>2.4963973012317119E-4</v>
      </c>
      <c r="GL12" s="3">
        <v>5.7546950587993412E-5</v>
      </c>
      <c r="GM12" s="3">
        <v>8.3448833047649232E-6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4</v>
      </c>
      <c r="HC12">
        <f t="shared" ref="HC12:HC60" si="24">HC11-HD11-HE11-HF11</f>
        <v>0.77221888020000007</v>
      </c>
      <c r="HD12">
        <f>IF(H12&gt;=$F$3,IF(HB12&lt;50,HC12*VLOOKUP(H12,Ret!$A$2:$AZ$27,HB12+2),HC12),0)</f>
        <v>0</v>
      </c>
      <c r="HE12">
        <f>IF(H12&lt;$F$3,HC12*VLOOKUP(H12,Withd!$A$2:$AZ$57,HB12+2),0)</f>
        <v>7.0580805650280007E-2</v>
      </c>
      <c r="HF12">
        <f>IF(HC12=HD12,0,HC12*VLOOKUP(H12,Mort!$A$2:$E$115,IF(HF11/HC11=VLOOKUP(H11,Mort!$A$2:$E$115,2),2,3)))</f>
        <v>1.8533253124800001E-4</v>
      </c>
      <c r="HH12">
        <f t="shared" si="20"/>
        <v>26</v>
      </c>
      <c r="HI12">
        <f t="shared" si="20"/>
        <v>3</v>
      </c>
      <c r="HJ12">
        <f t="shared" si="21"/>
        <v>0.61222907901452794</v>
      </c>
      <c r="HK12">
        <f>IF(HH12&gt;=$F$3,IF(HI12&lt;50,HJ12*VLOOKUP(HH12,Ret!$A$2:$AZ$27,HI12+2),HJ12),0)</f>
        <v>0</v>
      </c>
      <c r="HL12">
        <f>IF(HH12&lt;$F$3,HJ12*VLOOKUP(HH12,Withd!$A$2:$AZ$57,HI12+2),0)</f>
        <v>6.801865067851405E-2</v>
      </c>
      <c r="HM12">
        <f>IF(HJ12=HK12,0,HJ12*VLOOKUP(HH12,Mort!$A$2:$E$115,IF(HM11/HJ11=VLOOKUP(HH11,Mort!$A$2:$E$115,2),2,3)))</f>
        <v>1.469349789634867E-4</v>
      </c>
      <c r="HN12">
        <f>HN11/(1+Assumptions!$C$9)</f>
        <v>0.96339113680154143</v>
      </c>
      <c r="HO12">
        <f>HO11*(1+Assumptions!$C$10)</f>
        <v>1.0325</v>
      </c>
      <c r="HQ12">
        <f>HQ11/(1.01+Assumptions!$C$9)</f>
        <v>0.95419847328244267</v>
      </c>
      <c r="HR12">
        <f>HR11/(0.99+Assumptions!$C$9)</f>
        <v>0.97276264591439687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2049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50786.46362874566</v>
      </c>
      <c r="F13" s="3">
        <f t="shared" si="19"/>
        <v>49848.9</v>
      </c>
      <c r="H13">
        <f t="shared" si="23"/>
        <v>28</v>
      </c>
      <c r="I13" s="5">
        <v>726956.40897358221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13314.59</v>
      </c>
      <c r="P13" s="5">
        <v>14042.96</v>
      </c>
      <c r="Q13" s="5">
        <v>14810.88</v>
      </c>
      <c r="R13" s="5">
        <v>15620.32</v>
      </c>
      <c r="S13" s="5">
        <v>16473.34</v>
      </c>
      <c r="T13" s="5">
        <v>17372.25</v>
      </c>
      <c r="U13" s="5">
        <v>18319.29</v>
      </c>
      <c r="V13" s="5">
        <v>19316.810000000001</v>
      </c>
      <c r="W13" s="5">
        <v>20367.21</v>
      </c>
      <c r="X13" s="5">
        <v>21472.79</v>
      </c>
      <c r="Y13" s="5">
        <v>22636.12</v>
      </c>
      <c r="Z13" s="5">
        <v>23859.38</v>
      </c>
      <c r="AA13" s="5">
        <v>25145.22</v>
      </c>
      <c r="AB13" s="5">
        <v>26495.57</v>
      </c>
      <c r="AC13" s="5">
        <v>27912.3</v>
      </c>
      <c r="AD13" s="5">
        <v>29397.41</v>
      </c>
      <c r="AE13" s="5">
        <v>30952.240000000002</v>
      </c>
      <c r="AF13" s="5">
        <v>32577.55</v>
      </c>
      <c r="AG13" s="5">
        <v>34273.08</v>
      </c>
      <c r="AH13" s="5">
        <v>36038.42</v>
      </c>
      <c r="AI13" s="5">
        <v>37871.11</v>
      </c>
      <c r="AJ13" s="5">
        <v>39767.839999999997</v>
      </c>
      <c r="AK13" s="5">
        <v>41755.360000000001</v>
      </c>
      <c r="AL13" s="5">
        <v>43842.22</v>
      </c>
      <c r="AM13" s="5">
        <v>46038</v>
      </c>
      <c r="AN13" s="5">
        <v>48355.9</v>
      </c>
      <c r="AO13" s="5">
        <v>50803.25</v>
      </c>
      <c r="AP13" s="5">
        <v>53382.5</v>
      </c>
      <c r="AQ13" s="5">
        <v>56093.82</v>
      </c>
      <c r="AR13" s="5">
        <v>58938.13</v>
      </c>
      <c r="AS13" s="5">
        <v>61917.95</v>
      </c>
      <c r="AT13" s="5">
        <v>65038.62</v>
      </c>
      <c r="AU13" s="5">
        <v>68305.600000000006</v>
      </c>
      <c r="AV13" s="5">
        <v>71726.600000000006</v>
      </c>
      <c r="AW13" s="5">
        <v>75296.23</v>
      </c>
      <c r="AX13" s="5">
        <v>32542.59</v>
      </c>
      <c r="AY13" s="5">
        <v>34130.550000000003</v>
      </c>
      <c r="AZ13" s="5">
        <v>35774.400000000001</v>
      </c>
      <c r="BA13" s="5">
        <v>37469.879999999997</v>
      </c>
      <c r="BB13" s="5">
        <v>39212.5</v>
      </c>
      <c r="BC13" s="5">
        <v>40998.1</v>
      </c>
      <c r="BD13" s="5">
        <v>42823.5</v>
      </c>
      <c r="BE13" s="5">
        <v>44680.92</v>
      </c>
      <c r="BF13" s="5">
        <v>46558.57</v>
      </c>
      <c r="BG13" s="5">
        <v>48442.42</v>
      </c>
      <c r="BH13" s="5">
        <v>50318.18</v>
      </c>
      <c r="BI13" s="5">
        <v>52171.54</v>
      </c>
      <c r="BJ13" s="5">
        <v>53985.84</v>
      </c>
      <c r="BK13" s="5">
        <v>55742.49</v>
      </c>
      <c r="BL13" s="5">
        <v>57421.63</v>
      </c>
      <c r="BM13" s="5">
        <v>58998.080000000002</v>
      </c>
      <c r="BN13" s="5">
        <v>60436.68</v>
      </c>
      <c r="BO13" s="5">
        <v>61692.3</v>
      </c>
      <c r="BP13" s="5">
        <v>62713.02</v>
      </c>
      <c r="BQ13" s="5">
        <v>63446.27</v>
      </c>
      <c r="BR13" s="5">
        <v>63833.34</v>
      </c>
      <c r="BS13" s="5">
        <v>63813.32</v>
      </c>
      <c r="BT13" s="5">
        <v>63326.76</v>
      </c>
      <c r="BU13" s="5">
        <v>62318.11</v>
      </c>
      <c r="BV13" s="5">
        <v>60743.02</v>
      </c>
      <c r="BW13" s="5">
        <v>58573.32</v>
      </c>
      <c r="BX13" s="5">
        <v>55685.19</v>
      </c>
      <c r="BY13" s="5">
        <v>52103.49</v>
      </c>
      <c r="BZ13" s="5">
        <v>47896.85</v>
      </c>
      <c r="CA13" s="5">
        <v>43170.3</v>
      </c>
      <c r="CB13" s="5">
        <v>38057.58</v>
      </c>
      <c r="CC13" s="5">
        <v>32727.27</v>
      </c>
      <c r="CD13" s="5">
        <v>27386.34</v>
      </c>
      <c r="CE13" s="5">
        <v>22259.43</v>
      </c>
      <c r="CF13" s="5">
        <v>17671.72</v>
      </c>
      <c r="CG13" s="5">
        <v>13613.04</v>
      </c>
      <c r="CH13" s="5">
        <v>10050.790000000001</v>
      </c>
      <c r="CI13" s="5">
        <v>7042.8</v>
      </c>
      <c r="CJ13" s="5">
        <v>4660.04</v>
      </c>
      <c r="CK13" s="5">
        <v>2802.02</v>
      </c>
      <c r="CL13" s="5">
        <v>1493.35</v>
      </c>
      <c r="CM13" s="5">
        <v>691.75</v>
      </c>
      <c r="CN13" s="5">
        <v>274.94</v>
      </c>
      <c r="CO13" s="5">
        <v>89.19</v>
      </c>
      <c r="CP13" s="5">
        <v>21.69</v>
      </c>
      <c r="CQ13" s="5">
        <v>3.32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0.99975000000000003</v>
      </c>
      <c r="DL13" s="3">
        <v>0.9994700700000001</v>
      </c>
      <c r="DM13" s="3">
        <v>0.9991702289790001</v>
      </c>
      <c r="DN13" s="3">
        <v>0.99884050280343695</v>
      </c>
      <c r="DO13" s="3">
        <v>0.99847093181739965</v>
      </c>
      <c r="DP13" s="3">
        <v>0.99806155873535451</v>
      </c>
      <c r="DQ13" s="3">
        <v>0.99760245041833628</v>
      </c>
      <c r="DR13" s="3">
        <v>0.99708369714411882</v>
      </c>
      <c r="DS13" s="3">
        <v>0.99649541776280381</v>
      </c>
      <c r="DT13" s="3">
        <v>0.99581780087872507</v>
      </c>
      <c r="DU13" s="3">
        <v>0.9950410629940396</v>
      </c>
      <c r="DV13" s="3">
        <v>0.99413557562671506</v>
      </c>
      <c r="DW13" s="3">
        <v>0.99309173327230704</v>
      </c>
      <c r="DX13" s="3">
        <v>0.99187023044038214</v>
      </c>
      <c r="DY13" s="3">
        <v>0.99043201860624364</v>
      </c>
      <c r="DZ13" s="3">
        <v>0.98874828417461302</v>
      </c>
      <c r="EA13" s="3">
        <v>0.9867707876062638</v>
      </c>
      <c r="EB13" s="3">
        <v>0.98444200854751296</v>
      </c>
      <c r="EC13" s="3">
        <v>0.98168557092357989</v>
      </c>
      <c r="ED13" s="3">
        <v>0.97843619168382279</v>
      </c>
      <c r="EE13" s="3">
        <v>0.9745909374505054</v>
      </c>
      <c r="EF13" s="3">
        <v>0.97004934368198603</v>
      </c>
      <c r="EG13" s="3">
        <v>0.96543190880605978</v>
      </c>
      <c r="EH13" s="3">
        <v>0.96083645292014297</v>
      </c>
      <c r="EI13" s="3">
        <v>0.95635895504953505</v>
      </c>
      <c r="EJ13" s="3">
        <v>0.95214141205776659</v>
      </c>
      <c r="EK13" s="3">
        <v>0.94818050378360619</v>
      </c>
      <c r="EL13" s="3">
        <v>0.94437829996343392</v>
      </c>
      <c r="EM13" s="3">
        <v>0.94061023054657977</v>
      </c>
      <c r="EN13" s="3">
        <v>0.93678194690825523</v>
      </c>
      <c r="EO13" s="3">
        <v>0.93283809491177139</v>
      </c>
      <c r="EP13" s="3">
        <v>0.92877092081795598</v>
      </c>
      <c r="EQ13" s="3">
        <v>0.92457287625585882</v>
      </c>
      <c r="ER13" s="3">
        <v>0.92026436665250655</v>
      </c>
      <c r="ES13" s="3">
        <v>0.91569985539391019</v>
      </c>
      <c r="ET13" s="3">
        <v>0.91078254717044493</v>
      </c>
      <c r="EU13" s="3">
        <v>0.9054271457930827</v>
      </c>
      <c r="EV13" s="3">
        <v>0.89955997788834352</v>
      </c>
      <c r="EW13" s="3">
        <v>0.8930741504477685</v>
      </c>
      <c r="EX13" s="3">
        <v>0.88588490353666394</v>
      </c>
      <c r="EY13" s="3">
        <v>0.87793851595194006</v>
      </c>
      <c r="EZ13" s="3">
        <v>0.86922058648853728</v>
      </c>
      <c r="FA13" s="3">
        <v>0.85964177562543354</v>
      </c>
      <c r="FB13" s="3">
        <v>0.84906818178524068</v>
      </c>
      <c r="FC13" s="3">
        <v>0.8373680222402401</v>
      </c>
      <c r="FD13" s="3">
        <v>0.82444743365707318</v>
      </c>
      <c r="FE13" s="3">
        <v>0.81025044884949837</v>
      </c>
      <c r="FF13" s="3">
        <v>0.79471794774505344</v>
      </c>
      <c r="FG13" s="3">
        <v>0.77779840263756128</v>
      </c>
      <c r="FH13" s="3">
        <v>0.75945791630336756</v>
      </c>
      <c r="FI13" s="3">
        <v>0.73962847010868671</v>
      </c>
      <c r="FJ13" s="3">
        <v>0.71816445190613254</v>
      </c>
      <c r="FK13" s="3">
        <v>0.69486719708629763</v>
      </c>
      <c r="FL13" s="3">
        <v>0.66953928775250204</v>
      </c>
      <c r="FM13" s="3">
        <v>0.64205469999026177</v>
      </c>
      <c r="FN13" s="3">
        <v>0.61229546464571316</v>
      </c>
      <c r="FO13" s="3">
        <v>0.58019281343433848</v>
      </c>
      <c r="FP13" s="3">
        <v>0.54575256802887617</v>
      </c>
      <c r="FQ13" s="3">
        <v>0.50906162288029477</v>
      </c>
      <c r="FR13" s="3">
        <v>0.47032712399533316</v>
      </c>
      <c r="FS13" s="3">
        <v>0.42988369460297449</v>
      </c>
      <c r="FT13" s="3">
        <v>0.3873810937175784</v>
      </c>
      <c r="FU13" s="3">
        <v>0.34356829201812028</v>
      </c>
      <c r="FV13" s="3">
        <v>0.29936479556706891</v>
      </c>
      <c r="FW13" s="3">
        <v>0.25575632579681401</v>
      </c>
      <c r="FX13" s="3">
        <v>0.21371254339907575</v>
      </c>
      <c r="FY13" s="3">
        <v>0.17419923125002063</v>
      </c>
      <c r="FZ13" s="3">
        <v>0.13817134624289135</v>
      </c>
      <c r="GA13" s="3">
        <v>0.10644996857244834</v>
      </c>
      <c r="GB13" s="3">
        <v>8.0104665850453102E-2</v>
      </c>
      <c r="GC13" s="3">
        <v>5.8490023864025339E-2</v>
      </c>
      <c r="GD13" s="3">
        <v>4.0933073400760848E-2</v>
      </c>
      <c r="GE13" s="3">
        <v>2.7187338022051349E-2</v>
      </c>
      <c r="GF13" s="3">
        <v>1.7051354660670166E-2</v>
      </c>
      <c r="GG13" s="3">
        <v>9.7182490753023546E-3</v>
      </c>
      <c r="GH13" s="3">
        <v>4.9093678853704909E-3</v>
      </c>
      <c r="GI13" s="3">
        <v>2.1555561574296213E-3</v>
      </c>
      <c r="GJ13" s="3">
        <v>8.1208422675003544E-4</v>
      </c>
      <c r="GK13" s="3">
        <v>2.4969965804110087E-4</v>
      </c>
      <c r="GL13" s="3">
        <v>5.7560765171634561E-5</v>
      </c>
      <c r="GM13" s="3">
        <v>8.3468865575387256E-6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5</v>
      </c>
      <c r="HC13">
        <f t="shared" si="24"/>
        <v>0.70145274201847208</v>
      </c>
      <c r="HD13">
        <f>IF(H13&gt;=$F$3,IF(HB13&lt;50,HC13*VLOOKUP(H13,Ret!$A$2:$AZ$27,HB13+2),HC13),0)</f>
        <v>0</v>
      </c>
      <c r="HE13">
        <f>IF(H13&lt;$F$3,HC13*VLOOKUP(H13,Withd!$A$2:$AZ$57,HB13+2),0)</f>
        <v>5.7589270119716561E-2</v>
      </c>
      <c r="HF13">
        <f>IF(HC13=HD13,0,HC13*VLOOKUP(H13,Mort!$A$2:$E$115,IF(HF12/HC12=VLOOKUP(H12,Mort!$A$2:$E$115,2),2,3)))</f>
        <v>1.683486580844333E-4</v>
      </c>
      <c r="HH13">
        <f t="shared" si="20"/>
        <v>27</v>
      </c>
      <c r="HI13">
        <f t="shared" si="20"/>
        <v>4</v>
      </c>
      <c r="HJ13">
        <f t="shared" si="21"/>
        <v>0.5440634933570504</v>
      </c>
      <c r="HK13">
        <f>IF(HH13&gt;=$F$3,IF(HI13&lt;50,HJ13*VLOOKUP(HH13,Ret!$A$2:$AZ$27,HI13+2),HJ13),0)</f>
        <v>0</v>
      </c>
      <c r="HL13">
        <f>IF(HH13&lt;$F$3,HJ13*VLOOKUP(HH13,Withd!$A$2:$AZ$57,HI13+2),0)</f>
        <v>4.9727403292834406E-2</v>
      </c>
      <c r="HM13">
        <f>IF(HJ13=HK13,0,HJ13*VLOOKUP(HH13,Mort!$A$2:$E$115,IF(HM12/HJ12=VLOOKUP(HH12,Mort!$A$2:$E$115,2),2,3)))</f>
        <v>1.305752384056921E-4</v>
      </c>
      <c r="HN13">
        <f>HN12/(1+Assumptions!$C$9)</f>
        <v>0.9281224824677663</v>
      </c>
      <c r="HO13">
        <f>HO12*(1+Assumptions!$C$10)</f>
        <v>1.0660562499999999</v>
      </c>
      <c r="HQ13">
        <f>HQ12/(1.01+Assumptions!$C$9)</f>
        <v>0.91049472641454454</v>
      </c>
      <c r="HR13">
        <f>HR12/(0.99+Assumptions!$C$9)</f>
        <v>0.94626716528637822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2050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53579.719128326666</v>
      </c>
      <c r="F14" s="3">
        <f t="shared" si="19"/>
        <v>52371.82</v>
      </c>
      <c r="H14">
        <f t="shared" si="23"/>
        <v>29</v>
      </c>
      <c r="I14" s="5">
        <v>716261.35508818389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14046.47</v>
      </c>
      <c r="Q14" s="5">
        <v>14814.58</v>
      </c>
      <c r="R14" s="5">
        <v>15624.23</v>
      </c>
      <c r="S14" s="5">
        <v>16477.46</v>
      </c>
      <c r="T14" s="5">
        <v>17376.599999999999</v>
      </c>
      <c r="U14" s="5">
        <v>18323.88</v>
      </c>
      <c r="V14" s="5">
        <v>19321.64</v>
      </c>
      <c r="W14" s="5">
        <v>20372.3</v>
      </c>
      <c r="X14" s="5">
        <v>21478.16</v>
      </c>
      <c r="Y14" s="5">
        <v>22641.79</v>
      </c>
      <c r="Z14" s="5">
        <v>23865.35</v>
      </c>
      <c r="AA14" s="5">
        <v>25151.5</v>
      </c>
      <c r="AB14" s="5">
        <v>26502.2</v>
      </c>
      <c r="AC14" s="5">
        <v>27919.279999999999</v>
      </c>
      <c r="AD14" s="5">
        <v>29404.76</v>
      </c>
      <c r="AE14" s="5">
        <v>30959.98</v>
      </c>
      <c r="AF14" s="5">
        <v>32585.7</v>
      </c>
      <c r="AG14" s="5">
        <v>34281.65</v>
      </c>
      <c r="AH14" s="5">
        <v>36047.43</v>
      </c>
      <c r="AI14" s="5">
        <v>37880.58</v>
      </c>
      <c r="AJ14" s="5">
        <v>39777.78</v>
      </c>
      <c r="AK14" s="5">
        <v>41765.800000000003</v>
      </c>
      <c r="AL14" s="5">
        <v>43853.18</v>
      </c>
      <c r="AM14" s="5">
        <v>46049.51</v>
      </c>
      <c r="AN14" s="5">
        <v>48367.99</v>
      </c>
      <c r="AO14" s="5">
        <v>50815.95</v>
      </c>
      <c r="AP14" s="5">
        <v>53395.85</v>
      </c>
      <c r="AQ14" s="5">
        <v>56107.85</v>
      </c>
      <c r="AR14" s="5">
        <v>58952.86</v>
      </c>
      <c r="AS14" s="5">
        <v>61933.43</v>
      </c>
      <c r="AT14" s="5">
        <v>65054.89</v>
      </c>
      <c r="AU14" s="5">
        <v>68322.69</v>
      </c>
      <c r="AV14" s="5">
        <v>71744.539999999994</v>
      </c>
      <c r="AW14" s="5">
        <v>75315.06</v>
      </c>
      <c r="AX14" s="5">
        <v>32550.720000000001</v>
      </c>
      <c r="AY14" s="5">
        <v>34139.089999999997</v>
      </c>
      <c r="AZ14" s="5">
        <v>35783.35</v>
      </c>
      <c r="BA14" s="5">
        <v>37479.25</v>
      </c>
      <c r="BB14" s="5">
        <v>39222.300000000003</v>
      </c>
      <c r="BC14" s="5">
        <v>41008.35</v>
      </c>
      <c r="BD14" s="5">
        <v>42834.2</v>
      </c>
      <c r="BE14" s="5">
        <v>44692.09</v>
      </c>
      <c r="BF14" s="5">
        <v>46570.21</v>
      </c>
      <c r="BG14" s="5">
        <v>48454.54</v>
      </c>
      <c r="BH14" s="5">
        <v>50330.76</v>
      </c>
      <c r="BI14" s="5">
        <v>52184.59</v>
      </c>
      <c r="BJ14" s="5">
        <v>53999.34</v>
      </c>
      <c r="BK14" s="5">
        <v>55756.43</v>
      </c>
      <c r="BL14" s="5">
        <v>57435.99</v>
      </c>
      <c r="BM14" s="5">
        <v>59012.83</v>
      </c>
      <c r="BN14" s="5">
        <v>60451.79</v>
      </c>
      <c r="BO14" s="5">
        <v>61707.73</v>
      </c>
      <c r="BP14" s="5">
        <v>62728.7</v>
      </c>
      <c r="BQ14" s="5">
        <v>63462.14</v>
      </c>
      <c r="BR14" s="5">
        <v>63849.31</v>
      </c>
      <c r="BS14" s="5">
        <v>63829.279999999999</v>
      </c>
      <c r="BT14" s="5">
        <v>63342.59</v>
      </c>
      <c r="BU14" s="5">
        <v>62333.69</v>
      </c>
      <c r="BV14" s="5">
        <v>60758.21</v>
      </c>
      <c r="BW14" s="5">
        <v>58587.96</v>
      </c>
      <c r="BX14" s="5">
        <v>55699.12</v>
      </c>
      <c r="BY14" s="5">
        <v>52116.52</v>
      </c>
      <c r="BZ14" s="5">
        <v>47908.83</v>
      </c>
      <c r="CA14" s="5">
        <v>43181.1</v>
      </c>
      <c r="CB14" s="5">
        <v>38067.1</v>
      </c>
      <c r="CC14" s="5">
        <v>32735.46</v>
      </c>
      <c r="CD14" s="5">
        <v>27393.19</v>
      </c>
      <c r="CE14" s="5">
        <v>22265</v>
      </c>
      <c r="CF14" s="5">
        <v>17676.14</v>
      </c>
      <c r="CG14" s="5">
        <v>13616.45</v>
      </c>
      <c r="CH14" s="5">
        <v>10053.299999999999</v>
      </c>
      <c r="CI14" s="5">
        <v>7044.56</v>
      </c>
      <c r="CJ14" s="5">
        <v>4661.21</v>
      </c>
      <c r="CK14" s="5">
        <v>2802.72</v>
      </c>
      <c r="CL14" s="5">
        <v>1493.72</v>
      </c>
      <c r="CM14" s="5">
        <v>691.92</v>
      </c>
      <c r="CN14" s="5">
        <v>275.01</v>
      </c>
      <c r="CO14" s="5">
        <v>89.21</v>
      </c>
      <c r="CP14" s="5">
        <v>21.7</v>
      </c>
      <c r="CQ14" s="5">
        <v>3.32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0.99972000000000005</v>
      </c>
      <c r="DM14" s="3">
        <v>0.99942008400000004</v>
      </c>
      <c r="DN14" s="3">
        <v>0.99909027537228001</v>
      </c>
      <c r="DO14" s="3">
        <v>0.9987206119703923</v>
      </c>
      <c r="DP14" s="3">
        <v>0.99831113651948444</v>
      </c>
      <c r="DQ14" s="3">
        <v>0.99785191339668544</v>
      </c>
      <c r="DR14" s="3">
        <v>0.99733303040171917</v>
      </c>
      <c r="DS14" s="3">
        <v>0.99674460391378217</v>
      </c>
      <c r="DT14" s="3">
        <v>0.99606681758312077</v>
      </c>
      <c r="DU14" s="3">
        <v>0.99528988546540598</v>
      </c>
      <c r="DV14" s="3">
        <v>0.99438417166963244</v>
      </c>
      <c r="DW14" s="3">
        <v>0.99334006828937937</v>
      </c>
      <c r="DX14" s="3">
        <v>0.9921182600053835</v>
      </c>
      <c r="DY14" s="3">
        <v>0.99067968852837573</v>
      </c>
      <c r="DZ14" s="3">
        <v>0.98899553305787746</v>
      </c>
      <c r="EA14" s="3">
        <v>0.98701754199176173</v>
      </c>
      <c r="EB14" s="3">
        <v>0.98468818059266117</v>
      </c>
      <c r="EC14" s="3">
        <v>0.98193105368700173</v>
      </c>
      <c r="ED14" s="3">
        <v>0.9786808618992977</v>
      </c>
      <c r="EE14" s="3">
        <v>0.97483464611203352</v>
      </c>
      <c r="EF14" s="3">
        <v>0.97029191666115144</v>
      </c>
      <c r="EG14" s="3">
        <v>0.96567332713784437</v>
      </c>
      <c r="EH14" s="3">
        <v>0.9610767221006683</v>
      </c>
      <c r="EI14" s="3">
        <v>0.95659810457567918</v>
      </c>
      <c r="EJ14" s="3">
        <v>0.95237950693450035</v>
      </c>
      <c r="EK14" s="3">
        <v>0.94841760818565279</v>
      </c>
      <c r="EL14" s="3">
        <v>0.94461445357682838</v>
      </c>
      <c r="EM14" s="3">
        <v>0.94084544190705677</v>
      </c>
      <c r="EN14" s="3">
        <v>0.93701620095849503</v>
      </c>
      <c r="EO14" s="3">
        <v>0.93307136275245972</v>
      </c>
      <c r="EP14" s="3">
        <v>0.92900317161085899</v>
      </c>
      <c r="EQ14" s="3">
        <v>0.92480407727517788</v>
      </c>
      <c r="ER14" s="3">
        <v>0.92049449027507557</v>
      </c>
      <c r="ES14" s="3">
        <v>0.91592883760331123</v>
      </c>
      <c r="ET14" s="3">
        <v>0.9110102997453815</v>
      </c>
      <c r="EU14" s="3">
        <v>0.90565355918287871</v>
      </c>
      <c r="EV14" s="3">
        <v>0.89978492411937361</v>
      </c>
      <c r="EW14" s="3">
        <v>0.89329747481647293</v>
      </c>
      <c r="EX14" s="3">
        <v>0.88610643014420032</v>
      </c>
      <c r="EY14" s="3">
        <v>0.87815805546580683</v>
      </c>
      <c r="EZ14" s="3">
        <v>0.86943794597503132</v>
      </c>
      <c r="FA14" s="3">
        <v>0.85985673981038646</v>
      </c>
      <c r="FB14" s="3">
        <v>0.84928050191071869</v>
      </c>
      <c r="FC14" s="3">
        <v>0.837577416594389</v>
      </c>
      <c r="FD14" s="3">
        <v>0.82465359705633756</v>
      </c>
      <c r="FE14" s="3">
        <v>0.81045306211502743</v>
      </c>
      <c r="FF14" s="3">
        <v>0.79491667691428236</v>
      </c>
      <c r="FG14" s="3">
        <v>0.77799290086277728</v>
      </c>
      <c r="FH14" s="3">
        <v>0.75964782826043298</v>
      </c>
      <c r="FI14" s="3">
        <v>0.73981342346455314</v>
      </c>
      <c r="FJ14" s="3">
        <v>0.71834403791561174</v>
      </c>
      <c r="FK14" s="3">
        <v>0.69504095732562932</v>
      </c>
      <c r="FL14" s="3">
        <v>0.66970671443111018</v>
      </c>
      <c r="FM14" s="3">
        <v>0.64221525380371314</v>
      </c>
      <c r="FN14" s="3">
        <v>0.61244857678991105</v>
      </c>
      <c r="FO14" s="3">
        <v>0.58033789790881607</v>
      </c>
      <c r="FP14" s="3">
        <v>0.5458890402889488</v>
      </c>
      <c r="FQ14" s="3">
        <v>0.5091889201103228</v>
      </c>
      <c r="FR14" s="3">
        <v>0.47044473517912833</v>
      </c>
      <c r="FS14" s="3">
        <v>0.42999119240107508</v>
      </c>
      <c r="FT14" s="3">
        <v>0.38747796320838079</v>
      </c>
      <c r="FU14" s="3">
        <v>0.34365420556951293</v>
      </c>
      <c r="FV14" s="3">
        <v>0.29943965548093937</v>
      </c>
      <c r="FW14" s="3">
        <v>0.25582028086703096</v>
      </c>
      <c r="FX14" s="3">
        <v>0.21376598489529974</v>
      </c>
      <c r="FY14" s="3">
        <v>0.17424279194800776</v>
      </c>
      <c r="FZ14" s="3">
        <v>0.13820589771732081</v>
      </c>
      <c r="GA14" s="3">
        <v>0.10647658771937829</v>
      </c>
      <c r="GB14" s="3">
        <v>8.0124697024709354E-2</v>
      </c>
      <c r="GC14" s="3">
        <v>5.8504650026532025E-2</v>
      </c>
      <c r="GD14" s="3">
        <v>4.0943309228067902E-2</v>
      </c>
      <c r="GE14" s="3">
        <v>2.7194136556190421E-2</v>
      </c>
      <c r="GF14" s="3">
        <v>1.7055618565311511E-2</v>
      </c>
      <c r="GG14" s="3">
        <v>9.7206792451136424E-3</v>
      </c>
      <c r="GH14" s="3">
        <v>4.9105955342540588E-3</v>
      </c>
      <c r="GI14" s="3">
        <v>2.1560951812249294E-3</v>
      </c>
      <c r="GJ14" s="3">
        <v>8.1228729857467982E-4</v>
      </c>
      <c r="GK14" s="3">
        <v>2.4976209856574253E-4</v>
      </c>
      <c r="GL14" s="3">
        <v>5.7575158961374957E-5</v>
      </c>
      <c r="GM14" s="3">
        <v>8.3489738009889803E-6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6</v>
      </c>
      <c r="HC14">
        <f t="shared" si="24"/>
        <v>0.64369512324067102</v>
      </c>
      <c r="HD14">
        <f>IF(H14&gt;=$F$3,IF(HB14&lt;50,HC14*VLOOKUP(H14,Ret!$A$2:$AZ$27,HB14+2),HC14),0)</f>
        <v>0</v>
      </c>
      <c r="HE14">
        <f>IF(H14&lt;$F$3,HC14*VLOOKUP(H14,Withd!$A$2:$AZ$57,HB14+2),0)</f>
        <v>5.0272589125096405E-2</v>
      </c>
      <c r="HF14">
        <f>IF(HC14=HD14,0,HC14*VLOOKUP(H14,Mort!$A$2:$E$115,IF(HF13/HC13=VLOOKUP(H13,Mort!$A$2:$E$115,2),2,3)))</f>
        <v>1.6092378081016776E-4</v>
      </c>
      <c r="HH14">
        <f t="shared" si="20"/>
        <v>28</v>
      </c>
      <c r="HI14">
        <f t="shared" si="20"/>
        <v>5</v>
      </c>
      <c r="HJ14">
        <f t="shared" si="21"/>
        <v>0.49420551482581027</v>
      </c>
      <c r="HK14">
        <f>IF(HH14&gt;=$F$3,IF(HI14&lt;50,HJ14*VLOOKUP(HH14,Ret!$A$2:$AZ$27,HI14+2),HJ14),0)</f>
        <v>0</v>
      </c>
      <c r="HL14">
        <f>IF(HH14&lt;$F$3,HJ14*VLOOKUP(HH14,Withd!$A$2:$AZ$57,HI14+2),0)</f>
        <v>4.0574272767199028E-2</v>
      </c>
      <c r="HM14">
        <f>IF(HJ14=HK14,0,HJ14*VLOOKUP(HH14,Mort!$A$2:$E$115,IF(HM13/HJ13=VLOOKUP(HH13,Mort!$A$2:$E$115,2),2,3)))</f>
        <v>1.1860932355819447E-4</v>
      </c>
      <c r="HN14">
        <f>HN13/(1+Assumptions!$C$9)</f>
        <v>0.89414497347569</v>
      </c>
      <c r="HO14">
        <f>HO13*(1+Assumptions!$C$10)</f>
        <v>1.1007030781249998</v>
      </c>
      <c r="HQ14">
        <f>HQ13/(1.01+Assumptions!$C$9)</f>
        <v>0.86879267787647374</v>
      </c>
      <c r="HR14">
        <f>HR13/(0.99+Assumptions!$C$9)</f>
        <v>0.92049335144589317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2051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56526.603680384636</v>
      </c>
      <c r="F15" s="3">
        <f t="shared" si="19"/>
        <v>55030.7</v>
      </c>
      <c r="H15">
        <f t="shared" si="23"/>
        <v>30</v>
      </c>
      <c r="I15" s="5">
        <v>705406.64926744311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14818.73</v>
      </c>
      <c r="R15" s="5">
        <v>15628.6</v>
      </c>
      <c r="S15" s="5">
        <v>16482.080000000002</v>
      </c>
      <c r="T15" s="5">
        <v>17381.46</v>
      </c>
      <c r="U15" s="5">
        <v>18329.009999999998</v>
      </c>
      <c r="V15" s="5">
        <v>19327.05</v>
      </c>
      <c r="W15" s="5">
        <v>20378.009999999998</v>
      </c>
      <c r="X15" s="5">
        <v>21484.18</v>
      </c>
      <c r="Y15" s="5">
        <v>22648.13</v>
      </c>
      <c r="Z15" s="5">
        <v>23872.03</v>
      </c>
      <c r="AA15" s="5">
        <v>25158.55</v>
      </c>
      <c r="AB15" s="5">
        <v>26509.62</v>
      </c>
      <c r="AC15" s="5">
        <v>27927.1</v>
      </c>
      <c r="AD15" s="5">
        <v>29413</v>
      </c>
      <c r="AE15" s="5">
        <v>30968.65</v>
      </c>
      <c r="AF15" s="5">
        <v>32594.82</v>
      </c>
      <c r="AG15" s="5">
        <v>34291.25</v>
      </c>
      <c r="AH15" s="5">
        <v>36057.53</v>
      </c>
      <c r="AI15" s="5">
        <v>37891.19</v>
      </c>
      <c r="AJ15" s="5">
        <v>39788.92</v>
      </c>
      <c r="AK15" s="5">
        <v>41777.5</v>
      </c>
      <c r="AL15" s="5">
        <v>43865.46</v>
      </c>
      <c r="AM15" s="5">
        <v>46062.41</v>
      </c>
      <c r="AN15" s="5">
        <v>48381.53</v>
      </c>
      <c r="AO15" s="5">
        <v>50830.18</v>
      </c>
      <c r="AP15" s="5">
        <v>53410.8</v>
      </c>
      <c r="AQ15" s="5">
        <v>56123.57</v>
      </c>
      <c r="AR15" s="5">
        <v>58969.38</v>
      </c>
      <c r="AS15" s="5">
        <v>61950.78</v>
      </c>
      <c r="AT15" s="5">
        <v>65073.11</v>
      </c>
      <c r="AU15" s="5">
        <v>68341.820000000007</v>
      </c>
      <c r="AV15" s="5">
        <v>71764.63</v>
      </c>
      <c r="AW15" s="5">
        <v>75336.160000000003</v>
      </c>
      <c r="AX15" s="5">
        <v>32559.84</v>
      </c>
      <c r="AY15" s="5">
        <v>34148.65</v>
      </c>
      <c r="AZ15" s="5">
        <v>35793.370000000003</v>
      </c>
      <c r="BA15" s="5">
        <v>37489.74</v>
      </c>
      <c r="BB15" s="5">
        <v>39233.29</v>
      </c>
      <c r="BC15" s="5">
        <v>41019.839999999997</v>
      </c>
      <c r="BD15" s="5">
        <v>42846.2</v>
      </c>
      <c r="BE15" s="5">
        <v>44704.61</v>
      </c>
      <c r="BF15" s="5">
        <v>46583.25</v>
      </c>
      <c r="BG15" s="5">
        <v>48468.11</v>
      </c>
      <c r="BH15" s="5">
        <v>50344.86</v>
      </c>
      <c r="BI15" s="5">
        <v>52199.21</v>
      </c>
      <c r="BJ15" s="5">
        <v>54014.47</v>
      </c>
      <c r="BK15" s="5">
        <v>55772.05</v>
      </c>
      <c r="BL15" s="5">
        <v>57452.07</v>
      </c>
      <c r="BM15" s="5">
        <v>59029.36</v>
      </c>
      <c r="BN15" s="5">
        <v>60468.73</v>
      </c>
      <c r="BO15" s="5">
        <v>61725.01</v>
      </c>
      <c r="BP15" s="5">
        <v>62746.27</v>
      </c>
      <c r="BQ15" s="5">
        <v>63479.91</v>
      </c>
      <c r="BR15" s="5">
        <v>63867.19</v>
      </c>
      <c r="BS15" s="5">
        <v>63847.16</v>
      </c>
      <c r="BT15" s="5">
        <v>63360.33</v>
      </c>
      <c r="BU15" s="5">
        <v>62351.15</v>
      </c>
      <c r="BV15" s="5">
        <v>60775.23</v>
      </c>
      <c r="BW15" s="5">
        <v>58604.37</v>
      </c>
      <c r="BX15" s="5">
        <v>55714.720000000001</v>
      </c>
      <c r="BY15" s="5">
        <v>52131.12</v>
      </c>
      <c r="BZ15" s="5">
        <v>47922.25</v>
      </c>
      <c r="CA15" s="5">
        <v>43193.19</v>
      </c>
      <c r="CB15" s="5">
        <v>38077.760000000002</v>
      </c>
      <c r="CC15" s="5">
        <v>32744.63</v>
      </c>
      <c r="CD15" s="5">
        <v>27400.86</v>
      </c>
      <c r="CE15" s="5">
        <v>22271.23</v>
      </c>
      <c r="CF15" s="5">
        <v>17681.09</v>
      </c>
      <c r="CG15" s="5">
        <v>13620.26</v>
      </c>
      <c r="CH15" s="5">
        <v>10056.120000000001</v>
      </c>
      <c r="CI15" s="5">
        <v>7046.53</v>
      </c>
      <c r="CJ15" s="5">
        <v>4662.51</v>
      </c>
      <c r="CK15" s="5">
        <v>2803.51</v>
      </c>
      <c r="CL15" s="5">
        <v>1494.14</v>
      </c>
      <c r="CM15" s="5">
        <v>692.11</v>
      </c>
      <c r="CN15" s="5">
        <v>275.08999999999997</v>
      </c>
      <c r="CO15" s="5">
        <v>89.24</v>
      </c>
      <c r="CP15" s="5">
        <v>21.7</v>
      </c>
      <c r="CQ15" s="5">
        <v>3.32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0.99970000000000003</v>
      </c>
      <c r="DN15" s="3">
        <v>0.99937009899999996</v>
      </c>
      <c r="DO15" s="3">
        <v>0.99900033206337002</v>
      </c>
      <c r="DP15" s="3">
        <v>0.99859074192722397</v>
      </c>
      <c r="DQ15" s="3">
        <v>0.99813139018593744</v>
      </c>
      <c r="DR15" s="3">
        <v>0.99761236186304081</v>
      </c>
      <c r="DS15" s="3">
        <v>0.99702377056954161</v>
      </c>
      <c r="DT15" s="3">
        <v>0.99634579440555426</v>
      </c>
      <c r="DU15" s="3">
        <v>0.99556864468591788</v>
      </c>
      <c r="DV15" s="3">
        <v>0.99466267721925372</v>
      </c>
      <c r="DW15" s="3">
        <v>0.99361828140817354</v>
      </c>
      <c r="DX15" s="3">
        <v>0.99239613092204149</v>
      </c>
      <c r="DY15" s="3">
        <v>0.99095715653220462</v>
      </c>
      <c r="DZ15" s="3">
        <v>0.98927252936609988</v>
      </c>
      <c r="EA15" s="3">
        <v>0.9872939843073677</v>
      </c>
      <c r="EB15" s="3">
        <v>0.98496397050440232</v>
      </c>
      <c r="EC15" s="3">
        <v>0.98220607138699001</v>
      </c>
      <c r="ED15" s="3">
        <v>0.97895496929069903</v>
      </c>
      <c r="EE15" s="3">
        <v>0.97510767626138661</v>
      </c>
      <c r="EF15" s="3">
        <v>0.97056367449000858</v>
      </c>
      <c r="EG15" s="3">
        <v>0.9659437913994362</v>
      </c>
      <c r="EH15" s="3">
        <v>0.96134589895237488</v>
      </c>
      <c r="EI15" s="3">
        <v>0.95686602706325685</v>
      </c>
      <c r="EJ15" s="3">
        <v>0.95264624788390784</v>
      </c>
      <c r="EK15" s="3">
        <v>0.94868323949271072</v>
      </c>
      <c r="EL15" s="3">
        <v>0.944879019702345</v>
      </c>
      <c r="EM15" s="3">
        <v>0.9411089524137326</v>
      </c>
      <c r="EN15" s="3">
        <v>0.93727863897740871</v>
      </c>
      <c r="EO15" s="3">
        <v>0.93333269590731383</v>
      </c>
      <c r="EP15" s="3">
        <v>0.9292633653531579</v>
      </c>
      <c r="EQ15" s="3">
        <v>0.92506309494176164</v>
      </c>
      <c r="ER15" s="3">
        <v>0.92075230091933302</v>
      </c>
      <c r="ES15" s="3">
        <v>0.91618536950677321</v>
      </c>
      <c r="ET15" s="3">
        <v>0.9112654540725218</v>
      </c>
      <c r="EU15" s="3">
        <v>0.90590721320257539</v>
      </c>
      <c r="EV15" s="3">
        <v>0.90003693446102262</v>
      </c>
      <c r="EW15" s="3">
        <v>0.89354766816355857</v>
      </c>
      <c r="EX15" s="3">
        <v>0.8863546094348419</v>
      </c>
      <c r="EY15" s="3">
        <v>0.87840400858821133</v>
      </c>
      <c r="EZ15" s="3">
        <v>0.86968145678293041</v>
      </c>
      <c r="FA15" s="3">
        <v>0.86009756712918251</v>
      </c>
      <c r="FB15" s="3">
        <v>0.84951836705349359</v>
      </c>
      <c r="FC15" s="3">
        <v>0.83781200395549649</v>
      </c>
      <c r="FD15" s="3">
        <v>0.82488456473446314</v>
      </c>
      <c r="FE15" s="3">
        <v>0.81068005252973563</v>
      </c>
      <c r="FF15" s="3">
        <v>0.79513931592274056</v>
      </c>
      <c r="FG15" s="3">
        <v>0.77821079988674535</v>
      </c>
      <c r="FH15" s="3">
        <v>0.75986058922541588</v>
      </c>
      <c r="FI15" s="3">
        <v>0.7400206292407403</v>
      </c>
      <c r="FJ15" s="3">
        <v>0.71854523058017394</v>
      </c>
      <c r="FK15" s="3">
        <v>0.69523562330015309</v>
      </c>
      <c r="FL15" s="3">
        <v>0.66989428483086255</v>
      </c>
      <c r="FM15" s="3">
        <v>0.64239512443855562</v>
      </c>
      <c r="FN15" s="3">
        <v>0.61262011042082853</v>
      </c>
      <c r="FO15" s="3">
        <v>0.58050043803146456</v>
      </c>
      <c r="FP15" s="3">
        <v>0.5460419320299168</v>
      </c>
      <c r="FQ15" s="3">
        <v>0.50933153293954547</v>
      </c>
      <c r="FR15" s="3">
        <v>0.47057649659817546</v>
      </c>
      <c r="FS15" s="3">
        <v>0.43011162365569833</v>
      </c>
      <c r="FT15" s="3">
        <v>0.3875864874248594</v>
      </c>
      <c r="FU15" s="3">
        <v>0.34375045569710783</v>
      </c>
      <c r="FV15" s="3">
        <v>0.29952352206711791</v>
      </c>
      <c r="FW15" s="3">
        <v>0.25589193060760085</v>
      </c>
      <c r="FX15" s="3">
        <v>0.21382585613501734</v>
      </c>
      <c r="FY15" s="3">
        <v>0.17429159359421398</v>
      </c>
      <c r="FZ15" s="3">
        <v>0.13824460620705864</v>
      </c>
      <c r="GA15" s="3">
        <v>0.10650640951404211</v>
      </c>
      <c r="GB15" s="3">
        <v>8.0147138223411823E-2</v>
      </c>
      <c r="GC15" s="3">
        <v>5.852103591658861E-2</v>
      </c>
      <c r="GD15" s="3">
        <v>4.0954776565506203E-2</v>
      </c>
      <c r="GE15" s="3">
        <v>2.7201753047043566E-2</v>
      </c>
      <c r="GF15" s="3">
        <v>1.7060395476044786E-2</v>
      </c>
      <c r="GG15" s="3">
        <v>9.7234017976169651E-3</v>
      </c>
      <c r="GH15" s="3">
        <v>4.911970886102162E-3</v>
      </c>
      <c r="GI15" s="3">
        <v>2.1566990569608759E-3</v>
      </c>
      <c r="GJ15" s="3">
        <v>8.1251480271944026E-4</v>
      </c>
      <c r="GK15" s="3">
        <v>2.4983205154017346E-4</v>
      </c>
      <c r="GL15" s="3">
        <v>5.7591284521040772E-5</v>
      </c>
      <c r="GM15" s="3">
        <v>8.3513121683961201E-6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7</v>
      </c>
      <c r="HC15">
        <f t="shared" si="24"/>
        <v>0.59326161033476454</v>
      </c>
      <c r="HD15">
        <f>IF(H15&gt;=$F$3,IF(HB15&lt;50,HC15*VLOOKUP(H15,Ret!$A$2:$AZ$27,HB15+2),HC15),0)</f>
        <v>0</v>
      </c>
      <c r="HE15">
        <f>IF(H15&lt;$F$3,HC15*VLOOKUP(H15,Withd!$A$2:$AZ$57,HB15+2),0)</f>
        <v>4.4079337647873008E-2</v>
      </c>
      <c r="HF15">
        <f>IF(HC15=HD15,0,HC15*VLOOKUP(H15,Mort!$A$2:$E$115,IF(HF14/HC14=VLOOKUP(H14,Mort!$A$2:$E$115,2),2,3)))</f>
        <v>1.4831540258369115E-4</v>
      </c>
      <c r="HH15">
        <f t="shared" si="20"/>
        <v>29</v>
      </c>
      <c r="HI15">
        <f t="shared" si="20"/>
        <v>6</v>
      </c>
      <c r="HJ15">
        <f t="shared" si="21"/>
        <v>0.45351263273505305</v>
      </c>
      <c r="HK15">
        <f>IF(HH15&gt;=$F$3,IF(HI15&lt;50,HJ15*VLOOKUP(HH15,Ret!$A$2:$AZ$27,HI15+2),HJ15),0)</f>
        <v>0</v>
      </c>
      <c r="HL15">
        <f>IF(HH15&lt;$F$3,HJ15*VLOOKUP(HH15,Withd!$A$2:$AZ$57,HI15+2),0)</f>
        <v>3.5419336616607643E-2</v>
      </c>
      <c r="HM15">
        <f>IF(HJ15=HK15,0,HJ15*VLOOKUP(HH15,Mort!$A$2:$E$115,IF(HM14/HJ14=VLOOKUP(HH14,Mort!$A$2:$E$115,2),2,3)))</f>
        <v>1.1337815818376326E-4</v>
      </c>
      <c r="HN15">
        <f>HN14/(1+Assumptions!$C$9)</f>
        <v>0.86141134246212903</v>
      </c>
      <c r="HO15">
        <f>HO14*(1+Assumptions!$C$10)</f>
        <v>1.1364759281640622</v>
      </c>
      <c r="HQ15">
        <f>HQ14/(1.01+Assumptions!$C$9)</f>
        <v>0.82900064682869623</v>
      </c>
      <c r="HR15">
        <f>HR14/(0.99+Assumptions!$C$9)</f>
        <v>0.89542154809911789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2052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59635.56688280579</v>
      </c>
      <c r="F16" s="3">
        <f t="shared" si="19"/>
        <v>57825.74</v>
      </c>
      <c r="H16">
        <f t="shared" si="23"/>
        <v>31</v>
      </c>
      <c r="I16" s="5">
        <v>694381.72403904179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15633.29</v>
      </c>
      <c r="S16" s="5">
        <v>16487.02</v>
      </c>
      <c r="T16" s="5">
        <v>17386.68</v>
      </c>
      <c r="U16" s="5">
        <v>18334.509999999998</v>
      </c>
      <c r="V16" s="5">
        <v>19332.849999999999</v>
      </c>
      <c r="W16" s="5">
        <v>20384.12</v>
      </c>
      <c r="X16" s="5">
        <v>21490.62</v>
      </c>
      <c r="Y16" s="5">
        <v>22654.92</v>
      </c>
      <c r="Z16" s="5">
        <v>23879.19</v>
      </c>
      <c r="AA16" s="5">
        <v>25166.1</v>
      </c>
      <c r="AB16" s="5">
        <v>26517.58</v>
      </c>
      <c r="AC16" s="5">
        <v>27935.48</v>
      </c>
      <c r="AD16" s="5">
        <v>29421.83</v>
      </c>
      <c r="AE16" s="5">
        <v>30977.95</v>
      </c>
      <c r="AF16" s="5">
        <v>32604.61</v>
      </c>
      <c r="AG16" s="5">
        <v>34301.54</v>
      </c>
      <c r="AH16" s="5">
        <v>36068.35</v>
      </c>
      <c r="AI16" s="5">
        <v>37902.559999999998</v>
      </c>
      <c r="AJ16" s="5">
        <v>39800.86</v>
      </c>
      <c r="AK16" s="5">
        <v>41790.04</v>
      </c>
      <c r="AL16" s="5">
        <v>43878.63</v>
      </c>
      <c r="AM16" s="5">
        <v>46076.23</v>
      </c>
      <c r="AN16" s="5">
        <v>48396.05</v>
      </c>
      <c r="AO16" s="5">
        <v>50845.440000000002</v>
      </c>
      <c r="AP16" s="5">
        <v>53426.83</v>
      </c>
      <c r="AQ16" s="5">
        <v>56140.41</v>
      </c>
      <c r="AR16" s="5">
        <v>58987.07</v>
      </c>
      <c r="AS16" s="5">
        <v>61969.37</v>
      </c>
      <c r="AT16" s="5">
        <v>65092.639999999999</v>
      </c>
      <c r="AU16" s="5">
        <v>68362.33</v>
      </c>
      <c r="AV16" s="5">
        <v>71786.17</v>
      </c>
      <c r="AW16" s="5">
        <v>75358.759999999995</v>
      </c>
      <c r="AX16" s="5">
        <v>32569.61</v>
      </c>
      <c r="AY16" s="5">
        <v>34158.9</v>
      </c>
      <c r="AZ16" s="5">
        <v>35804.11</v>
      </c>
      <c r="BA16" s="5">
        <v>37500.99</v>
      </c>
      <c r="BB16" s="5">
        <v>39245.06</v>
      </c>
      <c r="BC16" s="5">
        <v>41032.15</v>
      </c>
      <c r="BD16" s="5">
        <v>42859.06</v>
      </c>
      <c r="BE16" s="5">
        <v>44718.02</v>
      </c>
      <c r="BF16" s="5">
        <v>46597.23</v>
      </c>
      <c r="BG16" s="5">
        <v>48482.65</v>
      </c>
      <c r="BH16" s="5">
        <v>50359.97</v>
      </c>
      <c r="BI16" s="5">
        <v>52214.87</v>
      </c>
      <c r="BJ16" s="5">
        <v>54030.68</v>
      </c>
      <c r="BK16" s="5">
        <v>55788.78</v>
      </c>
      <c r="BL16" s="5">
        <v>57469.31</v>
      </c>
      <c r="BM16" s="5">
        <v>59047.07</v>
      </c>
      <c r="BN16" s="5">
        <v>60486.87</v>
      </c>
      <c r="BO16" s="5">
        <v>61743.54</v>
      </c>
      <c r="BP16" s="5">
        <v>62765.1</v>
      </c>
      <c r="BQ16" s="5">
        <v>63498.96</v>
      </c>
      <c r="BR16" s="5">
        <v>63886.35</v>
      </c>
      <c r="BS16" s="5">
        <v>63866.32</v>
      </c>
      <c r="BT16" s="5">
        <v>63379.35</v>
      </c>
      <c r="BU16" s="5">
        <v>62369.86</v>
      </c>
      <c r="BV16" s="5">
        <v>60793.47</v>
      </c>
      <c r="BW16" s="5">
        <v>58621.96</v>
      </c>
      <c r="BX16" s="5">
        <v>55731.44</v>
      </c>
      <c r="BY16" s="5">
        <v>52146.76</v>
      </c>
      <c r="BZ16" s="5">
        <v>47936.63</v>
      </c>
      <c r="CA16" s="5">
        <v>43206.15</v>
      </c>
      <c r="CB16" s="5">
        <v>38089.18</v>
      </c>
      <c r="CC16" s="5">
        <v>32754.45</v>
      </c>
      <c r="CD16" s="5">
        <v>27409.09</v>
      </c>
      <c r="CE16" s="5">
        <v>22277.919999999998</v>
      </c>
      <c r="CF16" s="5">
        <v>17686.39</v>
      </c>
      <c r="CG16" s="5">
        <v>13624.35</v>
      </c>
      <c r="CH16" s="5">
        <v>10059.14</v>
      </c>
      <c r="CI16" s="5">
        <v>7048.64</v>
      </c>
      <c r="CJ16" s="5">
        <v>4663.91</v>
      </c>
      <c r="CK16" s="5">
        <v>2804.35</v>
      </c>
      <c r="CL16" s="5">
        <v>1494.59</v>
      </c>
      <c r="CM16" s="5">
        <v>692.32</v>
      </c>
      <c r="CN16" s="5">
        <v>275.17</v>
      </c>
      <c r="CO16" s="5">
        <v>89.26</v>
      </c>
      <c r="CP16" s="5">
        <v>21.71</v>
      </c>
      <c r="CQ16" s="5">
        <v>3.32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0.99966999999999995</v>
      </c>
      <c r="DO16" s="3">
        <v>0.99930012209999997</v>
      </c>
      <c r="DP16" s="3">
        <v>0.99889040904993898</v>
      </c>
      <c r="DQ16" s="3">
        <v>0.99843091946177598</v>
      </c>
      <c r="DR16" s="3">
        <v>0.99791173538365585</v>
      </c>
      <c r="DS16" s="3">
        <v>0.99732296745977955</v>
      </c>
      <c r="DT16" s="3">
        <v>0.99664478784190691</v>
      </c>
      <c r="DU16" s="3">
        <v>0.99586740490739023</v>
      </c>
      <c r="DV16" s="3">
        <v>0.99496116556892455</v>
      </c>
      <c r="DW16" s="3">
        <v>0.99391645634507719</v>
      </c>
      <c r="DX16" s="3">
        <v>0.99269393910377279</v>
      </c>
      <c r="DY16" s="3">
        <v>0.99125453289207233</v>
      </c>
      <c r="DZ16" s="3">
        <v>0.9895694001861558</v>
      </c>
      <c r="EA16" s="3">
        <v>0.98759026138578354</v>
      </c>
      <c r="EB16" s="3">
        <v>0.98525954836891305</v>
      </c>
      <c r="EC16" s="3">
        <v>0.98250082163348007</v>
      </c>
      <c r="ED16" s="3">
        <v>0.97924874391387318</v>
      </c>
      <c r="EE16" s="3">
        <v>0.97540029635029168</v>
      </c>
      <c r="EF16" s="3">
        <v>0.97085493096929931</v>
      </c>
      <c r="EG16" s="3">
        <v>0.96623366149788548</v>
      </c>
      <c r="EH16" s="3">
        <v>0.96163438926915557</v>
      </c>
      <c r="EI16" s="3">
        <v>0.95715317301516134</v>
      </c>
      <c r="EJ16" s="3">
        <v>0.9529321275221645</v>
      </c>
      <c r="EK16" s="3">
        <v>0.94896792987167222</v>
      </c>
      <c r="EL16" s="3">
        <v>0.94516256847288682</v>
      </c>
      <c r="EM16" s="3">
        <v>0.94139136982467997</v>
      </c>
      <c r="EN16" s="3">
        <v>0.93755990694949354</v>
      </c>
      <c r="EO16" s="3">
        <v>0.93361277974123613</v>
      </c>
      <c r="EP16" s="3">
        <v>0.92954222802156428</v>
      </c>
      <c r="EQ16" s="3">
        <v>0.92534069715090683</v>
      </c>
      <c r="ER16" s="3">
        <v>0.92102860950218357</v>
      </c>
      <c r="ES16" s="3">
        <v>0.91646030759905273</v>
      </c>
      <c r="ET16" s="3">
        <v>0.91153891574724577</v>
      </c>
      <c r="EU16" s="3">
        <v>0.90617906692265193</v>
      </c>
      <c r="EV16" s="3">
        <v>0.90030702656899309</v>
      </c>
      <c r="EW16" s="3">
        <v>0.89381581290743062</v>
      </c>
      <c r="EX16" s="3">
        <v>0.8866205956135258</v>
      </c>
      <c r="EY16" s="3">
        <v>0.87866760887087247</v>
      </c>
      <c r="EZ16" s="3">
        <v>0.86994243951478467</v>
      </c>
      <c r="FA16" s="3">
        <v>0.86035567383133171</v>
      </c>
      <c r="FB16" s="3">
        <v>0.84977329904320631</v>
      </c>
      <c r="FC16" s="3">
        <v>0.83806342298239089</v>
      </c>
      <c r="FD16" s="3">
        <v>0.82513210436577256</v>
      </c>
      <c r="FE16" s="3">
        <v>0.81092332952859392</v>
      </c>
      <c r="FF16" s="3">
        <v>0.79537792930153073</v>
      </c>
      <c r="FG16" s="3">
        <v>0.77844433318670114</v>
      </c>
      <c r="FH16" s="3">
        <v>0.76008861581015874</v>
      </c>
      <c r="FI16" s="3">
        <v>0.74024270205135556</v>
      </c>
      <c r="FJ16" s="3">
        <v>0.71876085883782515</v>
      </c>
      <c r="FK16" s="3">
        <v>0.69544425657712605</v>
      </c>
      <c r="FL16" s="3">
        <v>0.67009531342488982</v>
      </c>
      <c r="FM16" s="3">
        <v>0.64258790080879802</v>
      </c>
      <c r="FN16" s="3">
        <v>0.61280395160631018</v>
      </c>
      <c r="FO16" s="3">
        <v>0.5806746404235914</v>
      </c>
      <c r="FP16" s="3">
        <v>0.54620579376804701</v>
      </c>
      <c r="FQ16" s="3">
        <v>0.50948437825302118</v>
      </c>
      <c r="FR16" s="3">
        <v>0.47071771191174883</v>
      </c>
      <c r="FS16" s="3">
        <v>0.43024069586445751</v>
      </c>
      <c r="FT16" s="3">
        <v>0.38770279826433857</v>
      </c>
      <c r="FU16" s="3">
        <v>0.34385361178064189</v>
      </c>
      <c r="FV16" s="3">
        <v>0.29961340608894449</v>
      </c>
      <c r="FW16" s="3">
        <v>0.25596872122396797</v>
      </c>
      <c r="FX16" s="3">
        <v>0.21389002314195987</v>
      </c>
      <c r="FY16" s="3">
        <v>0.17434389676324291</v>
      </c>
      <c r="FZ16" s="3">
        <v>0.13828609203466902</v>
      </c>
      <c r="GA16" s="3">
        <v>0.1065383710253497</v>
      </c>
      <c r="GB16" s="3">
        <v>8.0171189580285906E-2</v>
      </c>
      <c r="GC16" s="3">
        <v>5.8538597495837362E-2</v>
      </c>
      <c r="GD16" s="3">
        <v>4.0967066685511859E-2</v>
      </c>
      <c r="GE16" s="3">
        <v>2.7209916021850123E-2</v>
      </c>
      <c r="GF16" s="3">
        <v>1.7065515130583964E-2</v>
      </c>
      <c r="GG16" s="3">
        <v>9.7263196935250245E-3</v>
      </c>
      <c r="GH16" s="3">
        <v>4.9134449195780364E-3</v>
      </c>
      <c r="GI16" s="3">
        <v>2.1573462608391282E-3</v>
      </c>
      <c r="GJ16" s="3">
        <v>8.1275863030853303E-4</v>
      </c>
      <c r="GK16" s="3">
        <v>2.4990702364726774E-4</v>
      </c>
      <c r="GL16" s="3">
        <v>5.7608567091168147E-5</v>
      </c>
      <c r="GM16" s="3">
        <v>8.353818313890292E-6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8</v>
      </c>
      <c r="HC16">
        <f t="shared" si="24"/>
        <v>0.54903395728430793</v>
      </c>
      <c r="HD16">
        <f>IF(H16&gt;=$F$3,IF(HB16&lt;50,HC16*VLOOKUP(H16,Ret!$A$2:$AZ$27,HB16+2),HC16),0)</f>
        <v>0</v>
      </c>
      <c r="HE16">
        <f>IF(H16&lt;$F$3,HC16*VLOOKUP(H16,Withd!$A$2:$AZ$57,HB16+2),0)</f>
        <v>3.8542183801358418E-2</v>
      </c>
      <c r="HF16">
        <f>IF(HC16=HD16,0,HC16*VLOOKUP(H16,Mort!$A$2:$E$115,IF(HF15/HC15=VLOOKUP(H15,Mort!$A$2:$E$115,2),2,3)))</f>
        <v>1.4823916846676315E-4</v>
      </c>
      <c r="HH16">
        <f t="shared" si="20"/>
        <v>30</v>
      </c>
      <c r="HI16">
        <f t="shared" si="20"/>
        <v>7</v>
      </c>
      <c r="HJ16">
        <f t="shared" si="21"/>
        <v>0.41797991796026168</v>
      </c>
      <c r="HK16">
        <f>IF(HH16&gt;=$F$3,IF(HI16&lt;50,HJ16*VLOOKUP(HH16,Ret!$A$2:$AZ$27,HI16+2),HJ16),0)</f>
        <v>0</v>
      </c>
      <c r="HL16">
        <f>IF(HH16&lt;$F$3,HJ16*VLOOKUP(HH16,Withd!$A$2:$AZ$57,HI16+2),0)</f>
        <v>3.1055907904447445E-2</v>
      </c>
      <c r="HM16">
        <f>IF(HJ16=HK16,0,HJ16*VLOOKUP(HH16,Mort!$A$2:$E$115,IF(HM15/HJ15=VLOOKUP(HH15,Mort!$A$2:$E$115,2),2,3)))</f>
        <v>1.0449497949006542E-4</v>
      </c>
      <c r="HN16">
        <f>HN15/(1+Assumptions!$C$9)</f>
        <v>0.8298760524683324</v>
      </c>
      <c r="HO16">
        <f>HO15*(1+Assumptions!$C$10)</f>
        <v>1.1734113958293941</v>
      </c>
      <c r="HQ16">
        <f>HQ15/(1.01+Assumptions!$C$9)</f>
        <v>0.79103115155409942</v>
      </c>
      <c r="HR16">
        <f>HR15/(0.99+Assumptions!$C$9)</f>
        <v>0.87103263433766331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2053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62915.523061360109</v>
      </c>
      <c r="F17" s="3">
        <f t="shared" si="19"/>
        <v>60757.86</v>
      </c>
      <c r="H17">
        <f t="shared" si="23"/>
        <v>32</v>
      </c>
      <c r="I17" s="5">
        <v>683189.97683517111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16492.47</v>
      </c>
      <c r="T17" s="5">
        <v>17392.419999999998</v>
      </c>
      <c r="U17" s="5">
        <v>18340.560000000001</v>
      </c>
      <c r="V17" s="5">
        <v>19339.23</v>
      </c>
      <c r="W17" s="5">
        <v>20390.849999999999</v>
      </c>
      <c r="X17" s="5">
        <v>21497.72</v>
      </c>
      <c r="Y17" s="5">
        <v>22662.400000000001</v>
      </c>
      <c r="Z17" s="5">
        <v>23887.08</v>
      </c>
      <c r="AA17" s="5">
        <v>25174.41</v>
      </c>
      <c r="AB17" s="5">
        <v>26526.33</v>
      </c>
      <c r="AC17" s="5">
        <v>27944.7</v>
      </c>
      <c r="AD17" s="5">
        <v>29431.54</v>
      </c>
      <c r="AE17" s="5">
        <v>30988.17</v>
      </c>
      <c r="AF17" s="5">
        <v>32615.37</v>
      </c>
      <c r="AG17" s="5">
        <v>34312.870000000003</v>
      </c>
      <c r="AH17" s="5">
        <v>36080.25</v>
      </c>
      <c r="AI17" s="5">
        <v>37915.07</v>
      </c>
      <c r="AJ17" s="5">
        <v>39814</v>
      </c>
      <c r="AK17" s="5">
        <v>41803.83</v>
      </c>
      <c r="AL17" s="5">
        <v>43893.11</v>
      </c>
      <c r="AM17" s="5">
        <v>46091.44</v>
      </c>
      <c r="AN17" s="5">
        <v>48412.03</v>
      </c>
      <c r="AO17" s="5">
        <v>50862.22</v>
      </c>
      <c r="AP17" s="5">
        <v>53444.47</v>
      </c>
      <c r="AQ17" s="5">
        <v>56158.94</v>
      </c>
      <c r="AR17" s="5">
        <v>59006.54</v>
      </c>
      <c r="AS17" s="5">
        <v>61989.82</v>
      </c>
      <c r="AT17" s="5">
        <v>65114.12</v>
      </c>
      <c r="AU17" s="5">
        <v>68384.899999999994</v>
      </c>
      <c r="AV17" s="5">
        <v>71809.87</v>
      </c>
      <c r="AW17" s="5">
        <v>75383.64</v>
      </c>
      <c r="AX17" s="5">
        <v>32580.36</v>
      </c>
      <c r="AY17" s="5">
        <v>34170.17</v>
      </c>
      <c r="AZ17" s="5">
        <v>35815.93</v>
      </c>
      <c r="BA17" s="5">
        <v>37513.370000000003</v>
      </c>
      <c r="BB17" s="5">
        <v>39258.019999999997</v>
      </c>
      <c r="BC17" s="5">
        <v>41045.69</v>
      </c>
      <c r="BD17" s="5">
        <v>42873.21</v>
      </c>
      <c r="BE17" s="5">
        <v>44732.79</v>
      </c>
      <c r="BF17" s="5">
        <v>46612.61</v>
      </c>
      <c r="BG17" s="5">
        <v>48498.66</v>
      </c>
      <c r="BH17" s="5">
        <v>50376.59</v>
      </c>
      <c r="BI17" s="5">
        <v>52232.11</v>
      </c>
      <c r="BJ17" s="5">
        <v>54048.51</v>
      </c>
      <c r="BK17" s="5">
        <v>55807.199999999997</v>
      </c>
      <c r="BL17" s="5">
        <v>57488.29</v>
      </c>
      <c r="BM17" s="5">
        <v>59066.57</v>
      </c>
      <c r="BN17" s="5">
        <v>60506.84</v>
      </c>
      <c r="BO17" s="5">
        <v>61763.92</v>
      </c>
      <c r="BP17" s="5">
        <v>62785.82</v>
      </c>
      <c r="BQ17" s="5">
        <v>63519.92</v>
      </c>
      <c r="BR17" s="5">
        <v>63907.44</v>
      </c>
      <c r="BS17" s="5">
        <v>63887.4</v>
      </c>
      <c r="BT17" s="5">
        <v>63400.27</v>
      </c>
      <c r="BU17" s="5">
        <v>62390.45</v>
      </c>
      <c r="BV17" s="5">
        <v>60813.54</v>
      </c>
      <c r="BW17" s="5">
        <v>58641.31</v>
      </c>
      <c r="BX17" s="5">
        <v>55749.83</v>
      </c>
      <c r="BY17" s="5">
        <v>52163.98</v>
      </c>
      <c r="BZ17" s="5">
        <v>47952.45</v>
      </c>
      <c r="CA17" s="5">
        <v>43220.41</v>
      </c>
      <c r="CB17" s="5">
        <v>38101.760000000002</v>
      </c>
      <c r="CC17" s="5">
        <v>32765.27</v>
      </c>
      <c r="CD17" s="5">
        <v>27418.13</v>
      </c>
      <c r="CE17" s="5">
        <v>22285.27</v>
      </c>
      <c r="CF17" s="5">
        <v>17692.23</v>
      </c>
      <c r="CG17" s="5">
        <v>13628.85</v>
      </c>
      <c r="CH17" s="5">
        <v>10062.459999999999</v>
      </c>
      <c r="CI17" s="5">
        <v>7050.97</v>
      </c>
      <c r="CJ17" s="5">
        <v>4665.45</v>
      </c>
      <c r="CK17" s="5">
        <v>2805.27</v>
      </c>
      <c r="CL17" s="5">
        <v>1495.08</v>
      </c>
      <c r="CM17" s="5">
        <v>692.55</v>
      </c>
      <c r="CN17" s="5">
        <v>275.26</v>
      </c>
      <c r="CO17" s="5">
        <v>89.29</v>
      </c>
      <c r="CP17" s="5">
        <v>21.72</v>
      </c>
      <c r="CQ17" s="5">
        <v>3.32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0.99963000000000002</v>
      </c>
      <c r="DP17" s="3">
        <v>0.9992201517</v>
      </c>
      <c r="DQ17" s="3">
        <v>0.99876051043021796</v>
      </c>
      <c r="DR17" s="3">
        <v>0.99824115496479426</v>
      </c>
      <c r="DS17" s="3">
        <v>0.99765219268336502</v>
      </c>
      <c r="DT17" s="3">
        <v>0.99697378919234036</v>
      </c>
      <c r="DU17" s="3">
        <v>0.99619614963677039</v>
      </c>
      <c r="DV17" s="3">
        <v>0.99528961114060099</v>
      </c>
      <c r="DW17" s="3">
        <v>0.99424455704890335</v>
      </c>
      <c r="DX17" s="3">
        <v>0.9930216362437333</v>
      </c>
      <c r="DY17" s="3">
        <v>0.99158175487117994</v>
      </c>
      <c r="DZ17" s="3">
        <v>0.98989606588789891</v>
      </c>
      <c r="EA17" s="3">
        <v>0.98791627375612312</v>
      </c>
      <c r="EB17" s="3">
        <v>0.98558479135005861</v>
      </c>
      <c r="EC17" s="3">
        <v>0.98282515393427838</v>
      </c>
      <c r="ED17" s="3">
        <v>0.97957200267475586</v>
      </c>
      <c r="EE17" s="3">
        <v>0.97572228470424405</v>
      </c>
      <c r="EF17" s="3">
        <v>0.97117541885752223</v>
      </c>
      <c r="EG17" s="3">
        <v>0.9665526238637604</v>
      </c>
      <c r="EH17" s="3">
        <v>0.9619518333741689</v>
      </c>
      <c r="EI17" s="3">
        <v>0.95746913783064524</v>
      </c>
      <c r="EJ17" s="3">
        <v>0.95324669893281211</v>
      </c>
      <c r="EK17" s="3">
        <v>0.94928119266525157</v>
      </c>
      <c r="EL17" s="3">
        <v>0.94547457508266397</v>
      </c>
      <c r="EM17" s="3">
        <v>0.94170213152808413</v>
      </c>
      <c r="EN17" s="3">
        <v>0.93786940385276485</v>
      </c>
      <c r="EO17" s="3">
        <v>0.93392097366254467</v>
      </c>
      <c r="EP17" s="3">
        <v>0.92984907821737595</v>
      </c>
      <c r="EQ17" s="3">
        <v>0.92564616038383341</v>
      </c>
      <c r="ER17" s="3">
        <v>0.92133264927644476</v>
      </c>
      <c r="ES17" s="3">
        <v>0.91676283933603364</v>
      </c>
      <c r="ET17" s="3">
        <v>0.91183982288879917</v>
      </c>
      <c r="EU17" s="3">
        <v>0.90647820473021301</v>
      </c>
      <c r="EV17" s="3">
        <v>0.90060422596356116</v>
      </c>
      <c r="EW17" s="3">
        <v>0.8941108694943638</v>
      </c>
      <c r="EX17" s="3">
        <v>0.88691327699493416</v>
      </c>
      <c r="EY17" s="3">
        <v>0.87895766490028959</v>
      </c>
      <c r="EZ17" s="3">
        <v>0.87022961528782972</v>
      </c>
      <c r="FA17" s="3">
        <v>0.86063968492735776</v>
      </c>
      <c r="FB17" s="3">
        <v>0.85005381680275127</v>
      </c>
      <c r="FC17" s="3">
        <v>0.83834007520720932</v>
      </c>
      <c r="FD17" s="3">
        <v>0.82540448784676201</v>
      </c>
      <c r="FE17" s="3">
        <v>0.81119102256604081</v>
      </c>
      <c r="FF17" s="3">
        <v>0.79564049066344977</v>
      </c>
      <c r="FG17" s="3">
        <v>0.77870130461722487</v>
      </c>
      <c r="FH17" s="3">
        <v>0.76033952785435066</v>
      </c>
      <c r="FI17" s="3">
        <v>0.74048706278207355</v>
      </c>
      <c r="FJ17" s="3">
        <v>0.71899812822013776</v>
      </c>
      <c r="FK17" s="3">
        <v>0.69567382894067642</v>
      </c>
      <c r="FL17" s="3">
        <v>0.67031651787578883</v>
      </c>
      <c r="FM17" s="3">
        <v>0.64280002481698773</v>
      </c>
      <c r="FN17" s="3">
        <v>0.6130062436667203</v>
      </c>
      <c r="FO17" s="3">
        <v>0.58086632631127422</v>
      </c>
      <c r="FP17" s="3">
        <v>0.54638610118143704</v>
      </c>
      <c r="FQ17" s="3">
        <v>0.50965256359900901</v>
      </c>
      <c r="FR17" s="3">
        <v>0.47087310003476041</v>
      </c>
      <c r="FS17" s="3">
        <v>0.43038272216277135</v>
      </c>
      <c r="FT17" s="3">
        <v>0.38783078242253816</v>
      </c>
      <c r="FU17" s="3">
        <v>0.3439671209305491</v>
      </c>
      <c r="FV17" s="3">
        <v>0.29971231115162467</v>
      </c>
      <c r="FW17" s="3">
        <v>0.25605321878616749</v>
      </c>
      <c r="FX17" s="3">
        <v>0.2139606301499094</v>
      </c>
      <c r="FY17" s="3">
        <v>0.17440144924149265</v>
      </c>
      <c r="FZ17" s="3">
        <v>0.13833174150936714</v>
      </c>
      <c r="GA17" s="3">
        <v>0.10657354029364663</v>
      </c>
      <c r="GB17" s="3">
        <v>8.0197654806372032E-2</v>
      </c>
      <c r="GC17" s="3">
        <v>5.8557921609968665E-2</v>
      </c>
      <c r="GD17" s="3">
        <v>4.0980590280304367E-2</v>
      </c>
      <c r="GE17" s="3">
        <v>2.7218898258275361E-2</v>
      </c>
      <c r="GF17" s="3">
        <v>1.7071148609625143E-2</v>
      </c>
      <c r="GG17" s="3">
        <v>9.7295304385697536E-3</v>
      </c>
      <c r="GH17" s="3">
        <v>4.9150668916522824E-3</v>
      </c>
      <c r="GI17" s="3">
        <v>2.1580584201177674E-3</v>
      </c>
      <c r="GJ17" s="3">
        <v>8.1302692919516765E-4</v>
      </c>
      <c r="GK17" s="3">
        <v>2.4998952018893012E-4</v>
      </c>
      <c r="GL17" s="3">
        <v>5.7627584193952161E-5</v>
      </c>
      <c r="GM17" s="3">
        <v>8.3565759839650005E-6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9</v>
      </c>
      <c r="HC17">
        <f t="shared" si="24"/>
        <v>0.51034353431448276</v>
      </c>
      <c r="HD17">
        <f>IF(H17&gt;=$F$3,IF(HB17&lt;50,HC17*VLOOKUP(H17,Ret!$A$2:$AZ$27,HB17+2),HC17),0)</f>
        <v>0</v>
      </c>
      <c r="HE17">
        <f>IF(H17&lt;$F$3,HC17*VLOOKUP(H17,Withd!$A$2:$AZ$57,HB17+2),0)</f>
        <v>3.3733707618187316E-2</v>
      </c>
      <c r="HF17">
        <f>IF(HC17=HD17,0,HC17*VLOOKUP(H17,Mort!$A$2:$E$115,IF(HF16/HC16=VLOOKUP(H16,Mort!$A$2:$E$115,2),2,3)))</f>
        <v>1.4799962495120001E-4</v>
      </c>
      <c r="HH17">
        <f t="shared" si="20"/>
        <v>31</v>
      </c>
      <c r="HI17">
        <f t="shared" si="20"/>
        <v>8</v>
      </c>
      <c r="HJ17">
        <f t="shared" si="21"/>
        <v>0.38681951507632417</v>
      </c>
      <c r="HK17">
        <f>IF(HH17&gt;=$F$3,IF(HI17&lt;50,HJ17*VLOOKUP(HH17,Ret!$A$2:$AZ$27,HI17+2),HJ17),0)</f>
        <v>0</v>
      </c>
      <c r="HL17">
        <f>IF(HH17&lt;$F$3,HJ17*VLOOKUP(HH17,Withd!$A$2:$AZ$57,HI17+2),0)</f>
        <v>2.7154729958357958E-2</v>
      </c>
      <c r="HM17">
        <f>IF(HJ17=HK17,0,HJ17*VLOOKUP(HH17,Mort!$A$2:$E$115,IF(HM16/HJ16=VLOOKUP(HH16,Mort!$A$2:$E$115,2),2,3)))</f>
        <v>1.0444126907060752E-4</v>
      </c>
      <c r="HN17">
        <f>HN16/(1+Assumptions!$C$9)</f>
        <v>0.79949523359184238</v>
      </c>
      <c r="HO17">
        <f>HO16*(1+Assumptions!$C$10)</f>
        <v>1.2115472661938493</v>
      </c>
      <c r="HQ17">
        <f>HQ16/(1.01+Assumptions!$C$9)</f>
        <v>0.75480071713177421</v>
      </c>
      <c r="HR17">
        <f>HR16/(0.99+Assumptions!$C$9)</f>
        <v>0.84730801005609269</v>
      </c>
    </row>
    <row r="18" spans="2:226" x14ac:dyDescent="0.25">
      <c r="B18">
        <f t="shared" si="18"/>
        <v>2054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66375.876829734902</v>
      </c>
      <c r="F18" s="3">
        <f t="shared" si="19"/>
        <v>63829.69</v>
      </c>
      <c r="H18">
        <f t="shared" si="23"/>
        <v>33</v>
      </c>
      <c r="I18" s="5">
        <v>671834.36334957299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17398.86</v>
      </c>
      <c r="U18" s="5">
        <v>18347.349999999999</v>
      </c>
      <c r="V18" s="5">
        <v>19346.39</v>
      </c>
      <c r="W18" s="5">
        <v>20398.400000000001</v>
      </c>
      <c r="X18" s="5">
        <v>21505.67</v>
      </c>
      <c r="Y18" s="5">
        <v>22670.79</v>
      </c>
      <c r="Z18" s="5">
        <v>23895.919999999998</v>
      </c>
      <c r="AA18" s="5">
        <v>25183.72</v>
      </c>
      <c r="AB18" s="5">
        <v>26536.15</v>
      </c>
      <c r="AC18" s="5">
        <v>27955.040000000001</v>
      </c>
      <c r="AD18" s="5">
        <v>29442.43</v>
      </c>
      <c r="AE18" s="5">
        <v>30999.64</v>
      </c>
      <c r="AF18" s="5">
        <v>32627.439999999999</v>
      </c>
      <c r="AG18" s="5">
        <v>34325.57</v>
      </c>
      <c r="AH18" s="5">
        <v>36093.61</v>
      </c>
      <c r="AI18" s="5">
        <v>37929.11</v>
      </c>
      <c r="AJ18" s="5">
        <v>39828.74</v>
      </c>
      <c r="AK18" s="5">
        <v>41819.31</v>
      </c>
      <c r="AL18" s="5">
        <v>43909.36</v>
      </c>
      <c r="AM18" s="5">
        <v>46108.5</v>
      </c>
      <c r="AN18" s="5">
        <v>48429.95</v>
      </c>
      <c r="AO18" s="5">
        <v>50881.05</v>
      </c>
      <c r="AP18" s="5">
        <v>53464.25</v>
      </c>
      <c r="AQ18" s="5">
        <v>56179.73</v>
      </c>
      <c r="AR18" s="5">
        <v>59028.38</v>
      </c>
      <c r="AS18" s="5">
        <v>62012.77</v>
      </c>
      <c r="AT18" s="5">
        <v>65138.22</v>
      </c>
      <c r="AU18" s="5">
        <v>68410.210000000006</v>
      </c>
      <c r="AV18" s="5">
        <v>71836.44</v>
      </c>
      <c r="AW18" s="5">
        <v>75411.539999999994</v>
      </c>
      <c r="AX18" s="5">
        <v>32592.42</v>
      </c>
      <c r="AY18" s="5">
        <v>34182.82</v>
      </c>
      <c r="AZ18" s="5">
        <v>35829.19</v>
      </c>
      <c r="BA18" s="5">
        <v>37527.26</v>
      </c>
      <c r="BB18" s="5">
        <v>39272.550000000003</v>
      </c>
      <c r="BC18" s="5">
        <v>41060.89</v>
      </c>
      <c r="BD18" s="5">
        <v>42889.08</v>
      </c>
      <c r="BE18" s="5">
        <v>44749.34</v>
      </c>
      <c r="BF18" s="5">
        <v>46629.87</v>
      </c>
      <c r="BG18" s="5">
        <v>48516.61</v>
      </c>
      <c r="BH18" s="5">
        <v>50395.24</v>
      </c>
      <c r="BI18" s="5">
        <v>52251.44</v>
      </c>
      <c r="BJ18" s="5">
        <v>54068.52</v>
      </c>
      <c r="BK18" s="5">
        <v>55827.86</v>
      </c>
      <c r="BL18" s="5">
        <v>57509.56</v>
      </c>
      <c r="BM18" s="5">
        <v>59088.43</v>
      </c>
      <c r="BN18" s="5">
        <v>60529.24</v>
      </c>
      <c r="BO18" s="5">
        <v>61786.78</v>
      </c>
      <c r="BP18" s="5">
        <v>62809.06</v>
      </c>
      <c r="BQ18" s="5">
        <v>63543.44</v>
      </c>
      <c r="BR18" s="5">
        <v>63931.1</v>
      </c>
      <c r="BS18" s="5">
        <v>63911.05</v>
      </c>
      <c r="BT18" s="5">
        <v>63423.74</v>
      </c>
      <c r="BU18" s="5">
        <v>62413.55</v>
      </c>
      <c r="BV18" s="5">
        <v>60836.05</v>
      </c>
      <c r="BW18" s="5">
        <v>58663.02</v>
      </c>
      <c r="BX18" s="5">
        <v>55770.47</v>
      </c>
      <c r="BY18" s="5">
        <v>52183.28</v>
      </c>
      <c r="BZ18" s="5">
        <v>47970.2</v>
      </c>
      <c r="CA18" s="5">
        <v>43236.41</v>
      </c>
      <c r="CB18" s="5">
        <v>38115.86</v>
      </c>
      <c r="CC18" s="5">
        <v>32777.39</v>
      </c>
      <c r="CD18" s="5">
        <v>27428.28</v>
      </c>
      <c r="CE18" s="5">
        <v>22293.52</v>
      </c>
      <c r="CF18" s="5">
        <v>17698.78</v>
      </c>
      <c r="CG18" s="5">
        <v>13633.89</v>
      </c>
      <c r="CH18" s="5">
        <v>10066.18</v>
      </c>
      <c r="CI18" s="5">
        <v>7053.58</v>
      </c>
      <c r="CJ18" s="5">
        <v>4667.18</v>
      </c>
      <c r="CK18" s="5">
        <v>2806.31</v>
      </c>
      <c r="CL18" s="5">
        <v>1495.64</v>
      </c>
      <c r="CM18" s="5">
        <v>692.81</v>
      </c>
      <c r="CN18" s="5">
        <v>275.36</v>
      </c>
      <c r="CO18" s="5">
        <v>89.33</v>
      </c>
      <c r="CP18" s="5">
        <v>21.72</v>
      </c>
      <c r="CQ18" s="5">
        <v>3.32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0.99958999999999998</v>
      </c>
      <c r="DQ18" s="3">
        <v>0.99913018859999991</v>
      </c>
      <c r="DR18" s="3">
        <v>0.99861064090192797</v>
      </c>
      <c r="DS18" s="3">
        <v>0.99802146062379582</v>
      </c>
      <c r="DT18" s="3">
        <v>0.99734280603057157</v>
      </c>
      <c r="DU18" s="3">
        <v>0.99656487864186771</v>
      </c>
      <c r="DV18" s="3">
        <v>0.99565800460230369</v>
      </c>
      <c r="DW18" s="3">
        <v>0.99461256369747131</v>
      </c>
      <c r="DX18" s="3">
        <v>0.99338919024412342</v>
      </c>
      <c r="DY18" s="3">
        <v>0.99194877591826947</v>
      </c>
      <c r="DZ18" s="3">
        <v>0.99026246299920839</v>
      </c>
      <c r="EA18" s="3">
        <v>0.98828193807320996</v>
      </c>
      <c r="EB18" s="3">
        <v>0.98594959269935711</v>
      </c>
      <c r="EC18" s="3">
        <v>0.98318893383979888</v>
      </c>
      <c r="ED18" s="3">
        <v>0.97993457846878906</v>
      </c>
      <c r="EE18" s="3">
        <v>0.97608343557540678</v>
      </c>
      <c r="EF18" s="3">
        <v>0.97153488676562538</v>
      </c>
      <c r="EG18" s="3">
        <v>0.96691038070462099</v>
      </c>
      <c r="EH18" s="3">
        <v>0.96230788729246697</v>
      </c>
      <c r="EI18" s="3">
        <v>0.95782353253768404</v>
      </c>
      <c r="EJ18" s="3">
        <v>0.95359953075919279</v>
      </c>
      <c r="EK18" s="3">
        <v>0.94963255671123448</v>
      </c>
      <c r="EL18" s="3">
        <v>0.94582453015882251</v>
      </c>
      <c r="EM18" s="3">
        <v>0.94205069028348876</v>
      </c>
      <c r="EN18" s="3">
        <v>0.93821654397403498</v>
      </c>
      <c r="EO18" s="3">
        <v>0.93426665232390427</v>
      </c>
      <c r="EP18" s="3">
        <v>0.93019324971977202</v>
      </c>
      <c r="EQ18" s="3">
        <v>0.9259887762310387</v>
      </c>
      <c r="ER18" s="3">
        <v>0.92167366853380206</v>
      </c>
      <c r="ES18" s="3">
        <v>0.9171021671378744</v>
      </c>
      <c r="ET18" s="3">
        <v>0.91217732850034405</v>
      </c>
      <c r="EU18" s="3">
        <v>0.90681372580876207</v>
      </c>
      <c r="EV18" s="3">
        <v>0.90093757286552123</v>
      </c>
      <c r="EW18" s="3">
        <v>0.89444181296516079</v>
      </c>
      <c r="EX18" s="3">
        <v>0.88724155637079127</v>
      </c>
      <c r="EY18" s="3">
        <v>0.87928299961014522</v>
      </c>
      <c r="EZ18" s="3">
        <v>0.87055171942401643</v>
      </c>
      <c r="FA18" s="3">
        <v>0.86095823947596373</v>
      </c>
      <c r="FB18" s="3">
        <v>0.85036845313040943</v>
      </c>
      <c r="FC18" s="3">
        <v>0.83865037584627233</v>
      </c>
      <c r="FD18" s="3">
        <v>0.82571000054696431</v>
      </c>
      <c r="FE18" s="3">
        <v>0.81149127433754553</v>
      </c>
      <c r="FF18" s="3">
        <v>0.79593498660849482</v>
      </c>
      <c r="FG18" s="3">
        <v>0.77898953074359989</v>
      </c>
      <c r="FH18" s="3">
        <v>0.76062095760866577</v>
      </c>
      <c r="FI18" s="3">
        <v>0.74076114440550356</v>
      </c>
      <c r="FJ18" s="3">
        <v>0.71926425599485577</v>
      </c>
      <c r="FK18" s="3">
        <v>0.69593132353038267</v>
      </c>
      <c r="FL18" s="3">
        <v>0.67056462678770024</v>
      </c>
      <c r="FM18" s="3">
        <v>0.64303794885806509</v>
      </c>
      <c r="FN18" s="3">
        <v>0.61323313992849382</v>
      </c>
      <c r="FO18" s="3">
        <v>0.58108132640204291</v>
      </c>
      <c r="FP18" s="3">
        <v>0.54658833886681768</v>
      </c>
      <c r="FQ18" s="3">
        <v>0.50984120484480155</v>
      </c>
      <c r="FR18" s="3">
        <v>0.47104738756816061</v>
      </c>
      <c r="FS18" s="3">
        <v>0.43054202271117448</v>
      </c>
      <c r="FT18" s="3">
        <v>0.38797433292572064</v>
      </c>
      <c r="FU18" s="3">
        <v>0.34409443587182165</v>
      </c>
      <c r="FV18" s="3">
        <v>0.29982324575255309</v>
      </c>
      <c r="FW18" s="3">
        <v>0.25614799354377871</v>
      </c>
      <c r="FX18" s="3">
        <v>0.21403982488511691</v>
      </c>
      <c r="FY18" s="3">
        <v>0.17446600166210766</v>
      </c>
      <c r="FZ18" s="3">
        <v>0.13838294319835054</v>
      </c>
      <c r="GA18" s="3">
        <v>0.10661298709887322</v>
      </c>
      <c r="GB18" s="3">
        <v>8.0227338921773084E-2</v>
      </c>
      <c r="GC18" s="3">
        <v>5.8579596060511052E-2</v>
      </c>
      <c r="GD18" s="3">
        <v>4.0995758711027445E-2</v>
      </c>
      <c r="GE18" s="3">
        <v>2.7228972978277321E-2</v>
      </c>
      <c r="GF18" s="3">
        <v>1.7077467272515971E-2</v>
      </c>
      <c r="GG18" s="3">
        <v>9.7331316972977516E-3</v>
      </c>
      <c r="GH18" s="3">
        <v>4.9168861395239051E-3</v>
      </c>
      <c r="GI18" s="3">
        <v>2.1588571972807609E-3</v>
      </c>
      <c r="GJ18" s="3">
        <v>8.133278605035538E-4</v>
      </c>
      <c r="GK18" s="3">
        <v>2.500820505476327E-4</v>
      </c>
      <c r="GL18" s="3">
        <v>5.764891429224028E-5</v>
      </c>
      <c r="GM18" s="3">
        <v>8.3596690615177608E-6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10</v>
      </c>
      <c r="HC18">
        <f t="shared" si="24"/>
        <v>0.47646182707134421</v>
      </c>
      <c r="HD18">
        <f>IF(H18&gt;=$F$3,IF(HB18&lt;50,HC18*VLOOKUP(H18,Ret!$A$2:$AZ$27,HB18+2),HC18),0)</f>
        <v>0</v>
      </c>
      <c r="HE18">
        <f>IF(H18&lt;$F$3,HC18*VLOOKUP(H18,Withd!$A$2:$AZ$57,HB18+2),0)</f>
        <v>2.954063327842334E-2</v>
      </c>
      <c r="HF18">
        <f>IF(HC18=HD18,0,HC18*VLOOKUP(H18,Mort!$A$2:$E$115,IF(HF17/HC17=VLOOKUP(H17,Mort!$A$2:$E$115,2),2,3)))</f>
        <v>1.477031663921167E-4</v>
      </c>
      <c r="HH18">
        <f t="shared" si="20"/>
        <v>32</v>
      </c>
      <c r="HI18">
        <f t="shared" si="20"/>
        <v>9</v>
      </c>
      <c r="HJ18">
        <f t="shared" si="21"/>
        <v>0.35956034384889562</v>
      </c>
      <c r="HK18">
        <f>IF(HH18&gt;=$F$3,IF(HI18&lt;50,HJ18*VLOOKUP(HH18,Ret!$A$2:$AZ$27,HI18+2),HJ18),0)</f>
        <v>0</v>
      </c>
      <c r="HL18">
        <f>IF(HH18&lt;$F$3,HJ18*VLOOKUP(HH18,Withd!$A$2:$AZ$57,HI18+2),0)</f>
        <v>2.3766938728412002E-2</v>
      </c>
      <c r="HM18">
        <f>IF(HJ18=HK18,0,HJ18*VLOOKUP(HH18,Mort!$A$2:$E$115,IF(HM17/HJ17=VLOOKUP(HH17,Mort!$A$2:$E$115,2),2,3)))</f>
        <v>1.0427249971617973E-4</v>
      </c>
      <c r="HN18">
        <f>HN17/(1+Assumptions!$C$9)</f>
        <v>0.77022662195745895</v>
      </c>
      <c r="HO18">
        <f>HO17*(1+Assumptions!$C$10)</f>
        <v>1.2509225523451495</v>
      </c>
      <c r="HQ18">
        <f>HQ17/(1.01+Assumptions!$C$9)</f>
        <v>0.72022969191963182</v>
      </c>
      <c r="HR18">
        <f>HR17/(0.99+Assumptions!$C$9)</f>
        <v>0.82422958176662708</v>
      </c>
    </row>
    <row r="19" spans="2:226" x14ac:dyDescent="0.25">
      <c r="B19">
        <f t="shared" si="18"/>
        <v>2055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70026.550055370331</v>
      </c>
      <c r="F19" s="3">
        <f t="shared" si="19"/>
        <v>67046.720000000001</v>
      </c>
      <c r="H19">
        <f t="shared" si="23"/>
        <v>34</v>
      </c>
      <c r="I19" s="5">
        <v>660310.82416135224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18354.87</v>
      </c>
      <c r="V19" s="5">
        <v>19354.32</v>
      </c>
      <c r="W19" s="5">
        <v>20406.759999999998</v>
      </c>
      <c r="X19" s="5">
        <v>21514.5</v>
      </c>
      <c r="Y19" s="5">
        <v>22680.09</v>
      </c>
      <c r="Z19" s="5">
        <v>23905.72</v>
      </c>
      <c r="AA19" s="5">
        <v>25194.05</v>
      </c>
      <c r="AB19" s="5">
        <v>26547.03</v>
      </c>
      <c r="AC19" s="5">
        <v>27966.51</v>
      </c>
      <c r="AD19" s="5">
        <v>29454.51</v>
      </c>
      <c r="AE19" s="5">
        <v>31012.36</v>
      </c>
      <c r="AF19" s="5">
        <v>32640.82</v>
      </c>
      <c r="AG19" s="5">
        <v>34339.65</v>
      </c>
      <c r="AH19" s="5">
        <v>36108.410000000003</v>
      </c>
      <c r="AI19" s="5">
        <v>37944.660000000003</v>
      </c>
      <c r="AJ19" s="5">
        <v>39845.07</v>
      </c>
      <c r="AK19" s="5">
        <v>41836.46</v>
      </c>
      <c r="AL19" s="5">
        <v>43927.37</v>
      </c>
      <c r="AM19" s="5">
        <v>46127.41</v>
      </c>
      <c r="AN19" s="5">
        <v>48449.81</v>
      </c>
      <c r="AO19" s="5">
        <v>50901.919999999998</v>
      </c>
      <c r="AP19" s="5">
        <v>53486.18</v>
      </c>
      <c r="AQ19" s="5">
        <v>56202.77</v>
      </c>
      <c r="AR19" s="5">
        <v>59052.6</v>
      </c>
      <c r="AS19" s="5">
        <v>62038.2</v>
      </c>
      <c r="AT19" s="5">
        <v>65164.94</v>
      </c>
      <c r="AU19" s="5">
        <v>68438.27</v>
      </c>
      <c r="AV19" s="5">
        <v>71865.91</v>
      </c>
      <c r="AW19" s="5">
        <v>75442.47</v>
      </c>
      <c r="AX19" s="5">
        <v>32605.79</v>
      </c>
      <c r="AY19" s="5">
        <v>34196.839999999997</v>
      </c>
      <c r="AZ19" s="5">
        <v>35843.879999999997</v>
      </c>
      <c r="BA19" s="5">
        <v>37542.65</v>
      </c>
      <c r="BB19" s="5">
        <v>39288.660000000003</v>
      </c>
      <c r="BC19" s="5">
        <v>41077.730000000003</v>
      </c>
      <c r="BD19" s="5">
        <v>42906.67</v>
      </c>
      <c r="BE19" s="5">
        <v>44767.7</v>
      </c>
      <c r="BF19" s="5">
        <v>46648.99</v>
      </c>
      <c r="BG19" s="5">
        <v>48536.51</v>
      </c>
      <c r="BH19" s="5">
        <v>50415.91</v>
      </c>
      <c r="BI19" s="5">
        <v>52272.87</v>
      </c>
      <c r="BJ19" s="5">
        <v>54090.7</v>
      </c>
      <c r="BK19" s="5">
        <v>55850.75</v>
      </c>
      <c r="BL19" s="5">
        <v>57533.15</v>
      </c>
      <c r="BM19" s="5">
        <v>59112.67</v>
      </c>
      <c r="BN19" s="5">
        <v>60554.06</v>
      </c>
      <c r="BO19" s="5">
        <v>61812.12</v>
      </c>
      <c r="BP19" s="5">
        <v>62834.82</v>
      </c>
      <c r="BQ19" s="5">
        <v>63569.5</v>
      </c>
      <c r="BR19" s="5">
        <v>63957.32</v>
      </c>
      <c r="BS19" s="5">
        <v>63937.26</v>
      </c>
      <c r="BT19" s="5">
        <v>63449.75</v>
      </c>
      <c r="BU19" s="5">
        <v>62439.15</v>
      </c>
      <c r="BV19" s="5">
        <v>60861</v>
      </c>
      <c r="BW19" s="5">
        <v>58687.08</v>
      </c>
      <c r="BX19" s="5">
        <v>55793.34</v>
      </c>
      <c r="BY19" s="5">
        <v>52204.69</v>
      </c>
      <c r="BZ19" s="5">
        <v>47989.88</v>
      </c>
      <c r="CA19" s="5">
        <v>43254.15</v>
      </c>
      <c r="CB19" s="5">
        <v>38131.49</v>
      </c>
      <c r="CC19" s="5">
        <v>32790.839999999997</v>
      </c>
      <c r="CD19" s="5">
        <v>27439.53</v>
      </c>
      <c r="CE19" s="5">
        <v>22302.66</v>
      </c>
      <c r="CF19" s="5">
        <v>17706.04</v>
      </c>
      <c r="CG19" s="5">
        <v>13639.48</v>
      </c>
      <c r="CH19" s="5">
        <v>10070.31</v>
      </c>
      <c r="CI19" s="5">
        <v>7056.47</v>
      </c>
      <c r="CJ19" s="5">
        <v>4669.09</v>
      </c>
      <c r="CK19" s="5">
        <v>2807.46</v>
      </c>
      <c r="CL19" s="5">
        <v>1496.25</v>
      </c>
      <c r="CM19" s="5">
        <v>693.09</v>
      </c>
      <c r="CN19" s="5">
        <v>275.48</v>
      </c>
      <c r="CO19" s="5">
        <v>89.36</v>
      </c>
      <c r="CP19" s="5">
        <v>21.73</v>
      </c>
      <c r="CQ19" s="5">
        <v>3.32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0.99953999999999998</v>
      </c>
      <c r="DR19" s="3">
        <v>0.99902023920000005</v>
      </c>
      <c r="DS19" s="3">
        <v>0.99843081725887206</v>
      </c>
      <c r="DT19" s="3">
        <v>0.99775188430313599</v>
      </c>
      <c r="DU19" s="3">
        <v>0.99697363783337956</v>
      </c>
      <c r="DV19" s="3">
        <v>0.9960663918229512</v>
      </c>
      <c r="DW19" s="3">
        <v>0.99502052211153713</v>
      </c>
      <c r="DX19" s="3">
        <v>0.99379664686933999</v>
      </c>
      <c r="DY19" s="3">
        <v>0.99235564173137947</v>
      </c>
      <c r="DZ19" s="3">
        <v>0.99066863714043607</v>
      </c>
      <c r="EA19" s="3">
        <v>0.98868729986615522</v>
      </c>
      <c r="EB19" s="3">
        <v>0.98635399783847111</v>
      </c>
      <c r="EC19" s="3">
        <v>0.9835922066445234</v>
      </c>
      <c r="ED19" s="3">
        <v>0.98033651644052999</v>
      </c>
      <c r="EE19" s="3">
        <v>0.97648379393091878</v>
      </c>
      <c r="EF19" s="3">
        <v>0.97193337945120073</v>
      </c>
      <c r="EG19" s="3">
        <v>0.96730697656501308</v>
      </c>
      <c r="EH19" s="3">
        <v>0.96270259535656366</v>
      </c>
      <c r="EI19" s="3">
        <v>0.95821640126220209</v>
      </c>
      <c r="EJ19" s="3">
        <v>0.95399066693263579</v>
      </c>
      <c r="EK19" s="3">
        <v>0.95002206575819592</v>
      </c>
      <c r="EL19" s="3">
        <v>0.94621247727450564</v>
      </c>
      <c r="EM19" s="3">
        <v>0.94243708949018035</v>
      </c>
      <c r="EN19" s="3">
        <v>0.93860137053595527</v>
      </c>
      <c r="EO19" s="3">
        <v>0.93464985876599882</v>
      </c>
      <c r="EP19" s="3">
        <v>0.93057478538177907</v>
      </c>
      <c r="EQ19" s="3">
        <v>0.92636858735185346</v>
      </c>
      <c r="ER19" s="3">
        <v>0.92205170973479378</v>
      </c>
      <c r="ES19" s="3">
        <v>0.91747833325450923</v>
      </c>
      <c r="ET19" s="3">
        <v>0.91255147460493258</v>
      </c>
      <c r="EU19" s="3">
        <v>0.90718567193425559</v>
      </c>
      <c r="EV19" s="3">
        <v>0.90130710878012155</v>
      </c>
      <c r="EW19" s="3">
        <v>0.89480868452581686</v>
      </c>
      <c r="EX19" s="3">
        <v>0.88760547461538408</v>
      </c>
      <c r="EY19" s="3">
        <v>0.87964365350808404</v>
      </c>
      <c r="EZ19" s="3">
        <v>0.87090879202874882</v>
      </c>
      <c r="FA19" s="3">
        <v>0.86131137714059203</v>
      </c>
      <c r="FB19" s="3">
        <v>0.85071724720176278</v>
      </c>
      <c r="FC19" s="3">
        <v>0.83899436353532253</v>
      </c>
      <c r="FD19" s="3">
        <v>0.82604868050597247</v>
      </c>
      <c r="FE19" s="3">
        <v>0.81182412222765965</v>
      </c>
      <c r="FF19" s="3">
        <v>0.79626145380455537</v>
      </c>
      <c r="FG19" s="3">
        <v>0.7793090474530564</v>
      </c>
      <c r="FH19" s="3">
        <v>0.76093294011411328</v>
      </c>
      <c r="FI19" s="3">
        <v>0.74106498104773377</v>
      </c>
      <c r="FJ19" s="3">
        <v>0.71955927529772845</v>
      </c>
      <c r="FK19" s="3">
        <v>0.69621677240707014</v>
      </c>
      <c r="FL19" s="3">
        <v>0.67083967105283249</v>
      </c>
      <c r="FM19" s="3">
        <v>0.64330170255611374</v>
      </c>
      <c r="FN19" s="3">
        <v>0.61348466864263784</v>
      </c>
      <c r="FO19" s="3">
        <v>0.5813196674657044</v>
      </c>
      <c r="FP19" s="3">
        <v>0.54681253200494018</v>
      </c>
      <c r="FQ19" s="3">
        <v>0.51005032547824802</v>
      </c>
      <c r="FR19" s="3">
        <v>0.47124059621260811</v>
      </c>
      <c r="FS19" s="3">
        <v>0.43071861734428596</v>
      </c>
      <c r="FT19" s="3">
        <v>0.38813346764745638</v>
      </c>
      <c r="FU19" s="3">
        <v>0.34423557245652908</v>
      </c>
      <c r="FV19" s="3">
        <v>0.29994622370427204</v>
      </c>
      <c r="FW19" s="3">
        <v>0.25625305729727077</v>
      </c>
      <c r="FX19" s="3">
        <v>0.21412761720817242</v>
      </c>
      <c r="FY19" s="3">
        <v>0.17453756206255341</v>
      </c>
      <c r="FZ19" s="3">
        <v>0.13843970347677612</v>
      </c>
      <c r="GA19" s="3">
        <v>0.10665671635257785</v>
      </c>
      <c r="GB19" s="3">
        <v>8.0260245622478368E-2</v>
      </c>
      <c r="GC19" s="3">
        <v>5.860362354616503E-2</v>
      </c>
      <c r="GD19" s="3">
        <v>4.1012573866312671E-2</v>
      </c>
      <c r="GE19" s="3">
        <v>2.7240141436266217E-2</v>
      </c>
      <c r="GF19" s="3">
        <v>1.7084471905997448E-2</v>
      </c>
      <c r="GG19" s="3">
        <v>9.737123918104185E-3</v>
      </c>
      <c r="GH19" s="3">
        <v>4.9189028897086914E-3</v>
      </c>
      <c r="GI19" s="3">
        <v>2.159742691784395E-3</v>
      </c>
      <c r="GJ19" s="3">
        <v>8.1366146170285295E-4</v>
      </c>
      <c r="GK19" s="3">
        <v>2.5018462624439323E-4</v>
      </c>
      <c r="GL19" s="3">
        <v>5.7672560041857513E-5</v>
      </c>
      <c r="GM19" s="3">
        <v>8.3630979316697564E-6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11</v>
      </c>
      <c r="HC19">
        <f t="shared" si="24"/>
        <v>0.44677349062652877</v>
      </c>
      <c r="HD19">
        <f>IF(H19&gt;=$F$3,IF(HB19&lt;50,HC19*VLOOKUP(H19,Ret!$A$2:$AZ$27,HB19+2),HC19),0)</f>
        <v>0</v>
      </c>
      <c r="HE19">
        <f>IF(H19&lt;$F$3,HC19*VLOOKUP(H19,Withd!$A$2:$AZ$57,HB19+2),0)</f>
        <v>2.6538345343215808E-2</v>
      </c>
      <c r="HF19">
        <f>IF(HC19=HD19,0,HC19*VLOOKUP(H19,Mort!$A$2:$E$115,IF(HF18/HC18=VLOOKUP(H18,Mort!$A$2:$E$115,2),2,3)))</f>
        <v>1.474352519067545E-4</v>
      </c>
      <c r="HH19">
        <f t="shared" si="20"/>
        <v>33</v>
      </c>
      <c r="HI19">
        <f t="shared" si="20"/>
        <v>10</v>
      </c>
      <c r="HJ19">
        <f t="shared" si="21"/>
        <v>0.33568913262076744</v>
      </c>
      <c r="HK19">
        <f>IF(HH19&gt;=$F$3,IF(HI19&lt;50,HJ19*VLOOKUP(HH19,Ret!$A$2:$AZ$27,HI19+2),HJ19),0)</f>
        <v>0</v>
      </c>
      <c r="HL19">
        <f>IF(HH19&lt;$F$3,HJ19*VLOOKUP(HH19,Withd!$A$2:$AZ$57,HI19+2),0)</f>
        <v>2.0812726222487581E-2</v>
      </c>
      <c r="HM19">
        <f>IF(HJ19=HK19,0,HJ19*VLOOKUP(HH19,Mort!$A$2:$E$115,IF(HM18/HJ18=VLOOKUP(HH18,Mort!$A$2:$E$115,2),2,3)))</f>
        <v>1.040636311124379E-4</v>
      </c>
      <c r="HN19">
        <f>HN18/(1+Assumptions!$C$9)</f>
        <v>0.74202950092240749</v>
      </c>
      <c r="HO19">
        <f>HO18*(1+Assumptions!$C$10)</f>
        <v>1.2915775352963668</v>
      </c>
      <c r="HQ19">
        <f>HQ18/(1.01+Assumptions!$C$9)</f>
        <v>0.68724207244239677</v>
      </c>
      <c r="HR19">
        <f>HR18/(0.99+Assumptions!$C$9)</f>
        <v>0.80177974880022085</v>
      </c>
    </row>
    <row r="20" spans="2:226" x14ac:dyDescent="0.25">
      <c r="B20">
        <f t="shared" si="18"/>
        <v>2056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73878.010308415687</v>
      </c>
      <c r="F20" s="3">
        <f t="shared" si="19"/>
        <v>70414.570000000007</v>
      </c>
      <c r="H20">
        <f t="shared" si="23"/>
        <v>35</v>
      </c>
      <c r="I20" s="5">
        <v>648621.79861656588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19363.23</v>
      </c>
      <c r="W20" s="5">
        <v>20416.16</v>
      </c>
      <c r="X20" s="5">
        <v>21524.400000000001</v>
      </c>
      <c r="Y20" s="5">
        <v>22690.53</v>
      </c>
      <c r="Z20" s="5">
        <v>23916.720000000001</v>
      </c>
      <c r="AA20" s="5">
        <v>25205.65</v>
      </c>
      <c r="AB20" s="5">
        <v>26559.25</v>
      </c>
      <c r="AC20" s="5">
        <v>27979.38</v>
      </c>
      <c r="AD20" s="5">
        <v>29468.06</v>
      </c>
      <c r="AE20" s="5">
        <v>31026.63</v>
      </c>
      <c r="AF20" s="5">
        <v>32655.85</v>
      </c>
      <c r="AG20" s="5">
        <v>34355.449999999997</v>
      </c>
      <c r="AH20" s="5">
        <v>36125.03</v>
      </c>
      <c r="AI20" s="5">
        <v>37962.129999999997</v>
      </c>
      <c r="AJ20" s="5">
        <v>39863.410000000003</v>
      </c>
      <c r="AK20" s="5">
        <v>41855.71</v>
      </c>
      <c r="AL20" s="5">
        <v>43947.59</v>
      </c>
      <c r="AM20" s="5">
        <v>46148.639999999999</v>
      </c>
      <c r="AN20" s="5">
        <v>48472.11</v>
      </c>
      <c r="AO20" s="5">
        <v>50925.34</v>
      </c>
      <c r="AP20" s="5">
        <v>53510.79</v>
      </c>
      <c r="AQ20" s="5">
        <v>56228.639999999999</v>
      </c>
      <c r="AR20" s="5">
        <v>59079.77</v>
      </c>
      <c r="AS20" s="5">
        <v>62066.75</v>
      </c>
      <c r="AT20" s="5">
        <v>65194.93</v>
      </c>
      <c r="AU20" s="5">
        <v>68469.759999999995</v>
      </c>
      <c r="AV20" s="5">
        <v>71898.98</v>
      </c>
      <c r="AW20" s="5">
        <v>75477.19</v>
      </c>
      <c r="AX20" s="5">
        <v>32620.799999999999</v>
      </c>
      <c r="AY20" s="5">
        <v>34212.58</v>
      </c>
      <c r="AZ20" s="5">
        <v>35860.379999999997</v>
      </c>
      <c r="BA20" s="5">
        <v>37559.93</v>
      </c>
      <c r="BB20" s="5">
        <v>39306.74</v>
      </c>
      <c r="BC20" s="5">
        <v>41096.629999999997</v>
      </c>
      <c r="BD20" s="5">
        <v>42926.41</v>
      </c>
      <c r="BE20" s="5">
        <v>44788.3</v>
      </c>
      <c r="BF20" s="5">
        <v>46670.46</v>
      </c>
      <c r="BG20" s="5">
        <v>48558.85</v>
      </c>
      <c r="BH20" s="5">
        <v>50439.11</v>
      </c>
      <c r="BI20" s="5">
        <v>52296.93</v>
      </c>
      <c r="BJ20" s="5">
        <v>54115.59</v>
      </c>
      <c r="BK20" s="5">
        <v>55876.46</v>
      </c>
      <c r="BL20" s="5">
        <v>57559.63</v>
      </c>
      <c r="BM20" s="5">
        <v>59139.87</v>
      </c>
      <c r="BN20" s="5">
        <v>60581.93</v>
      </c>
      <c r="BO20" s="5">
        <v>61840.57</v>
      </c>
      <c r="BP20" s="5">
        <v>62863.74</v>
      </c>
      <c r="BQ20" s="5">
        <v>63598.75</v>
      </c>
      <c r="BR20" s="5">
        <v>63986.75</v>
      </c>
      <c r="BS20" s="5">
        <v>63966.69</v>
      </c>
      <c r="BT20" s="5">
        <v>63478.95</v>
      </c>
      <c r="BU20" s="5">
        <v>62467.88</v>
      </c>
      <c r="BV20" s="5">
        <v>60889.01</v>
      </c>
      <c r="BW20" s="5">
        <v>58714.09</v>
      </c>
      <c r="BX20" s="5">
        <v>55819.02</v>
      </c>
      <c r="BY20" s="5">
        <v>52228.71</v>
      </c>
      <c r="BZ20" s="5">
        <v>48011.96</v>
      </c>
      <c r="CA20" s="5">
        <v>43274.05</v>
      </c>
      <c r="CB20" s="5">
        <v>38149.040000000001</v>
      </c>
      <c r="CC20" s="5">
        <v>32805.93</v>
      </c>
      <c r="CD20" s="5">
        <v>27452.16</v>
      </c>
      <c r="CE20" s="5">
        <v>22312.93</v>
      </c>
      <c r="CF20" s="5">
        <v>17714.189999999999</v>
      </c>
      <c r="CG20" s="5">
        <v>13645.76</v>
      </c>
      <c r="CH20" s="5">
        <v>10074.950000000001</v>
      </c>
      <c r="CI20" s="5">
        <v>7059.72</v>
      </c>
      <c r="CJ20" s="5">
        <v>4671.24</v>
      </c>
      <c r="CK20" s="5">
        <v>2808.75</v>
      </c>
      <c r="CL20" s="5">
        <v>1496.94</v>
      </c>
      <c r="CM20" s="5">
        <v>693.41</v>
      </c>
      <c r="CN20" s="5">
        <v>275.60000000000002</v>
      </c>
      <c r="CO20" s="5">
        <v>89.4</v>
      </c>
      <c r="CP20" s="5">
        <v>21.74</v>
      </c>
      <c r="CQ20" s="5">
        <v>3.33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0.99948000000000004</v>
      </c>
      <c r="DS20" s="3">
        <v>0.99889030680000002</v>
      </c>
      <c r="DT20" s="3">
        <v>0.99821106139137605</v>
      </c>
      <c r="DU20" s="3">
        <v>0.99743245676349079</v>
      </c>
      <c r="DV20" s="3">
        <v>0.99652479322783605</v>
      </c>
      <c r="DW20" s="3">
        <v>0.99547844219494686</v>
      </c>
      <c r="DX20" s="3">
        <v>0.99425400371104711</v>
      </c>
      <c r="DY20" s="3">
        <v>0.99281233540566616</v>
      </c>
      <c r="DZ20" s="3">
        <v>0.99112455443547653</v>
      </c>
      <c r="EA20" s="3">
        <v>0.98914230532660563</v>
      </c>
      <c r="EB20" s="3">
        <v>0.9868079294860348</v>
      </c>
      <c r="EC20" s="3">
        <v>0.98404486728347385</v>
      </c>
      <c r="ED20" s="3">
        <v>0.98078767877276551</v>
      </c>
      <c r="EE20" s="3">
        <v>0.97693318319518851</v>
      </c>
      <c r="EF20" s="3">
        <v>0.9723806745614989</v>
      </c>
      <c r="EG20" s="3">
        <v>0.96775214255058617</v>
      </c>
      <c r="EH20" s="3">
        <v>0.96314564235204536</v>
      </c>
      <c r="EI20" s="3">
        <v>0.9586573836586848</v>
      </c>
      <c r="EJ20" s="3">
        <v>0.95442970459675003</v>
      </c>
      <c r="EK20" s="3">
        <v>0.95045927702562749</v>
      </c>
      <c r="EL20" s="3">
        <v>0.94664793532475477</v>
      </c>
      <c r="EM20" s="3">
        <v>0.94287081006280893</v>
      </c>
      <c r="EN20" s="3">
        <v>0.93903332586585331</v>
      </c>
      <c r="EO20" s="3">
        <v>0.93507999556395804</v>
      </c>
      <c r="EP20" s="3">
        <v>0.93100304678329915</v>
      </c>
      <c r="EQ20" s="3">
        <v>0.92679491301183869</v>
      </c>
      <c r="ER20" s="3">
        <v>0.92247604871720357</v>
      </c>
      <c r="ES20" s="3">
        <v>0.91790056751556626</v>
      </c>
      <c r="ET20" s="3">
        <v>0.91297144146800768</v>
      </c>
      <c r="EU20" s="3">
        <v>0.90760316939217578</v>
      </c>
      <c r="EV20" s="3">
        <v>0.90172190085451442</v>
      </c>
      <c r="EW20" s="3">
        <v>0.89522048594935333</v>
      </c>
      <c r="EX20" s="3">
        <v>0.888013961037461</v>
      </c>
      <c r="EY20" s="3">
        <v>0.88004847580695489</v>
      </c>
      <c r="EZ20" s="3">
        <v>0.8713095944421918</v>
      </c>
      <c r="FA20" s="3">
        <v>0.86170776271143878</v>
      </c>
      <c r="FB20" s="3">
        <v>0.85110875723008805</v>
      </c>
      <c r="FC20" s="3">
        <v>0.83938047855545739</v>
      </c>
      <c r="FD20" s="3">
        <v>0.82642883777134668</v>
      </c>
      <c r="FE20" s="3">
        <v>0.81219773318492405</v>
      </c>
      <c r="FF20" s="3">
        <v>0.79662790263976901</v>
      </c>
      <c r="FG20" s="3">
        <v>0.77966769459256835</v>
      </c>
      <c r="FH20" s="3">
        <v>0.76128313035407558</v>
      </c>
      <c r="FI20" s="3">
        <v>0.74140602782053067</v>
      </c>
      <c r="FJ20" s="3">
        <v>0.71989042489317878</v>
      </c>
      <c r="FK20" s="3">
        <v>0.696537179509644</v>
      </c>
      <c r="FL20" s="3">
        <v>0.67114839931651749</v>
      </c>
      <c r="FM20" s="3">
        <v>0.64359775752457438</v>
      </c>
      <c r="FN20" s="3">
        <v>0.61376700146331031</v>
      </c>
      <c r="FO20" s="3">
        <v>0.58158719757658894</v>
      </c>
      <c r="FP20" s="3">
        <v>0.54706418152844261</v>
      </c>
      <c r="FQ20" s="3">
        <v>0.51028505660428536</v>
      </c>
      <c r="FR20" s="3">
        <v>0.47145746664726529</v>
      </c>
      <c r="FS20" s="3">
        <v>0.43091683909026696</v>
      </c>
      <c r="FT20" s="3">
        <v>0.38831209120941224</v>
      </c>
      <c r="FU20" s="3">
        <v>0.34439399369362772</v>
      </c>
      <c r="FV20" s="3">
        <v>0.30008426246500558</v>
      </c>
      <c r="FW20" s="3">
        <v>0.25637098795172825</v>
      </c>
      <c r="FX20" s="3">
        <v>0.21422616124234364</v>
      </c>
      <c r="FY20" s="3">
        <v>0.17461788629024672</v>
      </c>
      <c r="FZ20" s="3">
        <v>0.13850341504769789</v>
      </c>
      <c r="GA20" s="3">
        <v>0.1067058010210474</v>
      </c>
      <c r="GB20" s="3">
        <v>8.0297182326348387E-2</v>
      </c>
      <c r="GC20" s="3">
        <v>5.8630593619229801E-2</v>
      </c>
      <c r="GD20" s="3">
        <v>4.1031448332545586E-2</v>
      </c>
      <c r="GE20" s="3">
        <v>2.7252677667993455E-2</v>
      </c>
      <c r="GF20" s="3">
        <v>1.7092334379812137E-2</v>
      </c>
      <c r="GG20" s="3">
        <v>9.7416050564301301E-3</v>
      </c>
      <c r="GH20" s="3">
        <v>4.9211666263568087E-3</v>
      </c>
      <c r="GI20" s="3">
        <v>2.1607366306344838E-3</v>
      </c>
      <c r="GJ20" s="3">
        <v>8.1403591822523538E-4</v>
      </c>
      <c r="GK20" s="3">
        <v>2.5029976413589534E-4</v>
      </c>
      <c r="GL20" s="3">
        <v>5.7699101628606583E-5</v>
      </c>
      <c r="GM20" s="3">
        <v>8.3669467271642398E-6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12</v>
      </c>
      <c r="HC20">
        <f t="shared" si="24"/>
        <v>0.42008771003140621</v>
      </c>
      <c r="HD20">
        <f>IF(H20&gt;=$F$3,IF(HB20&lt;50,HC20*VLOOKUP(H20,Ret!$A$2:$AZ$27,HB20+2),HC20),0)</f>
        <v>0</v>
      </c>
      <c r="HE20">
        <f>IF(H20&lt;$F$3,HC20*VLOOKUP(H20,Withd!$A$2:$AZ$57,HB20+2),0)</f>
        <v>2.3776964387777592E-2</v>
      </c>
      <c r="HF20">
        <f>IF(HC20=HD20,0,HC20*VLOOKUP(H20,Mort!$A$2:$E$115,IF(HF19/HC19=VLOOKUP(H19,Mort!$A$2:$E$115,2),2,3)))</f>
        <v>1.4703069851099216E-4</v>
      </c>
      <c r="HH20">
        <f t="shared" si="20"/>
        <v>34</v>
      </c>
      <c r="HI20">
        <f t="shared" si="20"/>
        <v>11</v>
      </c>
      <c r="HJ20">
        <f t="shared" si="21"/>
        <v>0.31477234276716742</v>
      </c>
      <c r="HK20">
        <f>IF(HH20&gt;=$F$3,IF(HI20&lt;50,HJ20*VLOOKUP(HH20,Ret!$A$2:$AZ$27,HI20+2),HJ20),0)</f>
        <v>0</v>
      </c>
      <c r="HL20">
        <f>IF(HH20&lt;$F$3,HJ20*VLOOKUP(HH20,Withd!$A$2:$AZ$57,HI20+2),0)</f>
        <v>1.8697477160369746E-2</v>
      </c>
      <c r="HM20">
        <f>IF(HJ20=HK20,0,HJ20*VLOOKUP(HH20,Mort!$A$2:$E$115,IF(HM19/HJ19=VLOOKUP(HH19,Mort!$A$2:$E$115,2),2,3)))</f>
        <v>1.0387487311316525E-4</v>
      </c>
      <c r="HN20">
        <f>HN19/(1+Assumptions!$C$9)</f>
        <v>0.71486464443391862</v>
      </c>
      <c r="HO20">
        <f>HO19*(1+Assumptions!$C$10)</f>
        <v>1.3335538051934988</v>
      </c>
      <c r="HQ20">
        <f>HQ19/(1.01+Assumptions!$C$9)</f>
        <v>0.65576533629999689</v>
      </c>
      <c r="HR20">
        <f>HR19/(0.99+Assumptions!$C$9)</f>
        <v>0.77994138988348327</v>
      </c>
    </row>
    <row r="21" spans="2:226" x14ac:dyDescent="0.25">
      <c r="B21">
        <f t="shared" si="18"/>
        <v>2057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77941.300875378554</v>
      </c>
      <c r="F21" s="3">
        <f t="shared" si="19"/>
        <v>73941.19</v>
      </c>
      <c r="H21">
        <f t="shared" si="23"/>
        <v>36</v>
      </c>
      <c r="I21" s="5">
        <v>636769.18649988296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20426.78</v>
      </c>
      <c r="X21" s="5">
        <v>21535.599999999999</v>
      </c>
      <c r="Y21" s="5">
        <v>22702.33</v>
      </c>
      <c r="Z21" s="5">
        <v>23929.16</v>
      </c>
      <c r="AA21" s="5">
        <v>25218.76</v>
      </c>
      <c r="AB21" s="5">
        <v>26573.07</v>
      </c>
      <c r="AC21" s="5">
        <v>27993.94</v>
      </c>
      <c r="AD21" s="5">
        <v>29483.4</v>
      </c>
      <c r="AE21" s="5">
        <v>31042.77</v>
      </c>
      <c r="AF21" s="5">
        <v>32672.83</v>
      </c>
      <c r="AG21" s="5">
        <v>34373.33</v>
      </c>
      <c r="AH21" s="5">
        <v>36143.82</v>
      </c>
      <c r="AI21" s="5">
        <v>37981.879999999997</v>
      </c>
      <c r="AJ21" s="5">
        <v>39884.15</v>
      </c>
      <c r="AK21" s="5">
        <v>41877.49</v>
      </c>
      <c r="AL21" s="5">
        <v>43970.45</v>
      </c>
      <c r="AM21" s="5">
        <v>46172.65</v>
      </c>
      <c r="AN21" s="5">
        <v>48497.33</v>
      </c>
      <c r="AO21" s="5">
        <v>50951.839999999997</v>
      </c>
      <c r="AP21" s="5">
        <v>53538.63</v>
      </c>
      <c r="AQ21" s="5">
        <v>56257.89</v>
      </c>
      <c r="AR21" s="5">
        <v>59110.51</v>
      </c>
      <c r="AS21" s="5">
        <v>62099.05</v>
      </c>
      <c r="AT21" s="5">
        <v>65228.85</v>
      </c>
      <c r="AU21" s="5">
        <v>68505.39</v>
      </c>
      <c r="AV21" s="5">
        <v>71936.39</v>
      </c>
      <c r="AW21" s="5">
        <v>75516.460000000006</v>
      </c>
      <c r="AX21" s="5">
        <v>32637.77</v>
      </c>
      <c r="AY21" s="5">
        <v>34230.379999999997</v>
      </c>
      <c r="AZ21" s="5">
        <v>35879.040000000001</v>
      </c>
      <c r="BA21" s="5">
        <v>37579.47</v>
      </c>
      <c r="BB21" s="5">
        <v>39327.19</v>
      </c>
      <c r="BC21" s="5">
        <v>41118.01</v>
      </c>
      <c r="BD21" s="5">
        <v>42948.75</v>
      </c>
      <c r="BE21" s="5">
        <v>44811.6</v>
      </c>
      <c r="BF21" s="5">
        <v>46694.74</v>
      </c>
      <c r="BG21" s="5">
        <v>48584.11</v>
      </c>
      <c r="BH21" s="5">
        <v>50465.35</v>
      </c>
      <c r="BI21" s="5">
        <v>52324.14</v>
      </c>
      <c r="BJ21" s="5">
        <v>54143.74</v>
      </c>
      <c r="BK21" s="5">
        <v>55905.53</v>
      </c>
      <c r="BL21" s="5">
        <v>57589.58</v>
      </c>
      <c r="BM21" s="5">
        <v>59170.64</v>
      </c>
      <c r="BN21" s="5">
        <v>60613.45</v>
      </c>
      <c r="BO21" s="5">
        <v>61872.74</v>
      </c>
      <c r="BP21" s="5">
        <v>62896.44</v>
      </c>
      <c r="BQ21" s="5">
        <v>63631.839999999997</v>
      </c>
      <c r="BR21" s="5">
        <v>64020.04</v>
      </c>
      <c r="BS21" s="5">
        <v>63999.97</v>
      </c>
      <c r="BT21" s="5">
        <v>63511.98</v>
      </c>
      <c r="BU21" s="5">
        <v>62500.38</v>
      </c>
      <c r="BV21" s="5">
        <v>60920.69</v>
      </c>
      <c r="BW21" s="5">
        <v>58744.63</v>
      </c>
      <c r="BX21" s="5">
        <v>55848.06</v>
      </c>
      <c r="BY21" s="5">
        <v>52255.89</v>
      </c>
      <c r="BZ21" s="5">
        <v>48036.94</v>
      </c>
      <c r="CA21" s="5">
        <v>43296.57</v>
      </c>
      <c r="CB21" s="5">
        <v>38168.89</v>
      </c>
      <c r="CC21" s="5">
        <v>32823</v>
      </c>
      <c r="CD21" s="5">
        <v>27466.44</v>
      </c>
      <c r="CE21" s="5">
        <v>22324.54</v>
      </c>
      <c r="CF21" s="5">
        <v>17723.41</v>
      </c>
      <c r="CG21" s="5">
        <v>13652.86</v>
      </c>
      <c r="CH21" s="5">
        <v>10080.19</v>
      </c>
      <c r="CI21" s="5">
        <v>7063.39</v>
      </c>
      <c r="CJ21" s="5">
        <v>4673.67</v>
      </c>
      <c r="CK21" s="5">
        <v>2810.22</v>
      </c>
      <c r="CL21" s="5">
        <v>1497.72</v>
      </c>
      <c r="CM21" s="5">
        <v>693.77</v>
      </c>
      <c r="CN21" s="5">
        <v>275.75</v>
      </c>
      <c r="CO21" s="5">
        <v>89.45</v>
      </c>
      <c r="CP21" s="5">
        <v>21.75</v>
      </c>
      <c r="CQ21" s="5">
        <v>3.33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0.99941000000000002</v>
      </c>
      <c r="DT21" s="3">
        <v>0.99873040120000001</v>
      </c>
      <c r="DU21" s="3">
        <v>0.99795139148706402</v>
      </c>
      <c r="DV21" s="3">
        <v>0.99704325572081087</v>
      </c>
      <c r="DW21" s="3">
        <v>0.99599636030230398</v>
      </c>
      <c r="DX21" s="3">
        <v>0.99477128477913224</v>
      </c>
      <c r="DY21" s="3">
        <v>0.99332886641620255</v>
      </c>
      <c r="DZ21" s="3">
        <v>0.99164020734329494</v>
      </c>
      <c r="EA21" s="3">
        <v>0.9896569269286084</v>
      </c>
      <c r="EB21" s="3">
        <v>0.98732133658105681</v>
      </c>
      <c r="EC21" s="3">
        <v>0.98455683683862982</v>
      </c>
      <c r="ED21" s="3">
        <v>0.98129795370869388</v>
      </c>
      <c r="EE21" s="3">
        <v>0.97744145275061878</v>
      </c>
      <c r="EF21" s="3">
        <v>0.97288657558080094</v>
      </c>
      <c r="EG21" s="3">
        <v>0.96825563548103633</v>
      </c>
      <c r="EH21" s="3">
        <v>0.96364673865614658</v>
      </c>
      <c r="EI21" s="3">
        <v>0.95915614485400891</v>
      </c>
      <c r="EJ21" s="3">
        <v>0.95492626625520272</v>
      </c>
      <c r="EK21" s="3">
        <v>0.95095377298758099</v>
      </c>
      <c r="EL21" s="3">
        <v>0.94714044835790079</v>
      </c>
      <c r="EM21" s="3">
        <v>0.94336135796895271</v>
      </c>
      <c r="EN21" s="3">
        <v>0.93952187724201908</v>
      </c>
      <c r="EO21" s="3">
        <v>0.93556649013883009</v>
      </c>
      <c r="EP21" s="3">
        <v>0.93148742024182474</v>
      </c>
      <c r="EQ21" s="3">
        <v>0.92727709710233175</v>
      </c>
      <c r="ER21" s="3">
        <v>0.92295598582983485</v>
      </c>
      <c r="ES21" s="3">
        <v>0.91837812414011888</v>
      </c>
      <c r="ET21" s="3">
        <v>0.91344643361348643</v>
      </c>
      <c r="EU21" s="3">
        <v>0.90807536858383908</v>
      </c>
      <c r="EV21" s="3">
        <v>0.90219104019541574</v>
      </c>
      <c r="EW21" s="3">
        <v>0.89568624279560671</v>
      </c>
      <c r="EX21" s="3">
        <v>0.88847596854110211</v>
      </c>
      <c r="EY21" s="3">
        <v>0.88050633910328835</v>
      </c>
      <c r="EZ21" s="3">
        <v>0.87176291115599269</v>
      </c>
      <c r="FA21" s="3">
        <v>0.8621560838750536</v>
      </c>
      <c r="FB21" s="3">
        <v>0.8515515640433905</v>
      </c>
      <c r="FC21" s="3">
        <v>0.83981718349087253</v>
      </c>
      <c r="FD21" s="3">
        <v>0.82685880434960835</v>
      </c>
      <c r="FE21" s="3">
        <v>0.81262029573870809</v>
      </c>
      <c r="FF21" s="3">
        <v>0.79704236466939704</v>
      </c>
      <c r="FG21" s="3">
        <v>0.78007333272558554</v>
      </c>
      <c r="FH21" s="3">
        <v>0.76167920353991625</v>
      </c>
      <c r="FI21" s="3">
        <v>0.74179175953548904</v>
      </c>
      <c r="FJ21" s="3">
        <v>0.72026496267376916</v>
      </c>
      <c r="FK21" s="3">
        <v>0.69689956728463209</v>
      </c>
      <c r="FL21" s="3">
        <v>0.6714975780571073</v>
      </c>
      <c r="FM21" s="3">
        <v>0.64393260247786299</v>
      </c>
      <c r="FN21" s="3">
        <v>0.61408632635301408</v>
      </c>
      <c r="FO21" s="3">
        <v>0.58188978026232552</v>
      </c>
      <c r="FP21" s="3">
        <v>0.54734880290595389</v>
      </c>
      <c r="FQ21" s="3">
        <v>0.51055054288658663</v>
      </c>
      <c r="FR21" s="3">
        <v>0.47170275207834628</v>
      </c>
      <c r="FS21" s="3">
        <v>0.43114103242712926</v>
      </c>
      <c r="FT21" s="3">
        <v>0.388514118551059</v>
      </c>
      <c r="FU21" s="3">
        <v>0.34457317174293423</v>
      </c>
      <c r="FV21" s="3">
        <v>0.30024038746648829</v>
      </c>
      <c r="FW21" s="3">
        <v>0.25650437022424494</v>
      </c>
      <c r="FX21" s="3">
        <v>0.2143376168030813</v>
      </c>
      <c r="FY21" s="3">
        <v>0.1747087348323596</v>
      </c>
      <c r="FZ21" s="3">
        <v>0.13857547429433098</v>
      </c>
      <c r="GA21" s="3">
        <v>0.10676131690583847</v>
      </c>
      <c r="GB21" s="3">
        <v>8.0338958584812506E-2</v>
      </c>
      <c r="GC21" s="3">
        <v>5.8661097389872546E-2</v>
      </c>
      <c r="GD21" s="3">
        <v>4.1052795786354498E-2</v>
      </c>
      <c r="GE21" s="3">
        <v>2.7266856433338798E-2</v>
      </c>
      <c r="GF21" s="3">
        <v>1.7101227017861428E-2</v>
      </c>
      <c r="GG21" s="3">
        <v>9.7466733265599414E-3</v>
      </c>
      <c r="GH21" s="3">
        <v>4.9237269643782854E-3</v>
      </c>
      <c r="GI21" s="3">
        <v>2.1618607982495735E-3</v>
      </c>
      <c r="GJ21" s="3">
        <v>8.1445943713254426E-4</v>
      </c>
      <c r="GK21" s="3">
        <v>2.504299877295147E-4</v>
      </c>
      <c r="GL21" s="3">
        <v>5.7729120771407715E-5</v>
      </c>
      <c r="GM21" s="3">
        <v>8.3712998030618317E-6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13</v>
      </c>
      <c r="HC21">
        <f t="shared" si="24"/>
        <v>0.3961637149451176</v>
      </c>
      <c r="HD21">
        <f>IF(H21&gt;=$F$3,IF(HB21&lt;50,HC21*VLOOKUP(H21,Ret!$A$2:$AZ$27,HB21+2),HC21),0)</f>
        <v>0</v>
      </c>
      <c r="HE21">
        <f>IF(H21&lt;$F$3,HC21*VLOOKUP(H21,Withd!$A$2:$AZ$57,HB21+2),0)</f>
        <v>2.0006267604728439E-2</v>
      </c>
      <c r="HF21">
        <f>IF(HC21=HD21,0,HC21*VLOOKUP(H21,Mort!$A$2:$E$115,IF(HF20/HC20=VLOOKUP(H20,Mort!$A$2:$E$115,2),2,3)))</f>
        <v>1.5054221167914468E-4</v>
      </c>
      <c r="HH21">
        <f t="shared" si="20"/>
        <v>35</v>
      </c>
      <c r="HI21">
        <f t="shared" si="20"/>
        <v>12</v>
      </c>
      <c r="HJ21">
        <f t="shared" si="21"/>
        <v>0.29597099073368455</v>
      </c>
      <c r="HK21">
        <f>IF(HH21&gt;=$F$3,IF(HI21&lt;50,HJ21*VLOOKUP(HH21,Ret!$A$2:$AZ$27,HI21+2),HJ21),0)</f>
        <v>0</v>
      </c>
      <c r="HL21">
        <f>IF(HH21&lt;$F$3,HJ21*VLOOKUP(HH21,Withd!$A$2:$AZ$57,HI21+2),0)</f>
        <v>1.6751958075526544E-2</v>
      </c>
      <c r="HM21">
        <f>IF(HJ21=HK21,0,HJ21*VLOOKUP(HH21,Mort!$A$2:$E$115,IF(HM20/HJ20=VLOOKUP(HH20,Mort!$A$2:$E$115,2),2,3)))</f>
        <v>1.0358984675678959E-4</v>
      </c>
      <c r="HN21">
        <f>HN20/(1+Assumptions!$C$9)</f>
        <v>0.68869426246042253</v>
      </c>
      <c r="HO21">
        <f>HO20*(1+Assumptions!$C$10)</f>
        <v>1.3768943038622874</v>
      </c>
      <c r="HQ21">
        <f>HQ20/(1.01+Assumptions!$C$9)</f>
        <v>0.62573028272900466</v>
      </c>
      <c r="HR21">
        <f>HR20/(0.99+Assumptions!$C$9)</f>
        <v>0.75869785008120938</v>
      </c>
    </row>
    <row r="22" spans="2:226" x14ac:dyDescent="0.25">
      <c r="B22">
        <f t="shared" si="18"/>
        <v>2058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82228.072423524369</v>
      </c>
      <c r="F22" s="3">
        <f t="shared" si="19"/>
        <v>77621.03</v>
      </c>
      <c r="H22">
        <f t="shared" si="23"/>
        <v>37</v>
      </c>
      <c r="I22" s="5">
        <v>624754.51952377718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21548.31</v>
      </c>
      <c r="Y22" s="5">
        <v>22715.73</v>
      </c>
      <c r="Z22" s="5">
        <v>23943.29</v>
      </c>
      <c r="AA22" s="5">
        <v>25233.65</v>
      </c>
      <c r="AB22" s="5">
        <v>26588.76</v>
      </c>
      <c r="AC22" s="5">
        <v>28010.46</v>
      </c>
      <c r="AD22" s="5">
        <v>29500.799999999999</v>
      </c>
      <c r="AE22" s="5">
        <v>31061.1</v>
      </c>
      <c r="AF22" s="5">
        <v>32692.12</v>
      </c>
      <c r="AG22" s="5">
        <v>34393.620000000003</v>
      </c>
      <c r="AH22" s="5">
        <v>36165.160000000003</v>
      </c>
      <c r="AI22" s="5">
        <v>38004.300000000003</v>
      </c>
      <c r="AJ22" s="5">
        <v>39907.699999999997</v>
      </c>
      <c r="AK22" s="5">
        <v>41902.21</v>
      </c>
      <c r="AL22" s="5">
        <v>43996.41</v>
      </c>
      <c r="AM22" s="5">
        <v>46199.91</v>
      </c>
      <c r="AN22" s="5">
        <v>48525.96</v>
      </c>
      <c r="AO22" s="5">
        <v>50981.919999999998</v>
      </c>
      <c r="AP22" s="5">
        <v>53570.239999999998</v>
      </c>
      <c r="AQ22" s="5">
        <v>56291.1</v>
      </c>
      <c r="AR22" s="5">
        <v>59145.41</v>
      </c>
      <c r="AS22" s="5">
        <v>62135.71</v>
      </c>
      <c r="AT22" s="5">
        <v>65267.360000000001</v>
      </c>
      <c r="AU22" s="5">
        <v>68545.83</v>
      </c>
      <c r="AV22" s="5">
        <v>71978.86</v>
      </c>
      <c r="AW22" s="5">
        <v>75561.039999999994</v>
      </c>
      <c r="AX22" s="5">
        <v>32657.03</v>
      </c>
      <c r="AY22" s="5">
        <v>34250.589999999997</v>
      </c>
      <c r="AZ22" s="5">
        <v>35900.22</v>
      </c>
      <c r="BA22" s="5">
        <v>37601.65</v>
      </c>
      <c r="BB22" s="5">
        <v>39350.400000000001</v>
      </c>
      <c r="BC22" s="5">
        <v>41142.29</v>
      </c>
      <c r="BD22" s="5">
        <v>42974.1</v>
      </c>
      <c r="BE22" s="5">
        <v>44838.06</v>
      </c>
      <c r="BF22" s="5">
        <v>46722.31</v>
      </c>
      <c r="BG22" s="5">
        <v>48612.79</v>
      </c>
      <c r="BH22" s="5">
        <v>50495.14</v>
      </c>
      <c r="BI22" s="5">
        <v>52355.03</v>
      </c>
      <c r="BJ22" s="5">
        <v>54175.71</v>
      </c>
      <c r="BK22" s="5">
        <v>55938.53</v>
      </c>
      <c r="BL22" s="5">
        <v>57623.57</v>
      </c>
      <c r="BM22" s="5">
        <v>59205.57</v>
      </c>
      <c r="BN22" s="5">
        <v>60649.23</v>
      </c>
      <c r="BO22" s="5">
        <v>61909.27</v>
      </c>
      <c r="BP22" s="5">
        <v>62933.57</v>
      </c>
      <c r="BQ22" s="5">
        <v>63669.41</v>
      </c>
      <c r="BR22" s="5">
        <v>64057.84</v>
      </c>
      <c r="BS22" s="5">
        <v>64037.75</v>
      </c>
      <c r="BT22" s="5">
        <v>63549.47</v>
      </c>
      <c r="BU22" s="5">
        <v>62537.279999999999</v>
      </c>
      <c r="BV22" s="5">
        <v>60956.65</v>
      </c>
      <c r="BW22" s="5">
        <v>58779.31</v>
      </c>
      <c r="BX22" s="5">
        <v>55881.03</v>
      </c>
      <c r="BY22" s="5">
        <v>52286.74</v>
      </c>
      <c r="BZ22" s="5">
        <v>48065.3</v>
      </c>
      <c r="CA22" s="5">
        <v>43322.13</v>
      </c>
      <c r="CB22" s="5">
        <v>38191.42</v>
      </c>
      <c r="CC22" s="5">
        <v>32842.370000000003</v>
      </c>
      <c r="CD22" s="5">
        <v>27482.66</v>
      </c>
      <c r="CE22" s="5">
        <v>22337.72</v>
      </c>
      <c r="CF22" s="5">
        <v>17733.87</v>
      </c>
      <c r="CG22" s="5">
        <v>13660.92</v>
      </c>
      <c r="CH22" s="5">
        <v>10086.14</v>
      </c>
      <c r="CI22" s="5">
        <v>7067.56</v>
      </c>
      <c r="CJ22" s="5">
        <v>4676.43</v>
      </c>
      <c r="CK22" s="5">
        <v>2811.87</v>
      </c>
      <c r="CL22" s="5">
        <v>1498.6</v>
      </c>
      <c r="CM22" s="5">
        <v>694.18</v>
      </c>
      <c r="CN22" s="5">
        <v>275.91000000000003</v>
      </c>
      <c r="CO22" s="5">
        <v>89.5</v>
      </c>
      <c r="CP22" s="5">
        <v>21.77</v>
      </c>
      <c r="CQ22" s="5">
        <v>3.33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0.99931999999999999</v>
      </c>
      <c r="DU22" s="3">
        <v>0.99854053040000001</v>
      </c>
      <c r="DV22" s="3">
        <v>0.99763185851733605</v>
      </c>
      <c r="DW22" s="3">
        <v>0.99658434506589288</v>
      </c>
      <c r="DX22" s="3">
        <v>0.99535854632146192</v>
      </c>
      <c r="DY22" s="3">
        <v>0.99391527642929589</v>
      </c>
      <c r="DZ22" s="3">
        <v>0.99222562045936602</v>
      </c>
      <c r="EA22" s="3">
        <v>0.99024116921844729</v>
      </c>
      <c r="EB22" s="3">
        <v>0.98790420005909174</v>
      </c>
      <c r="EC22" s="3">
        <v>0.98513806829892625</v>
      </c>
      <c r="ED22" s="3">
        <v>0.9818772612928568</v>
      </c>
      <c r="EE22" s="3">
        <v>0.97801848365597588</v>
      </c>
      <c r="EF22" s="3">
        <v>0.97346091752213904</v>
      </c>
      <c r="EG22" s="3">
        <v>0.96882724355473371</v>
      </c>
      <c r="EH22" s="3">
        <v>0.96421562587541321</v>
      </c>
      <c r="EI22" s="3">
        <v>0.95972238105883378</v>
      </c>
      <c r="EJ22" s="3">
        <v>0.95549000535836426</v>
      </c>
      <c r="EK22" s="3">
        <v>0.95151516693607341</v>
      </c>
      <c r="EL22" s="3">
        <v>0.9476995911166598</v>
      </c>
      <c r="EM22" s="3">
        <v>0.94391826974810433</v>
      </c>
      <c r="EN22" s="3">
        <v>0.94007652239022954</v>
      </c>
      <c r="EO22" s="3">
        <v>0.93611880023096661</v>
      </c>
      <c r="EP22" s="3">
        <v>0.93203732226195957</v>
      </c>
      <c r="EQ22" s="3">
        <v>0.92782451356533557</v>
      </c>
      <c r="ER22" s="3">
        <v>0.92350085133212112</v>
      </c>
      <c r="ES22" s="3">
        <v>0.91892028710951379</v>
      </c>
      <c r="ET22" s="3">
        <v>0.91398568516773571</v>
      </c>
      <c r="EU22" s="3">
        <v>0.90861144933894944</v>
      </c>
      <c r="EV22" s="3">
        <v>0.90272364714723297</v>
      </c>
      <c r="EW22" s="3">
        <v>0.89621500965130141</v>
      </c>
      <c r="EX22" s="3">
        <v>0.88900047882360844</v>
      </c>
      <c r="EY22" s="3">
        <v>0.88102614452856065</v>
      </c>
      <c r="EZ22" s="3">
        <v>0.87227755491339209</v>
      </c>
      <c r="FA22" s="3">
        <v>0.86266505625824652</v>
      </c>
      <c r="FB22" s="3">
        <v>0.85205427606627016</v>
      </c>
      <c r="FC22" s="3">
        <v>0.8403129681420769</v>
      </c>
      <c r="FD22" s="3">
        <v>0.82734693904364465</v>
      </c>
      <c r="FE22" s="3">
        <v>0.81310002475331311</v>
      </c>
      <c r="FF22" s="3">
        <v>0.79751289727879204</v>
      </c>
      <c r="FG22" s="3">
        <v>0.78053384769572653</v>
      </c>
      <c r="FH22" s="3">
        <v>0.76212885956706122</v>
      </c>
      <c r="FI22" s="3">
        <v>0.74222967504376525</v>
      </c>
      <c r="FJ22" s="3">
        <v>0.72069016987399515</v>
      </c>
      <c r="FK22" s="3">
        <v>0.69731098076328268</v>
      </c>
      <c r="FL22" s="3">
        <v>0.67189399551446105</v>
      </c>
      <c r="FM22" s="3">
        <v>0.64431274699859242</v>
      </c>
      <c r="FN22" s="3">
        <v>0.61444885117520764</v>
      </c>
      <c r="FO22" s="3">
        <v>0.58223329790809153</v>
      </c>
      <c r="FP22" s="3">
        <v>0.54767192934426723</v>
      </c>
      <c r="FQ22" s="3">
        <v>0.51085194553445212</v>
      </c>
      <c r="FR22" s="3">
        <v>0.47198122099873568</v>
      </c>
      <c r="FS22" s="3">
        <v>0.4313955558050544</v>
      </c>
      <c r="FT22" s="3">
        <v>0.38874347720260866</v>
      </c>
      <c r="FU22" s="3">
        <v>0.34477658993099364</v>
      </c>
      <c r="FV22" s="3">
        <v>0.30041763387047199</v>
      </c>
      <c r="FW22" s="3">
        <v>0.25665579714456033</v>
      </c>
      <c r="FX22" s="3">
        <v>0.21446415065196606</v>
      </c>
      <c r="FY22" s="3">
        <v>0.17481187383792404</v>
      </c>
      <c r="FZ22" s="3">
        <v>0.13865728209076458</v>
      </c>
      <c r="GA22" s="3">
        <v>0.10682434326836684</v>
      </c>
      <c r="GB22" s="3">
        <v>8.0386386552878733E-2</v>
      </c>
      <c r="GC22" s="3">
        <v>5.8695727869315463E-2</v>
      </c>
      <c r="GD22" s="3">
        <v>4.107703123478304E-2</v>
      </c>
      <c r="GE22" s="3">
        <v>2.7282953375830549E-2</v>
      </c>
      <c r="GF22" s="3">
        <v>1.7111322698253405E-2</v>
      </c>
      <c r="GG22" s="3">
        <v>9.7524272586425459E-3</v>
      </c>
      <c r="GH22" s="3">
        <v>4.9266336782484554E-3</v>
      </c>
      <c r="GI22" s="3">
        <v>2.1631370491085491E-3</v>
      </c>
      <c r="GJ22" s="3">
        <v>8.1494025188115471E-4</v>
      </c>
      <c r="GK22" s="3">
        <v>2.5057782864841744E-4</v>
      </c>
      <c r="GL22" s="3">
        <v>5.7763201060033174E-5</v>
      </c>
      <c r="GM22" s="3">
        <v>8.3762417857154089E-6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14</v>
      </c>
      <c r="HC22">
        <f t="shared" si="24"/>
        <v>0.37600690512870999</v>
      </c>
      <c r="HD22">
        <f>IF(H22&gt;=$F$3,IF(HB22&lt;50,HC22*VLOOKUP(H22,Ret!$A$2:$AZ$27,HB22+2),HC22),0)</f>
        <v>0</v>
      </c>
      <c r="HE22">
        <f>IF(H22&lt;$F$3,HC22*VLOOKUP(H22,Withd!$A$2:$AZ$57,HB22+2),0)</f>
        <v>1.8123532827203821E-2</v>
      </c>
      <c r="HF22">
        <f>IF(HC22=HD22,0,HC22*VLOOKUP(H22,Mort!$A$2:$E$115,IF(HF21/HC21=VLOOKUP(H21,Mort!$A$2:$E$115,2),2,3)))</f>
        <v>1.5040276205148401E-4</v>
      </c>
      <c r="HH22">
        <f t="shared" si="20"/>
        <v>36</v>
      </c>
      <c r="HI22">
        <f t="shared" si="20"/>
        <v>13</v>
      </c>
      <c r="HJ22">
        <f t="shared" si="21"/>
        <v>0.27911544281140122</v>
      </c>
      <c r="HK22">
        <f>IF(HH22&gt;=$F$3,IF(HI22&lt;50,HJ22*VLOOKUP(HH22,Ret!$A$2:$AZ$27,HI22+2),HJ22),0)</f>
        <v>0</v>
      </c>
      <c r="HL22">
        <f>IF(HH22&lt;$F$3,HJ22*VLOOKUP(HH22,Withd!$A$2:$AZ$57,HI22+2),0)</f>
        <v>1.4095329861975762E-2</v>
      </c>
      <c r="HM22">
        <f>IF(HJ22=HK22,0,HJ22*VLOOKUP(HH22,Mort!$A$2:$E$115,IF(HM21/HJ21=VLOOKUP(HH21,Mort!$A$2:$E$115,2),2,3)))</f>
        <v>1.0606386826833247E-4</v>
      </c>
      <c r="HN22">
        <f>HN21/(1+Assumptions!$C$9)</f>
        <v>0.66348194842044561</v>
      </c>
      <c r="HO22">
        <f>HO21*(1+Assumptions!$C$10)</f>
        <v>1.4216433687378116</v>
      </c>
      <c r="HQ22">
        <f>HQ21/(1.01+Assumptions!$C$9)</f>
        <v>0.5970708804666075</v>
      </c>
      <c r="HR22">
        <f>HR21/(0.99+Assumptions!$C$9)</f>
        <v>0.73803292809456167</v>
      </c>
    </row>
    <row r="23" spans="2:226" x14ac:dyDescent="0.25">
      <c r="B23">
        <f t="shared" si="18"/>
        <v>2059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35730.356924378415</v>
      </c>
      <c r="F23" s="3">
        <f t="shared" si="19"/>
        <v>33547.35</v>
      </c>
      <c r="H23">
        <f t="shared" si="23"/>
        <v>38</v>
      </c>
      <c r="I23" s="5">
        <v>612584.99001960445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22731.19</v>
      </c>
      <c r="Z23" s="5">
        <v>23959.58</v>
      </c>
      <c r="AA23" s="5">
        <v>25250.82</v>
      </c>
      <c r="AB23" s="5">
        <v>26606.85</v>
      </c>
      <c r="AC23" s="5">
        <v>28029.52</v>
      </c>
      <c r="AD23" s="5">
        <v>29520.880000000001</v>
      </c>
      <c r="AE23" s="5">
        <v>31082.23</v>
      </c>
      <c r="AF23" s="5">
        <v>32714.37</v>
      </c>
      <c r="AG23" s="5">
        <v>34417.019999999997</v>
      </c>
      <c r="AH23" s="5">
        <v>36189.769999999997</v>
      </c>
      <c r="AI23" s="5">
        <v>38030.160000000003</v>
      </c>
      <c r="AJ23" s="5">
        <v>39934.85</v>
      </c>
      <c r="AK23" s="5">
        <v>41930.720000000001</v>
      </c>
      <c r="AL23" s="5">
        <v>44026.35</v>
      </c>
      <c r="AM23" s="5">
        <v>46231.35</v>
      </c>
      <c r="AN23" s="5">
        <v>48558.98</v>
      </c>
      <c r="AO23" s="5">
        <v>51016.61</v>
      </c>
      <c r="AP23" s="5">
        <v>53606.69</v>
      </c>
      <c r="AQ23" s="5">
        <v>56329.41</v>
      </c>
      <c r="AR23" s="5">
        <v>59185.65</v>
      </c>
      <c r="AS23" s="5">
        <v>62177.99</v>
      </c>
      <c r="AT23" s="5">
        <v>65311.77</v>
      </c>
      <c r="AU23" s="5">
        <v>68592.47</v>
      </c>
      <c r="AV23" s="5">
        <v>72027.839999999997</v>
      </c>
      <c r="AW23" s="5">
        <v>75612.460000000006</v>
      </c>
      <c r="AX23" s="5">
        <v>32679.26</v>
      </c>
      <c r="AY23" s="5">
        <v>34273.89</v>
      </c>
      <c r="AZ23" s="5">
        <v>35924.65</v>
      </c>
      <c r="BA23" s="5">
        <v>37627.24</v>
      </c>
      <c r="BB23" s="5">
        <v>39377.18</v>
      </c>
      <c r="BC23" s="5">
        <v>41170.28</v>
      </c>
      <c r="BD23" s="5">
        <v>43003.34</v>
      </c>
      <c r="BE23" s="5">
        <v>44868.57</v>
      </c>
      <c r="BF23" s="5">
        <v>46754.1</v>
      </c>
      <c r="BG23" s="5">
        <v>48645.87</v>
      </c>
      <c r="BH23" s="5">
        <v>50529.5</v>
      </c>
      <c r="BI23" s="5">
        <v>52390.65</v>
      </c>
      <c r="BJ23" s="5">
        <v>54212.57</v>
      </c>
      <c r="BK23" s="5">
        <v>55976.6</v>
      </c>
      <c r="BL23" s="5">
        <v>57662.79</v>
      </c>
      <c r="BM23" s="5">
        <v>59245.86</v>
      </c>
      <c r="BN23" s="5">
        <v>60690.5</v>
      </c>
      <c r="BO23" s="5">
        <v>61951.4</v>
      </c>
      <c r="BP23" s="5">
        <v>62976.4</v>
      </c>
      <c r="BQ23" s="5">
        <v>63712.73</v>
      </c>
      <c r="BR23" s="5">
        <v>64101.43</v>
      </c>
      <c r="BS23" s="5">
        <v>64081.32</v>
      </c>
      <c r="BT23" s="5">
        <v>63592.72</v>
      </c>
      <c r="BU23" s="5">
        <v>62579.83</v>
      </c>
      <c r="BV23" s="5">
        <v>60998.13</v>
      </c>
      <c r="BW23" s="5">
        <v>58819.31</v>
      </c>
      <c r="BX23" s="5">
        <v>55919.06</v>
      </c>
      <c r="BY23" s="5">
        <v>52322.32</v>
      </c>
      <c r="BZ23" s="5">
        <v>48098.01</v>
      </c>
      <c r="CA23" s="5">
        <v>43351.61</v>
      </c>
      <c r="CB23" s="5">
        <v>38217.410000000003</v>
      </c>
      <c r="CC23" s="5">
        <v>32864.720000000001</v>
      </c>
      <c r="CD23" s="5">
        <v>27501.360000000001</v>
      </c>
      <c r="CE23" s="5">
        <v>22352.92</v>
      </c>
      <c r="CF23" s="5">
        <v>17745.939999999999</v>
      </c>
      <c r="CG23" s="5">
        <v>13670.22</v>
      </c>
      <c r="CH23" s="5">
        <v>10093</v>
      </c>
      <c r="CI23" s="5">
        <v>7072.37</v>
      </c>
      <c r="CJ23" s="5">
        <v>4679.6099999999997</v>
      </c>
      <c r="CK23" s="5">
        <v>2813.79</v>
      </c>
      <c r="CL23" s="5">
        <v>1499.62</v>
      </c>
      <c r="CM23" s="5">
        <v>694.65</v>
      </c>
      <c r="CN23" s="5">
        <v>276.10000000000002</v>
      </c>
      <c r="CO23" s="5">
        <v>89.56</v>
      </c>
      <c r="CP23" s="5">
        <v>21.78</v>
      </c>
      <c r="CQ23" s="5">
        <v>3.33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0.99922</v>
      </c>
      <c r="DV23" s="3">
        <v>0.99831070980000003</v>
      </c>
      <c r="DW23" s="3">
        <v>0.99726248355471003</v>
      </c>
      <c r="DX23" s="3">
        <v>0.99603585069993783</v>
      </c>
      <c r="DY23" s="3">
        <v>0.994591598716423</v>
      </c>
      <c r="DZ23" s="3">
        <v>0.99290079299860501</v>
      </c>
      <c r="EA23" s="3">
        <v>0.99091499141260775</v>
      </c>
      <c r="EB23" s="3">
        <v>0.98857643203287393</v>
      </c>
      <c r="EC23" s="3">
        <v>0.98580841802318186</v>
      </c>
      <c r="ED23" s="3">
        <v>0.98254539215952508</v>
      </c>
      <c r="EE23" s="3">
        <v>0.97868398876833818</v>
      </c>
      <c r="EF23" s="3">
        <v>0.9741233213806777</v>
      </c>
      <c r="EG23" s="3">
        <v>0.96948649437090573</v>
      </c>
      <c r="EH23" s="3">
        <v>0.96487173865770026</v>
      </c>
      <c r="EI23" s="3">
        <v>0.96037543635555533</v>
      </c>
      <c r="EJ23" s="3">
        <v>0.9561401806812273</v>
      </c>
      <c r="EK23" s="3">
        <v>0.95216263752959329</v>
      </c>
      <c r="EL23" s="3">
        <v>0.94834446535309969</v>
      </c>
      <c r="EM23" s="3">
        <v>0.94456057093634083</v>
      </c>
      <c r="EN23" s="3">
        <v>0.9407162094126299</v>
      </c>
      <c r="EO23" s="3">
        <v>0.93675579417100263</v>
      </c>
      <c r="EP23" s="3">
        <v>0.93267153890841703</v>
      </c>
      <c r="EQ23" s="3">
        <v>0.92845586355255105</v>
      </c>
      <c r="ER23" s="3">
        <v>0.92412925922839617</v>
      </c>
      <c r="ES23" s="3">
        <v>0.91954557810262338</v>
      </c>
      <c r="ET23" s="3">
        <v>0.91460761834821236</v>
      </c>
      <c r="EU23" s="3">
        <v>0.90922972555232484</v>
      </c>
      <c r="EV23" s="3">
        <v>0.90333791693074572</v>
      </c>
      <c r="EW23" s="3">
        <v>0.89682485054967498</v>
      </c>
      <c r="EX23" s="3">
        <v>0.8896054105027501</v>
      </c>
      <c r="EY23" s="3">
        <v>0.88162564997054038</v>
      </c>
      <c r="EZ23" s="3">
        <v>0.87287110726633288</v>
      </c>
      <c r="FA23" s="3">
        <v>0.86325206766425788</v>
      </c>
      <c r="FB23" s="3">
        <v>0.85263406723198754</v>
      </c>
      <c r="FC23" s="3">
        <v>0.84088476978553073</v>
      </c>
      <c r="FD23" s="3">
        <v>0.82790991778773992</v>
      </c>
      <c r="FE23" s="3">
        <v>0.81365330900343502</v>
      </c>
      <c r="FF23" s="3">
        <v>0.79805557506983915</v>
      </c>
      <c r="FG23" s="3">
        <v>0.78106497187660229</v>
      </c>
      <c r="FH23" s="3">
        <v>0.76264745983975202</v>
      </c>
      <c r="FI23" s="3">
        <v>0.74273473466333617</v>
      </c>
      <c r="FJ23" s="3">
        <v>0.72118057266340607</v>
      </c>
      <c r="FK23" s="3">
        <v>0.69778547488620513</v>
      </c>
      <c r="FL23" s="3">
        <v>0.67235119432660295</v>
      </c>
      <c r="FM23" s="3">
        <v>0.64475117779949587</v>
      </c>
      <c r="FN23" s="3">
        <v>0.61486696070848923</v>
      </c>
      <c r="FO23" s="3">
        <v>0.58262948595854314</v>
      </c>
      <c r="FP23" s="3">
        <v>0.548044599672044</v>
      </c>
      <c r="FQ23" s="3">
        <v>0.51119956123609245</v>
      </c>
      <c r="FR23" s="3">
        <v>0.4723023866216382</v>
      </c>
      <c r="FS23" s="3">
        <v>0.43168910439604352</v>
      </c>
      <c r="FT23" s="3">
        <v>0.38900800264440671</v>
      </c>
      <c r="FU23" s="3">
        <v>0.34501119754532433</v>
      </c>
      <c r="FV23" s="3">
        <v>0.3006220568691429</v>
      </c>
      <c r="FW23" s="3">
        <v>0.25683044184501486</v>
      </c>
      <c r="FX23" s="3">
        <v>0.21461008551011285</v>
      </c>
      <c r="FY23" s="3">
        <v>0.17493082680014807</v>
      </c>
      <c r="FZ23" s="3">
        <v>0.13875163320134146</v>
      </c>
      <c r="GA23" s="3">
        <v>0.10689703325097748</v>
      </c>
      <c r="GB23" s="3">
        <v>8.0441086491693056E-2</v>
      </c>
      <c r="GC23" s="3">
        <v>5.873566812363952E-2</v>
      </c>
      <c r="GD23" s="3">
        <v>4.1104982622966642E-2</v>
      </c>
      <c r="GE23" s="3">
        <v>2.7301518408348217E-2</v>
      </c>
      <c r="GF23" s="3">
        <v>1.7122966315347838E-2</v>
      </c>
      <c r="GG23" s="3">
        <v>9.759063421769347E-3</v>
      </c>
      <c r="GH23" s="3">
        <v>4.9299860687752207E-3</v>
      </c>
      <c r="GI23" s="3">
        <v>2.1646089832171359E-3</v>
      </c>
      <c r="GJ23" s="3">
        <v>8.1549478833722368E-4</v>
      </c>
      <c r="GK23" s="3">
        <v>2.5074833751792953E-4</v>
      </c>
      <c r="GL23" s="3">
        <v>5.7802506764633105E-5</v>
      </c>
      <c r="GM23" s="3">
        <v>8.3819415059394445E-6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15</v>
      </c>
      <c r="HC23">
        <f t="shared" si="24"/>
        <v>0.35773296953945471</v>
      </c>
      <c r="HD23">
        <f>IF(H23&gt;=$F$3,IF(HB23&lt;50,HC23*VLOOKUP(H23,Ret!$A$2:$AZ$27,HB23+2),HC23),0)</f>
        <v>0</v>
      </c>
      <c r="HE23">
        <f>IF(H23&lt;$F$3,HC23*VLOOKUP(H23,Withd!$A$2:$AZ$57,HB23+2),0)</f>
        <v>1.6312623410999136E-2</v>
      </c>
      <c r="HF23">
        <f>IF(HC23=HD23,0,HC23*VLOOKUP(H23,Mort!$A$2:$E$115,IF(HF22/HC22=VLOOKUP(H22,Mort!$A$2:$E$115,2),2,3)))</f>
        <v>1.5382517690196553E-4</v>
      </c>
      <c r="HH23">
        <f t="shared" si="20"/>
        <v>37</v>
      </c>
      <c r="HI23">
        <f t="shared" si="20"/>
        <v>14</v>
      </c>
      <c r="HJ23">
        <f t="shared" si="21"/>
        <v>0.26491404908115712</v>
      </c>
      <c r="HK23">
        <f>IF(HH23&gt;=$F$3,IF(HI23&lt;50,HJ23*VLOOKUP(HH23,Ret!$A$2:$AZ$27,HI23+2),HJ23),0)</f>
        <v>0</v>
      </c>
      <c r="HL23">
        <f>IF(HH23&lt;$F$3,HJ23*VLOOKUP(HH23,Withd!$A$2:$AZ$57,HI23+2),0)</f>
        <v>1.2768857165711774E-2</v>
      </c>
      <c r="HM23">
        <f>IF(HJ23=HK23,0,HJ23*VLOOKUP(HH23,Mort!$A$2:$E$115,IF(HM22/HJ22=VLOOKUP(HH22,Mort!$A$2:$E$115,2),2,3)))</f>
        <v>1.0596561963246286E-4</v>
      </c>
      <c r="HN23">
        <f>HN22/(1+Assumptions!$C$9)</f>
        <v>0.63919262853607473</v>
      </c>
      <c r="HO23">
        <f>HO22*(1+Assumptions!$C$10)</f>
        <v>1.4678467782217905</v>
      </c>
      <c r="HQ23">
        <f>HQ22/(1.01+Assumptions!$C$9)</f>
        <v>0.56972412258264071</v>
      </c>
      <c r="HR23">
        <f>HR22/(0.99+Assumptions!$C$9)</f>
        <v>0.71793086390521565</v>
      </c>
    </row>
    <row r="24" spans="2:226" x14ac:dyDescent="0.25">
      <c r="B24">
        <f t="shared" si="18"/>
        <v>2060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37695.526555219221</v>
      </c>
      <c r="F24" s="3">
        <f t="shared" si="19"/>
        <v>35184.35</v>
      </c>
      <c r="H24">
        <f t="shared" si="23"/>
        <v>39</v>
      </c>
      <c r="I24" s="5">
        <v>600260.99252781027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23978.29</v>
      </c>
      <c r="AA24" s="5">
        <v>25270.53</v>
      </c>
      <c r="AB24" s="5">
        <v>26627.62</v>
      </c>
      <c r="AC24" s="5">
        <v>28051.4</v>
      </c>
      <c r="AD24" s="5">
        <v>29543.919999999998</v>
      </c>
      <c r="AE24" s="5">
        <v>31106.5</v>
      </c>
      <c r="AF24" s="5">
        <v>32739.91</v>
      </c>
      <c r="AG24" s="5">
        <v>34443.89</v>
      </c>
      <c r="AH24" s="5">
        <v>36218.019999999997</v>
      </c>
      <c r="AI24" s="5">
        <v>38059.85</v>
      </c>
      <c r="AJ24" s="5">
        <v>39966.03</v>
      </c>
      <c r="AK24" s="5">
        <v>41963.46</v>
      </c>
      <c r="AL24" s="5">
        <v>44060.71</v>
      </c>
      <c r="AM24" s="5">
        <v>46267.44</v>
      </c>
      <c r="AN24" s="5">
        <v>48596.88</v>
      </c>
      <c r="AO24" s="5">
        <v>51056.43</v>
      </c>
      <c r="AP24" s="5">
        <v>53648.54</v>
      </c>
      <c r="AQ24" s="5">
        <v>56373.38</v>
      </c>
      <c r="AR24" s="5">
        <v>59231.85</v>
      </c>
      <c r="AS24" s="5">
        <v>62226.52</v>
      </c>
      <c r="AT24" s="5">
        <v>65362.75</v>
      </c>
      <c r="AU24" s="5">
        <v>68646.02</v>
      </c>
      <c r="AV24" s="5">
        <v>72084.06</v>
      </c>
      <c r="AW24" s="5">
        <v>75671.48</v>
      </c>
      <c r="AX24" s="5">
        <v>32704.77</v>
      </c>
      <c r="AY24" s="5">
        <v>34300.65</v>
      </c>
      <c r="AZ24" s="5">
        <v>35952.69</v>
      </c>
      <c r="BA24" s="5">
        <v>37656.61</v>
      </c>
      <c r="BB24" s="5">
        <v>39407.919999999998</v>
      </c>
      <c r="BC24" s="5">
        <v>41202.42</v>
      </c>
      <c r="BD24" s="5">
        <v>43036.91</v>
      </c>
      <c r="BE24" s="5">
        <v>44903.59</v>
      </c>
      <c r="BF24" s="5">
        <v>46790.6</v>
      </c>
      <c r="BG24" s="5">
        <v>48683.839999999997</v>
      </c>
      <c r="BH24" s="5">
        <v>50568.95</v>
      </c>
      <c r="BI24" s="5">
        <v>52431.55</v>
      </c>
      <c r="BJ24" s="5">
        <v>54254.89</v>
      </c>
      <c r="BK24" s="5">
        <v>56020.29</v>
      </c>
      <c r="BL24" s="5">
        <v>57707.8</v>
      </c>
      <c r="BM24" s="5">
        <v>59292.1</v>
      </c>
      <c r="BN24" s="5">
        <v>60737.88</v>
      </c>
      <c r="BO24" s="5">
        <v>61999.76</v>
      </c>
      <c r="BP24" s="5">
        <v>63025.56</v>
      </c>
      <c r="BQ24" s="5">
        <v>63762.47</v>
      </c>
      <c r="BR24" s="5">
        <v>64151.47</v>
      </c>
      <c r="BS24" s="5">
        <v>64131.35</v>
      </c>
      <c r="BT24" s="5">
        <v>63642.36</v>
      </c>
      <c r="BU24" s="5">
        <v>62628.68</v>
      </c>
      <c r="BV24" s="5">
        <v>61045.75</v>
      </c>
      <c r="BW24" s="5">
        <v>58865.23</v>
      </c>
      <c r="BX24" s="5">
        <v>55962.71</v>
      </c>
      <c r="BY24" s="5">
        <v>52363.16</v>
      </c>
      <c r="BZ24" s="5">
        <v>48135.55</v>
      </c>
      <c r="CA24" s="5">
        <v>43385.45</v>
      </c>
      <c r="CB24" s="5">
        <v>38247.24</v>
      </c>
      <c r="CC24" s="5">
        <v>32890.379999999997</v>
      </c>
      <c r="CD24" s="5">
        <v>27522.83</v>
      </c>
      <c r="CE24" s="5">
        <v>22370.36</v>
      </c>
      <c r="CF24" s="5">
        <v>17759.79</v>
      </c>
      <c r="CG24" s="5">
        <v>13680.89</v>
      </c>
      <c r="CH24" s="5">
        <v>10100.879999999999</v>
      </c>
      <c r="CI24" s="5">
        <v>7077.89</v>
      </c>
      <c r="CJ24" s="5">
        <v>4683.26</v>
      </c>
      <c r="CK24" s="5">
        <v>2815.98</v>
      </c>
      <c r="CL24" s="5">
        <v>1500.79</v>
      </c>
      <c r="CM24" s="5">
        <v>695.19</v>
      </c>
      <c r="CN24" s="5">
        <v>276.31</v>
      </c>
      <c r="CO24" s="5">
        <v>89.63</v>
      </c>
      <c r="CP24" s="5">
        <v>21.8</v>
      </c>
      <c r="CQ24" s="5">
        <v>3.33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0.99909000000000003</v>
      </c>
      <c r="DW24" s="3">
        <v>0.99804095550000005</v>
      </c>
      <c r="DX24" s="3">
        <v>0.99681336512473506</v>
      </c>
      <c r="DY24" s="3">
        <v>0.99536798574530427</v>
      </c>
      <c r="DZ24" s="3">
        <v>0.99367586016953724</v>
      </c>
      <c r="EA24" s="3">
        <v>0.9916885084491982</v>
      </c>
      <c r="EB24" s="3">
        <v>0.98934812356925805</v>
      </c>
      <c r="EC24" s="3">
        <v>0.98657794882326411</v>
      </c>
      <c r="ED24" s="3">
        <v>0.98331237581265907</v>
      </c>
      <c r="EE24" s="3">
        <v>0.97944795817571528</v>
      </c>
      <c r="EF24" s="3">
        <v>0.9748837306906164</v>
      </c>
      <c r="EG24" s="3">
        <v>0.97024328413252903</v>
      </c>
      <c r="EH24" s="3">
        <v>0.96562492610005823</v>
      </c>
      <c r="EI24" s="3">
        <v>0.96112511394443201</v>
      </c>
      <c r="EJ24" s="3">
        <v>0.95688655219193708</v>
      </c>
      <c r="EK24" s="3">
        <v>0.95290590413481857</v>
      </c>
      <c r="EL24" s="3">
        <v>0.94908475145923799</v>
      </c>
      <c r="EM24" s="3">
        <v>0.94529790330091557</v>
      </c>
      <c r="EN24" s="3">
        <v>0.94145054083448088</v>
      </c>
      <c r="EO24" s="3">
        <v>0.93748703405756761</v>
      </c>
      <c r="EP24" s="3">
        <v>0.93339959058907662</v>
      </c>
      <c r="EQ24" s="3">
        <v>0.92918062443961402</v>
      </c>
      <c r="ER24" s="3">
        <v>0.92485064272972539</v>
      </c>
      <c r="ES24" s="3">
        <v>0.92026338354178594</v>
      </c>
      <c r="ET24" s="3">
        <v>0.91532156917216656</v>
      </c>
      <c r="EU24" s="3">
        <v>0.90993947834543421</v>
      </c>
      <c r="EV24" s="3">
        <v>0.90404307052575572</v>
      </c>
      <c r="EW24" s="3">
        <v>0.89752491998726502</v>
      </c>
      <c r="EX24" s="3">
        <v>0.89029984438136756</v>
      </c>
      <c r="EY24" s="3">
        <v>0.88231385477726665</v>
      </c>
      <c r="EZ24" s="3">
        <v>0.87355247819932835</v>
      </c>
      <c r="FA24" s="3">
        <v>0.86392592988957173</v>
      </c>
      <c r="FB24" s="3">
        <v>0.85329964095193001</v>
      </c>
      <c r="FC24" s="3">
        <v>0.84154117189961242</v>
      </c>
      <c r="FD24" s="3">
        <v>0.8285561916172014</v>
      </c>
      <c r="FE24" s="3">
        <v>0.81428845399755323</v>
      </c>
      <c r="FF24" s="3">
        <v>0.79867854433442009</v>
      </c>
      <c r="FG24" s="3">
        <v>0.78167467812554026</v>
      </c>
      <c r="FH24" s="3">
        <v>0.76324278921533995</v>
      </c>
      <c r="FI24" s="3">
        <v>0.74331451998892739</v>
      </c>
      <c r="FJ24" s="3">
        <v>0.72174353261884872</v>
      </c>
      <c r="FK24" s="3">
        <v>0.69833017242069328</v>
      </c>
      <c r="FL24" s="3">
        <v>0.67287603763595905</v>
      </c>
      <c r="FM24" s="3">
        <v>0.64525447629100285</v>
      </c>
      <c r="FN24" s="3">
        <v>0.61534693131491491</v>
      </c>
      <c r="FO24" s="3">
        <v>0.5830842917060739</v>
      </c>
      <c r="FP24" s="3">
        <v>0.54847240815040132</v>
      </c>
      <c r="FQ24" s="3">
        <v>0.51159860815044989</v>
      </c>
      <c r="FR24" s="3">
        <v>0.47267107005628217</v>
      </c>
      <c r="FS24" s="3">
        <v>0.43202608474214244</v>
      </c>
      <c r="FT24" s="3">
        <v>0.38931166574368681</v>
      </c>
      <c r="FU24" s="3">
        <v>0.34528051634807583</v>
      </c>
      <c r="FV24" s="3">
        <v>0.30085672511473238</v>
      </c>
      <c r="FW24" s="3">
        <v>0.25703092596726934</v>
      </c>
      <c r="FX24" s="3">
        <v>0.21477761204750992</v>
      </c>
      <c r="FY24" s="3">
        <v>0.1750673793560458</v>
      </c>
      <c r="FZ24" s="3">
        <v>0.13885994395762841</v>
      </c>
      <c r="GA24" s="3">
        <v>0.10698047802383608</v>
      </c>
      <c r="GB24" s="3">
        <v>8.0503879517716884E-2</v>
      </c>
      <c r="GC24" s="3">
        <v>5.8781517707451339E-2</v>
      </c>
      <c r="GD24" s="3">
        <v>4.1137069537205667E-2</v>
      </c>
      <c r="GE24" s="3">
        <v>2.7322830215916635E-2</v>
      </c>
      <c r="GF24" s="3">
        <v>1.7136332654818596E-2</v>
      </c>
      <c r="GG24" s="3">
        <v>9.7666814332873098E-3</v>
      </c>
      <c r="GH24" s="3">
        <v>4.9338344596537506E-3</v>
      </c>
      <c r="GI24" s="3">
        <v>2.1662986962001723E-3</v>
      </c>
      <c r="GJ24" s="3">
        <v>8.1613137080645281E-4</v>
      </c>
      <c r="GK24" s="3">
        <v>2.5094407389556807E-4</v>
      </c>
      <c r="GL24" s="3">
        <v>5.784762791440634E-5</v>
      </c>
      <c r="GM24" s="3">
        <v>8.3884845238680623E-6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16</v>
      </c>
      <c r="HC24">
        <f t="shared" si="24"/>
        <v>0.34126652095155358</v>
      </c>
      <c r="HD24">
        <f>IF(H24&gt;=$F$3,IF(HB24&lt;50,HC24*VLOOKUP(H24,Ret!$A$2:$AZ$27,HB24+2),HC24),0)</f>
        <v>0</v>
      </c>
      <c r="HE24">
        <f>IF(H24&lt;$F$3,HC24*VLOOKUP(H24,Withd!$A$2:$AZ$57,HB24+2),0)</f>
        <v>1.4708587053011958E-2</v>
      </c>
      <c r="HF24">
        <f>IF(HC24=HD24,0,HC24*VLOOKUP(H24,Mort!$A$2:$E$115,IF(HF23/HC23=VLOOKUP(H23,Mort!$A$2:$E$115,2),2,3)))</f>
        <v>1.6039526484723016E-4</v>
      </c>
      <c r="HH24">
        <f t="shared" si="20"/>
        <v>38</v>
      </c>
      <c r="HI24">
        <f t="shared" si="20"/>
        <v>15</v>
      </c>
      <c r="HJ24">
        <f t="shared" si="21"/>
        <v>0.25203922629581288</v>
      </c>
      <c r="HK24">
        <f>IF(HH24&gt;=$F$3,IF(HI24&lt;50,HJ24*VLOOKUP(HH24,Ret!$A$2:$AZ$27,HI24+2),HJ24),0)</f>
        <v>0</v>
      </c>
      <c r="HL24">
        <f>IF(HH24&lt;$F$3,HJ24*VLOOKUP(HH24,Withd!$A$2:$AZ$57,HI24+2),0)</f>
        <v>1.1492988719089067E-2</v>
      </c>
      <c r="HM24">
        <f>IF(HJ24=HK24,0,HJ24*VLOOKUP(HH24,Mort!$A$2:$E$115,IF(HM23/HJ23=VLOOKUP(HH23,Mort!$A$2:$E$115,2),2,3)))</f>
        <v>1.0837686730719954E-4</v>
      </c>
      <c r="HN24">
        <f>HN23/(1+Assumptions!$C$9)</f>
        <v>0.61579251304053439</v>
      </c>
      <c r="HO24">
        <f>HO23*(1+Assumptions!$C$10)</f>
        <v>1.5155517985139988</v>
      </c>
      <c r="HQ24">
        <f>HQ23/(1.01+Assumptions!$C$9)</f>
        <v>0.54362988796053502</v>
      </c>
      <c r="HR24">
        <f>HR23/(0.99+Assumptions!$C$9)</f>
        <v>0.69837632675604633</v>
      </c>
    </row>
    <row r="25" spans="2:226" x14ac:dyDescent="0.25">
      <c r="B25">
        <f t="shared" si="18"/>
        <v>2061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39768.780515756276</v>
      </c>
      <c r="F25" s="3">
        <f t="shared" si="19"/>
        <v>36878.949999999997</v>
      </c>
      <c r="H25">
        <f t="shared" si="23"/>
        <v>40</v>
      </c>
      <c r="I25" s="5">
        <v>587794.15692887537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25293.55</v>
      </c>
      <c r="AB25" s="5">
        <v>26651.87</v>
      </c>
      <c r="AC25" s="5">
        <v>28076.95</v>
      </c>
      <c r="AD25" s="5">
        <v>29570.83</v>
      </c>
      <c r="AE25" s="5">
        <v>31134.83</v>
      </c>
      <c r="AF25" s="5">
        <v>32769.730000000003</v>
      </c>
      <c r="AG25" s="5">
        <v>34475.26</v>
      </c>
      <c r="AH25" s="5">
        <v>36251.01</v>
      </c>
      <c r="AI25" s="5">
        <v>38094.51</v>
      </c>
      <c r="AJ25" s="5">
        <v>40002.43</v>
      </c>
      <c r="AK25" s="5">
        <v>42001.68</v>
      </c>
      <c r="AL25" s="5">
        <v>44100.84</v>
      </c>
      <c r="AM25" s="5">
        <v>46309.58</v>
      </c>
      <c r="AN25" s="5">
        <v>48641.15</v>
      </c>
      <c r="AO25" s="5">
        <v>51102.93</v>
      </c>
      <c r="AP25" s="5">
        <v>53697.4</v>
      </c>
      <c r="AQ25" s="5">
        <v>56424.72</v>
      </c>
      <c r="AR25" s="5">
        <v>59285.8</v>
      </c>
      <c r="AS25" s="5">
        <v>62283.199999999997</v>
      </c>
      <c r="AT25" s="5">
        <v>65422.29</v>
      </c>
      <c r="AU25" s="5">
        <v>68708.539999999994</v>
      </c>
      <c r="AV25" s="5">
        <v>72149.72</v>
      </c>
      <c r="AW25" s="5">
        <v>75740.41</v>
      </c>
      <c r="AX25" s="5">
        <v>32734.55</v>
      </c>
      <c r="AY25" s="5">
        <v>34331.89</v>
      </c>
      <c r="AZ25" s="5">
        <v>35985.440000000002</v>
      </c>
      <c r="BA25" s="5">
        <v>37690.910000000003</v>
      </c>
      <c r="BB25" s="5">
        <v>39443.81</v>
      </c>
      <c r="BC25" s="5">
        <v>41239.949999999997</v>
      </c>
      <c r="BD25" s="5">
        <v>43076.11</v>
      </c>
      <c r="BE25" s="5">
        <v>44944.49</v>
      </c>
      <c r="BF25" s="5">
        <v>46833.22</v>
      </c>
      <c r="BG25" s="5">
        <v>48728.19</v>
      </c>
      <c r="BH25" s="5">
        <v>50615.01</v>
      </c>
      <c r="BI25" s="5">
        <v>52479.31</v>
      </c>
      <c r="BJ25" s="5">
        <v>54304.31</v>
      </c>
      <c r="BK25" s="5">
        <v>56071.32</v>
      </c>
      <c r="BL25" s="5">
        <v>57760.36</v>
      </c>
      <c r="BM25" s="5">
        <v>59346.11</v>
      </c>
      <c r="BN25" s="5">
        <v>60793.2</v>
      </c>
      <c r="BO25" s="5">
        <v>62056.23</v>
      </c>
      <c r="BP25" s="5">
        <v>63082.96</v>
      </c>
      <c r="BQ25" s="5">
        <v>63820.54</v>
      </c>
      <c r="BR25" s="5">
        <v>64209.9</v>
      </c>
      <c r="BS25" s="5">
        <v>64189.760000000002</v>
      </c>
      <c r="BT25" s="5">
        <v>63700.32</v>
      </c>
      <c r="BU25" s="5">
        <v>62685.73</v>
      </c>
      <c r="BV25" s="5">
        <v>61101.35</v>
      </c>
      <c r="BW25" s="5">
        <v>58918.84</v>
      </c>
      <c r="BX25" s="5">
        <v>56013.68</v>
      </c>
      <c r="BY25" s="5">
        <v>52410.85</v>
      </c>
      <c r="BZ25" s="5">
        <v>48179.39</v>
      </c>
      <c r="CA25" s="5">
        <v>43424.959999999999</v>
      </c>
      <c r="CB25" s="5">
        <v>38282.080000000002</v>
      </c>
      <c r="CC25" s="5">
        <v>32920.33</v>
      </c>
      <c r="CD25" s="5">
        <v>27547.9</v>
      </c>
      <c r="CE25" s="5">
        <v>22390.74</v>
      </c>
      <c r="CF25" s="5">
        <v>17775.96</v>
      </c>
      <c r="CG25" s="5">
        <v>13693.35</v>
      </c>
      <c r="CH25" s="5">
        <v>10110.08</v>
      </c>
      <c r="CI25" s="5">
        <v>7084.34</v>
      </c>
      <c r="CJ25" s="5">
        <v>4687.53</v>
      </c>
      <c r="CK25" s="5">
        <v>2818.55</v>
      </c>
      <c r="CL25" s="5">
        <v>1502.16</v>
      </c>
      <c r="CM25" s="5">
        <v>695.83</v>
      </c>
      <c r="CN25" s="5">
        <v>276.56</v>
      </c>
      <c r="CO25" s="5">
        <v>89.72</v>
      </c>
      <c r="CP25" s="5">
        <v>21.82</v>
      </c>
      <c r="CQ25" s="5">
        <v>3.34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0.99895</v>
      </c>
      <c r="DX25" s="3">
        <v>0.9977212915</v>
      </c>
      <c r="DY25" s="3">
        <v>0.99627459562732501</v>
      </c>
      <c r="DZ25" s="3">
        <v>0.99458092881475857</v>
      </c>
      <c r="EA25" s="3">
        <v>0.99259176695712903</v>
      </c>
      <c r="EB25" s="3">
        <v>0.9902492503871102</v>
      </c>
      <c r="EC25" s="3">
        <v>0.98747655248602628</v>
      </c>
      <c r="ED25" s="3">
        <v>0.98420800509729756</v>
      </c>
      <c r="EE25" s="3">
        <v>0.98034006763726522</v>
      </c>
      <c r="EF25" s="3">
        <v>0.97577168292207561</v>
      </c>
      <c r="EG25" s="3">
        <v>0.97112700971136656</v>
      </c>
      <c r="EH25" s="3">
        <v>0.96650444514514045</v>
      </c>
      <c r="EI25" s="3">
        <v>0.96200053443076405</v>
      </c>
      <c r="EJ25" s="3">
        <v>0.95775811207392436</v>
      </c>
      <c r="EK25" s="3">
        <v>0.9537738383276968</v>
      </c>
      <c r="EL25" s="3">
        <v>0.94994920523600279</v>
      </c>
      <c r="EM25" s="3">
        <v>0.9461589079071111</v>
      </c>
      <c r="EN25" s="3">
        <v>0.94230804115192912</v>
      </c>
      <c r="EO25" s="3">
        <v>0.93834092429867944</v>
      </c>
      <c r="EP25" s="3">
        <v>0.93424975786873721</v>
      </c>
      <c r="EQ25" s="3">
        <v>0.93002694896317051</v>
      </c>
      <c r="ER25" s="3">
        <v>0.92569302338100212</v>
      </c>
      <c r="ES25" s="3">
        <v>0.92110158598503233</v>
      </c>
      <c r="ET25" s="3">
        <v>0.9161552704682927</v>
      </c>
      <c r="EU25" s="3">
        <v>0.91076827747793909</v>
      </c>
      <c r="EV25" s="3">
        <v>0.90486649903988203</v>
      </c>
      <c r="EW25" s="3">
        <v>0.89834241158180439</v>
      </c>
      <c r="EX25" s="3">
        <v>0.89111075516857086</v>
      </c>
      <c r="EY25" s="3">
        <v>0.88311749169470877</v>
      </c>
      <c r="EZ25" s="3">
        <v>0.87434813500218034</v>
      </c>
      <c r="FA25" s="3">
        <v>0.86471281855445625</v>
      </c>
      <c r="FB25" s="3">
        <v>0.85407685088623642</v>
      </c>
      <c r="FC25" s="3">
        <v>0.84230767188102407</v>
      </c>
      <c r="FD25" s="3">
        <v>0.82931086450389979</v>
      </c>
      <c r="FE25" s="3">
        <v>0.81503013141714264</v>
      </c>
      <c r="FF25" s="3">
        <v>0.79940600379787596</v>
      </c>
      <c r="FG25" s="3">
        <v>0.78238664997701912</v>
      </c>
      <c r="FH25" s="3">
        <v>0.76393797277056097</v>
      </c>
      <c r="FI25" s="3">
        <v>0.7439915523015217</v>
      </c>
      <c r="FJ25" s="3">
        <v>0.72240091745373147</v>
      </c>
      <c r="FK25" s="3">
        <v>0.69896623169153238</v>
      </c>
      <c r="FL25" s="3">
        <v>0.673488912546376</v>
      </c>
      <c r="FM25" s="3">
        <v>0.64584219268634724</v>
      </c>
      <c r="FN25" s="3">
        <v>0.61590740705533509</v>
      </c>
      <c r="FO25" s="3">
        <v>0.58361538170342386</v>
      </c>
      <c r="FP25" s="3">
        <v>0.54897197264550868</v>
      </c>
      <c r="FQ25" s="3">
        <v>0.51206458692455115</v>
      </c>
      <c r="FR25" s="3">
        <v>0.47310159250546208</v>
      </c>
      <c r="FS25" s="3">
        <v>0.43241958656591739</v>
      </c>
      <c r="FT25" s="3">
        <v>0.38966626204214511</v>
      </c>
      <c r="FU25" s="3">
        <v>0.34559500780517849</v>
      </c>
      <c r="FV25" s="3">
        <v>0.30113075410096424</v>
      </c>
      <c r="FW25" s="3">
        <v>0.25726503715107679</v>
      </c>
      <c r="FX25" s="3">
        <v>0.21497323769381127</v>
      </c>
      <c r="FY25" s="3">
        <v>0.1752268357766025</v>
      </c>
      <c r="FZ25" s="3">
        <v>0.13898642160128558</v>
      </c>
      <c r="GA25" s="3">
        <v>0.10707791893006244</v>
      </c>
      <c r="GB25" s="3">
        <v>8.0577204774061287E-2</v>
      </c>
      <c r="GC25" s="3">
        <v>5.8835057609876326E-2</v>
      </c>
      <c r="GD25" s="3">
        <v>4.1174538367119748E-2</v>
      </c>
      <c r="GE25" s="3">
        <v>2.7347716638057268E-2</v>
      </c>
      <c r="GF25" s="3">
        <v>1.715194092105676E-2</v>
      </c>
      <c r="GG25" s="3">
        <v>9.7755772085470899E-3</v>
      </c>
      <c r="GH25" s="3">
        <v>4.9383283384417335E-3</v>
      </c>
      <c r="GI25" s="3">
        <v>2.1682718235596118E-3</v>
      </c>
      <c r="GJ25" s="3">
        <v>8.1687472680784805E-4</v>
      </c>
      <c r="GK25" s="3">
        <v>2.5117264099887711E-4</v>
      </c>
      <c r="GL25" s="3">
        <v>5.7900317203061138E-5</v>
      </c>
      <c r="GM25" s="3">
        <v>8.3961249976158945E-6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17</v>
      </c>
      <c r="HC25">
        <f t="shared" si="24"/>
        <v>0.32639753863369436</v>
      </c>
      <c r="HD25">
        <f>IF(H25&gt;=$F$3,IF(HB25&lt;50,HC25*VLOOKUP(H25,Ret!$A$2:$AZ$27,HB25+2),HC25),0)</f>
        <v>0</v>
      </c>
      <c r="HE25">
        <f>IF(H25&lt;$F$3,HC25*VLOOKUP(H25,Withd!$A$2:$AZ$57,HB25+2),0)</f>
        <v>1.3088541299211142E-2</v>
      </c>
      <c r="HF25">
        <f>IF(HC25=HD25,0,HC25*VLOOKUP(H25,Mort!$A$2:$E$115,IF(HF24/HC24=VLOOKUP(H24,Mort!$A$2:$E$115,2),2,3)))</f>
        <v>1.6319876931684718E-4</v>
      </c>
      <c r="HH25">
        <f t="shared" si="20"/>
        <v>39</v>
      </c>
      <c r="HI25">
        <f t="shared" si="20"/>
        <v>16</v>
      </c>
      <c r="HJ25">
        <f t="shared" si="21"/>
        <v>0.24043786070941661</v>
      </c>
      <c r="HK25">
        <f>IF(HH25&gt;=$F$3,IF(HI25&lt;50,HJ25*VLOOKUP(HH25,Ret!$A$2:$AZ$27,HI25+2),HJ25),0)</f>
        <v>0</v>
      </c>
      <c r="HL25">
        <f>IF(HH25&lt;$F$3,HJ25*VLOOKUP(HH25,Withd!$A$2:$AZ$57,HI25+2),0)</f>
        <v>1.0362871796575857E-2</v>
      </c>
      <c r="HM25">
        <f>IF(HJ25=HK25,0,HJ25*VLOOKUP(HH25,Mort!$A$2:$E$115,IF(HM24/HJ24=VLOOKUP(HH24,Mort!$A$2:$E$115,2),2,3)))</f>
        <v>1.1300579453342581E-4</v>
      </c>
      <c r="HN25">
        <f>HN24/(1+Assumptions!$C$9)</f>
        <v>0.59324904917199839</v>
      </c>
      <c r="HO25">
        <f>HO24*(1+Assumptions!$C$10)</f>
        <v>1.5648072319657038</v>
      </c>
      <c r="HQ25">
        <f>HQ24/(1.01+Assumptions!$C$9)</f>
        <v>0.51873080912264791</v>
      </c>
      <c r="HR25">
        <f>HR24/(0.99+Assumptions!$C$9)</f>
        <v>0.67935440345918907</v>
      </c>
    </row>
    <row r="26" spans="2:226" x14ac:dyDescent="0.25">
      <c r="B26">
        <f t="shared" ref="B26:C41" si="25">B25+1</f>
        <v>2062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41956.063444122869</v>
      </c>
      <c r="F26" s="3">
        <f t="shared" si="19"/>
        <v>38626.769999999997</v>
      </c>
      <c r="H26">
        <f t="shared" si="23"/>
        <v>41</v>
      </c>
      <c r="I26" s="5">
        <v>575183.42850498774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26679.88</v>
      </c>
      <c r="AC26" s="5">
        <v>28106.46</v>
      </c>
      <c r="AD26" s="5">
        <v>29601.91</v>
      </c>
      <c r="AE26" s="5">
        <v>31167.56</v>
      </c>
      <c r="AF26" s="5">
        <v>32804.17</v>
      </c>
      <c r="AG26" s="5">
        <v>34511.5</v>
      </c>
      <c r="AH26" s="5">
        <v>36289.11</v>
      </c>
      <c r="AI26" s="5">
        <v>38134.550000000003</v>
      </c>
      <c r="AJ26" s="5">
        <v>40044.47</v>
      </c>
      <c r="AK26" s="5">
        <v>42045.82</v>
      </c>
      <c r="AL26" s="5">
        <v>44147.199999999997</v>
      </c>
      <c r="AM26" s="5">
        <v>46358.25</v>
      </c>
      <c r="AN26" s="5">
        <v>48692.27</v>
      </c>
      <c r="AO26" s="5">
        <v>51156.65</v>
      </c>
      <c r="AP26" s="5">
        <v>53753.84</v>
      </c>
      <c r="AQ26" s="5">
        <v>56484.03</v>
      </c>
      <c r="AR26" s="5">
        <v>59348.12</v>
      </c>
      <c r="AS26" s="5">
        <v>62348.67</v>
      </c>
      <c r="AT26" s="5">
        <v>65491.05</v>
      </c>
      <c r="AU26" s="5">
        <v>68780.759999999995</v>
      </c>
      <c r="AV26" s="5">
        <v>72225.56</v>
      </c>
      <c r="AW26" s="5">
        <v>75820.02</v>
      </c>
      <c r="AX26" s="5">
        <v>32768.959999999999</v>
      </c>
      <c r="AY26" s="5">
        <v>34367.980000000003</v>
      </c>
      <c r="AZ26" s="5">
        <v>36023.26</v>
      </c>
      <c r="BA26" s="5">
        <v>37730.53</v>
      </c>
      <c r="BB26" s="5">
        <v>39485.269999999997</v>
      </c>
      <c r="BC26" s="5">
        <v>41283.300000000003</v>
      </c>
      <c r="BD26" s="5">
        <v>43121.39</v>
      </c>
      <c r="BE26" s="5">
        <v>44991.73</v>
      </c>
      <c r="BF26" s="5">
        <v>46882.44</v>
      </c>
      <c r="BG26" s="5">
        <v>48779.4</v>
      </c>
      <c r="BH26" s="5">
        <v>50668.21</v>
      </c>
      <c r="BI26" s="5">
        <v>52534.47</v>
      </c>
      <c r="BJ26" s="5">
        <v>54361.39</v>
      </c>
      <c r="BK26" s="5">
        <v>56130.25</v>
      </c>
      <c r="BL26" s="5">
        <v>57821.07</v>
      </c>
      <c r="BM26" s="5">
        <v>59408.49</v>
      </c>
      <c r="BN26" s="5">
        <v>60857.1</v>
      </c>
      <c r="BO26" s="5">
        <v>62121.45</v>
      </c>
      <c r="BP26" s="5">
        <v>63149.27</v>
      </c>
      <c r="BQ26" s="5">
        <v>63887.63</v>
      </c>
      <c r="BR26" s="5">
        <v>64277.39</v>
      </c>
      <c r="BS26" s="5">
        <v>64257.23</v>
      </c>
      <c r="BT26" s="5">
        <v>63767.28</v>
      </c>
      <c r="BU26" s="5">
        <v>62751.62</v>
      </c>
      <c r="BV26" s="5">
        <v>61165.57</v>
      </c>
      <c r="BW26" s="5">
        <v>58980.77</v>
      </c>
      <c r="BX26" s="5">
        <v>56072.56</v>
      </c>
      <c r="BY26" s="5">
        <v>52465.94</v>
      </c>
      <c r="BZ26" s="5">
        <v>48230.04</v>
      </c>
      <c r="CA26" s="5">
        <v>43470.61</v>
      </c>
      <c r="CB26" s="5">
        <v>38322.32</v>
      </c>
      <c r="CC26" s="5">
        <v>32954.94</v>
      </c>
      <c r="CD26" s="5">
        <v>27576.85</v>
      </c>
      <c r="CE26" s="5">
        <v>22414.27</v>
      </c>
      <c r="CF26" s="5">
        <v>17794.650000000001</v>
      </c>
      <c r="CG26" s="5">
        <v>13707.74</v>
      </c>
      <c r="CH26" s="5">
        <v>10120.709999999999</v>
      </c>
      <c r="CI26" s="5">
        <v>7091.79</v>
      </c>
      <c r="CJ26" s="5">
        <v>4692.46</v>
      </c>
      <c r="CK26" s="5">
        <v>2821.51</v>
      </c>
      <c r="CL26" s="5">
        <v>1503.74</v>
      </c>
      <c r="CM26" s="5">
        <v>696.56</v>
      </c>
      <c r="CN26" s="5">
        <v>276.85000000000002</v>
      </c>
      <c r="CO26" s="5">
        <v>89.81</v>
      </c>
      <c r="CP26" s="5">
        <v>21.84</v>
      </c>
      <c r="CQ26" s="5">
        <v>3.34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0.99877000000000005</v>
      </c>
      <c r="DY26" s="3">
        <v>0.99732178350000011</v>
      </c>
      <c r="DZ26" s="3">
        <v>0.9956263364680501</v>
      </c>
      <c r="EA26" s="3">
        <v>0.993635083795114</v>
      </c>
      <c r="EB26" s="3">
        <v>0.99129010499735748</v>
      </c>
      <c r="EC26" s="3">
        <v>0.98851449270336489</v>
      </c>
      <c r="ED26" s="3">
        <v>0.9852425097325167</v>
      </c>
      <c r="EE26" s="3">
        <v>0.98137050666926795</v>
      </c>
      <c r="EF26" s="3">
        <v>0.9767973201081892</v>
      </c>
      <c r="EG26" s="3">
        <v>0.97214776486447418</v>
      </c>
      <c r="EH26" s="3">
        <v>0.96752034150371935</v>
      </c>
      <c r="EI26" s="3">
        <v>0.96301169671231202</v>
      </c>
      <c r="EJ26" s="3">
        <v>0.95876481512981071</v>
      </c>
      <c r="EK26" s="3">
        <v>0.95477635349887069</v>
      </c>
      <c r="EL26" s="3">
        <v>0.95094770032134024</v>
      </c>
      <c r="EM26" s="3">
        <v>0.94715341899705807</v>
      </c>
      <c r="EN26" s="3">
        <v>0.94329850458174003</v>
      </c>
      <c r="EO26" s="3">
        <v>0.93932721787745088</v>
      </c>
      <c r="EP26" s="3">
        <v>0.93523175120750512</v>
      </c>
      <c r="EQ26" s="3">
        <v>0.93100450369204724</v>
      </c>
      <c r="ER26" s="3">
        <v>0.92666602270484233</v>
      </c>
      <c r="ES26" s="3">
        <v>0.92206975923222634</v>
      </c>
      <c r="ET26" s="3">
        <v>0.91711824462514935</v>
      </c>
      <c r="EU26" s="3">
        <v>0.91172558934675352</v>
      </c>
      <c r="EV26" s="3">
        <v>0.90581760752778651</v>
      </c>
      <c r="EW26" s="3">
        <v>0.89928666257751111</v>
      </c>
      <c r="EX26" s="3">
        <v>0.89204740494376211</v>
      </c>
      <c r="EY26" s="3">
        <v>0.88404573972141653</v>
      </c>
      <c r="EZ26" s="3">
        <v>0.87526716552598283</v>
      </c>
      <c r="FA26" s="3">
        <v>0.86562172136188642</v>
      </c>
      <c r="FB26" s="3">
        <v>0.85497457418913525</v>
      </c>
      <c r="FC26" s="3">
        <v>0.843193024556809</v>
      </c>
      <c r="FD26" s="3">
        <v>0.83018255618789738</v>
      </c>
      <c r="FE26" s="3">
        <v>0.81588681257034179</v>
      </c>
      <c r="FF26" s="3">
        <v>0.80024626237336827</v>
      </c>
      <c r="FG26" s="3">
        <v>0.78320901944743926</v>
      </c>
      <c r="FH26" s="3">
        <v>0.76474095076886861</v>
      </c>
      <c r="FI26" s="3">
        <v>0.74477356454429344</v>
      </c>
      <c r="FJ26" s="3">
        <v>0.72316023570121801</v>
      </c>
      <c r="FK26" s="3">
        <v>0.69970091765507048</v>
      </c>
      <c r="FL26" s="3">
        <v>0.67419681920654317</v>
      </c>
      <c r="FM26" s="3">
        <v>0.64652103977811459</v>
      </c>
      <c r="FN26" s="3">
        <v>0.61655478958439902</v>
      </c>
      <c r="FO26" s="3">
        <v>0.58422882196648895</v>
      </c>
      <c r="FP26" s="3">
        <v>0.54954899909455823</v>
      </c>
      <c r="FQ26" s="3">
        <v>0.5126028198854311</v>
      </c>
      <c r="FR26" s="3">
        <v>0.47359887132034867</v>
      </c>
      <c r="FS26" s="3">
        <v>0.43287410437551188</v>
      </c>
      <c r="FT26" s="3">
        <v>0.39007584167590503</v>
      </c>
      <c r="FU26" s="3">
        <v>0.34595826398236018</v>
      </c>
      <c r="FV26" s="3">
        <v>0.3014472737383897</v>
      </c>
      <c r="FW26" s="3">
        <v>0.2575354493729185</v>
      </c>
      <c r="FX26" s="3">
        <v>0.21519919685050443</v>
      </c>
      <c r="FY26" s="3">
        <v>0.17541101734481465</v>
      </c>
      <c r="FZ26" s="3">
        <v>0.13913251073756008</v>
      </c>
      <c r="GA26" s="3">
        <v>0.10719046892243105</v>
      </c>
      <c r="GB26" s="3">
        <v>8.0661899768818587E-2</v>
      </c>
      <c r="GC26" s="3">
        <v>5.8896899354198264E-2</v>
      </c>
      <c r="GD26" s="3">
        <v>4.1217817075048568E-2</v>
      </c>
      <c r="GE26" s="3">
        <v>2.7376461923076512E-2</v>
      </c>
      <c r="GF26" s="3">
        <v>1.7169969388915129E-2</v>
      </c>
      <c r="GG26" s="3">
        <v>9.7858523535182887E-3</v>
      </c>
      <c r="GH26" s="3">
        <v>4.9435190334268337E-3</v>
      </c>
      <c r="GI26" s="3">
        <v>2.1705509020067196E-3</v>
      </c>
      <c r="GJ26" s="3">
        <v>8.177333468220115E-4</v>
      </c>
      <c r="GK26" s="3">
        <v>2.5143664948083208E-4</v>
      </c>
      <c r="GL26" s="3">
        <v>5.7961176438321401E-5</v>
      </c>
      <c r="GM26" s="3">
        <v>8.4049501953209847E-6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18</v>
      </c>
      <c r="HC26">
        <f t="shared" si="24"/>
        <v>0.31314579856516633</v>
      </c>
      <c r="HD26">
        <f>IF(H26&gt;=$F$3,IF(HB26&lt;50,HC26*VLOOKUP(H26,Ret!$A$2:$AZ$27,HB26+2),HC26),0)</f>
        <v>0</v>
      </c>
      <c r="HE26">
        <f>IF(H26&lt;$F$3,HC26*VLOOKUP(H26,Withd!$A$2:$AZ$57,HB26+2),0)</f>
        <v>1.1711652866337222E-2</v>
      </c>
      <c r="HF26">
        <f>IF(HC26=HD26,0,HC26*VLOOKUP(H26,Mort!$A$2:$E$115,IF(HF25/HC25=VLOOKUP(H25,Mort!$A$2:$E$115,2),2,3)))</f>
        <v>1.6909873122518981E-4</v>
      </c>
      <c r="HH26">
        <f t="shared" ref="HH26:HI41" si="26">HH25+1</f>
        <v>40</v>
      </c>
      <c r="HI26">
        <f t="shared" si="26"/>
        <v>17</v>
      </c>
      <c r="HJ26">
        <f t="shared" si="21"/>
        <v>0.22996198311830732</v>
      </c>
      <c r="HK26">
        <f>IF(HH26&gt;=$F$3,IF(HI26&lt;50,HJ26*VLOOKUP(HH26,Ret!$A$2:$AZ$27,HI26+2),HJ26),0)</f>
        <v>0</v>
      </c>
      <c r="HL26">
        <f>IF(HH26&lt;$F$3,HJ26*VLOOKUP(HH26,Withd!$A$2:$AZ$57,HI26+2),0)</f>
        <v>9.2214755230441234E-3</v>
      </c>
      <c r="HM26">
        <f>IF(HJ26=HK26,0,HJ26*VLOOKUP(HH26,Mort!$A$2:$E$115,IF(HM25/HJ25=VLOOKUP(HH25,Mort!$A$2:$E$115,2),2,3)))</f>
        <v>1.1498099155915366E-4</v>
      </c>
      <c r="HN26">
        <f>HN25/(1+Assumptions!$C$9)</f>
        <v>0.57153087588824503</v>
      </c>
      <c r="HO26">
        <f>HO25*(1+Assumptions!$C$10)</f>
        <v>1.6156634670045891</v>
      </c>
      <c r="HQ26">
        <f>HQ25/(1.01+Assumptions!$C$9)</f>
        <v>0.49497214610939683</v>
      </c>
      <c r="HR26">
        <f>HR25/(0.99+Assumptions!$C$9)</f>
        <v>0.6608505870225575</v>
      </c>
    </row>
    <row r="27" spans="2:226" x14ac:dyDescent="0.25">
      <c r="B27">
        <f t="shared" si="25"/>
        <v>2063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44263.646933549629</v>
      </c>
      <c r="F27" s="3">
        <f t="shared" si="19"/>
        <v>40423.199999999997</v>
      </c>
      <c r="H27">
        <f t="shared" si="23"/>
        <v>42</v>
      </c>
      <c r="I27" s="5">
        <v>562444.16660664242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28141.08</v>
      </c>
      <c r="AD27" s="5">
        <v>29638.37</v>
      </c>
      <c r="AE27" s="5">
        <v>31205.94</v>
      </c>
      <c r="AF27" s="5">
        <v>32844.57</v>
      </c>
      <c r="AG27" s="5">
        <v>34554</v>
      </c>
      <c r="AH27" s="5">
        <v>36333.800000000003</v>
      </c>
      <c r="AI27" s="5">
        <v>38181.519999999997</v>
      </c>
      <c r="AJ27" s="5">
        <v>40093.79</v>
      </c>
      <c r="AK27" s="5">
        <v>42097.599999999999</v>
      </c>
      <c r="AL27" s="5">
        <v>44201.57</v>
      </c>
      <c r="AM27" s="5">
        <v>46415.35</v>
      </c>
      <c r="AN27" s="5">
        <v>48752.24</v>
      </c>
      <c r="AO27" s="5">
        <v>51219.65</v>
      </c>
      <c r="AP27" s="5">
        <v>53820.04</v>
      </c>
      <c r="AQ27" s="5">
        <v>56553.59</v>
      </c>
      <c r="AR27" s="5">
        <v>59421.21</v>
      </c>
      <c r="AS27" s="5">
        <v>62425.45</v>
      </c>
      <c r="AT27" s="5">
        <v>65571.710000000006</v>
      </c>
      <c r="AU27" s="5">
        <v>68865.460000000006</v>
      </c>
      <c r="AV27" s="5">
        <v>72314.5</v>
      </c>
      <c r="AW27" s="5">
        <v>75913.39</v>
      </c>
      <c r="AX27" s="5">
        <v>32809.32</v>
      </c>
      <c r="AY27" s="5">
        <v>34410.300000000003</v>
      </c>
      <c r="AZ27" s="5">
        <v>36067.620000000003</v>
      </c>
      <c r="BA27" s="5">
        <v>37776.99</v>
      </c>
      <c r="BB27" s="5">
        <v>39533.9</v>
      </c>
      <c r="BC27" s="5">
        <v>41334.14</v>
      </c>
      <c r="BD27" s="5">
        <v>43174.49</v>
      </c>
      <c r="BE27" s="5">
        <v>45047.14</v>
      </c>
      <c r="BF27" s="5">
        <v>46940.18</v>
      </c>
      <c r="BG27" s="5">
        <v>48839.48</v>
      </c>
      <c r="BH27" s="5">
        <v>50730.61</v>
      </c>
      <c r="BI27" s="5">
        <v>52599.16</v>
      </c>
      <c r="BJ27" s="5">
        <v>54428.33</v>
      </c>
      <c r="BK27" s="5">
        <v>56199.38</v>
      </c>
      <c r="BL27" s="5">
        <v>57892.28</v>
      </c>
      <c r="BM27" s="5">
        <v>59481.65</v>
      </c>
      <c r="BN27" s="5">
        <v>60932.05</v>
      </c>
      <c r="BO27" s="5">
        <v>62197.96</v>
      </c>
      <c r="BP27" s="5">
        <v>63227.040000000001</v>
      </c>
      <c r="BQ27" s="5">
        <v>63966.3</v>
      </c>
      <c r="BR27" s="5">
        <v>64356.55</v>
      </c>
      <c r="BS27" s="5">
        <v>64336.36</v>
      </c>
      <c r="BT27" s="5">
        <v>63845.81</v>
      </c>
      <c r="BU27" s="5">
        <v>62828.9</v>
      </c>
      <c r="BV27" s="5">
        <v>61240.9</v>
      </c>
      <c r="BW27" s="5">
        <v>59053.41</v>
      </c>
      <c r="BX27" s="5">
        <v>56141.61</v>
      </c>
      <c r="BY27" s="5">
        <v>52530.55</v>
      </c>
      <c r="BZ27" s="5">
        <v>48289.43</v>
      </c>
      <c r="CA27" s="5">
        <v>43524.14</v>
      </c>
      <c r="CB27" s="5">
        <v>38369.51</v>
      </c>
      <c r="CC27" s="5">
        <v>32995.519999999997</v>
      </c>
      <c r="CD27" s="5">
        <v>27610.81</v>
      </c>
      <c r="CE27" s="5">
        <v>22441.88</v>
      </c>
      <c r="CF27" s="5">
        <v>17816.560000000001</v>
      </c>
      <c r="CG27" s="5">
        <v>13724.62</v>
      </c>
      <c r="CH27" s="5">
        <v>10133.17</v>
      </c>
      <c r="CI27" s="5">
        <v>7100.52</v>
      </c>
      <c r="CJ27" s="5">
        <v>4698.24</v>
      </c>
      <c r="CK27" s="5">
        <v>2824.99</v>
      </c>
      <c r="CL27" s="5">
        <v>1505.59</v>
      </c>
      <c r="CM27" s="5">
        <v>697.42</v>
      </c>
      <c r="CN27" s="5">
        <v>277.2</v>
      </c>
      <c r="CO27" s="5">
        <v>89.92</v>
      </c>
      <c r="CP27" s="5">
        <v>21.87</v>
      </c>
      <c r="CQ27" s="5">
        <v>3.35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0.99855000000000005</v>
      </c>
      <c r="DZ27" s="3">
        <v>0.99685246500000002</v>
      </c>
      <c r="EA27" s="3">
        <v>0.99485876007000007</v>
      </c>
      <c r="EB27" s="3">
        <v>0.99251089339623488</v>
      </c>
      <c r="EC27" s="3">
        <v>0.98973186289472537</v>
      </c>
      <c r="ED27" s="3">
        <v>0.98645585042854378</v>
      </c>
      <c r="EE27" s="3">
        <v>0.98257907893635965</v>
      </c>
      <c r="EF27" s="3">
        <v>0.97800026042851618</v>
      </c>
      <c r="EG27" s="3">
        <v>0.97334497918887641</v>
      </c>
      <c r="EH27" s="3">
        <v>0.96871185708793739</v>
      </c>
      <c r="EI27" s="3">
        <v>0.96419765983390759</v>
      </c>
      <c r="EJ27" s="3">
        <v>0.95994554815403998</v>
      </c>
      <c r="EK27" s="3">
        <v>0.95595217467371918</v>
      </c>
      <c r="EL27" s="3">
        <v>0.95211880645327762</v>
      </c>
      <c r="EM27" s="3">
        <v>0.94831985241552896</v>
      </c>
      <c r="EN27" s="3">
        <v>0.94446019061619779</v>
      </c>
      <c r="EO27" s="3">
        <v>0.94048401321370356</v>
      </c>
      <c r="EP27" s="3">
        <v>0.93638350291609174</v>
      </c>
      <c r="EQ27" s="3">
        <v>0.93215104948291105</v>
      </c>
      <c r="ER27" s="3">
        <v>0.92780722559232065</v>
      </c>
      <c r="ES27" s="3">
        <v>0.92320530175338278</v>
      </c>
      <c r="ET27" s="3">
        <v>0.91824768928296707</v>
      </c>
      <c r="EU27" s="3">
        <v>0.91284839286998321</v>
      </c>
      <c r="EV27" s="3">
        <v>0.90693313528418562</v>
      </c>
      <c r="EW27" s="3">
        <v>0.90039414737878665</v>
      </c>
      <c r="EX27" s="3">
        <v>0.89314597449238742</v>
      </c>
      <c r="EY27" s="3">
        <v>0.88513445510119071</v>
      </c>
      <c r="EZ27" s="3">
        <v>0.87634506996203587</v>
      </c>
      <c r="FA27" s="3">
        <v>0.86668774729105424</v>
      </c>
      <c r="FB27" s="3">
        <v>0.85602748799937434</v>
      </c>
      <c r="FC27" s="3">
        <v>0.84423142921474292</v>
      </c>
      <c r="FD27" s="3">
        <v>0.8312049382619594</v>
      </c>
      <c r="FE27" s="3">
        <v>0.81689158922508842</v>
      </c>
      <c r="FF27" s="3">
        <v>0.80123177745964347</v>
      </c>
      <c r="FG27" s="3">
        <v>0.78417355291752766</v>
      </c>
      <c r="FH27" s="3">
        <v>0.76568274053973229</v>
      </c>
      <c r="FI27" s="3">
        <v>0.74569076418423985</v>
      </c>
      <c r="FJ27" s="3">
        <v>0.72405081820761319</v>
      </c>
      <c r="FK27" s="3">
        <v>0.7005626096649582</v>
      </c>
      <c r="FL27" s="3">
        <v>0.67502710254267051</v>
      </c>
      <c r="FM27" s="3">
        <v>0.64731723998329382</v>
      </c>
      <c r="FN27" s="3">
        <v>0.6173140859100682</v>
      </c>
      <c r="FO27" s="3">
        <v>0.58494830838580336</v>
      </c>
      <c r="FP27" s="3">
        <v>0.55022577680002205</v>
      </c>
      <c r="FQ27" s="3">
        <v>0.51323409782575657</v>
      </c>
      <c r="FR27" s="3">
        <v>0.47418211532219479</v>
      </c>
      <c r="FS27" s="3">
        <v>0.43340719522563925</v>
      </c>
      <c r="FT27" s="3">
        <v>0.39055622583368027</v>
      </c>
      <c r="FU27" s="3">
        <v>0.34638431669189101</v>
      </c>
      <c r="FV27" s="3">
        <v>0.30181851050631231</v>
      </c>
      <c r="FW27" s="3">
        <v>0.2578526080808578</v>
      </c>
      <c r="FX27" s="3">
        <v>0.21546421783844558</v>
      </c>
      <c r="FY27" s="3">
        <v>0.17562703860229537</v>
      </c>
      <c r="FZ27" s="3">
        <v>0.13930385447856863</v>
      </c>
      <c r="GA27" s="3">
        <v>0.10732247556737885</v>
      </c>
      <c r="GB27" s="3">
        <v>8.0761236089208266E-2</v>
      </c>
      <c r="GC27" s="3">
        <v>5.89694317552572E-2</v>
      </c>
      <c r="GD27" s="3">
        <v>4.1268577425281644E-2</v>
      </c>
      <c r="GE27" s="3">
        <v>2.7410176440097817E-2</v>
      </c>
      <c r="GF27" s="3">
        <v>1.7191114459700552E-2</v>
      </c>
      <c r="GG27" s="3">
        <v>9.7979037751617336E-3</v>
      </c>
      <c r="GH27" s="3">
        <v>4.9496070500984531E-3</v>
      </c>
      <c r="GI27" s="3">
        <v>2.1732239674867276E-3</v>
      </c>
      <c r="GJ27" s="3">
        <v>8.1874039751094971E-4</v>
      </c>
      <c r="GK27" s="3">
        <v>2.517462974266668E-4</v>
      </c>
      <c r="GL27" s="3">
        <v>5.8032556482795218E-5</v>
      </c>
      <c r="GM27" s="3">
        <v>8.4153010155701325E-6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19</v>
      </c>
      <c r="HC27">
        <f t="shared" si="24"/>
        <v>0.30126504696760392</v>
      </c>
      <c r="HD27">
        <f>IF(H27&gt;=$F$3,IF(HB27&lt;50,HC27*VLOOKUP(H27,Ret!$A$2:$AZ$27,HB27+2),HC27),0)</f>
        <v>0</v>
      </c>
      <c r="HE27">
        <f>IF(H27&lt;$F$3,HC27*VLOOKUP(H27,Withd!$A$2:$AZ$57,HB27+2),0)</f>
        <v>1.0514150139169377E-2</v>
      </c>
      <c r="HF27">
        <f>IF(HC27=HD27,0,HC27*VLOOKUP(H27,Mort!$A$2:$E$115,IF(HF26/HC26=VLOOKUP(H26,Mort!$A$2:$E$115,2),2,3)))</f>
        <v>1.7473372724121028E-4</v>
      </c>
      <c r="HH27">
        <f t="shared" si="26"/>
        <v>41</v>
      </c>
      <c r="HI27">
        <f t="shared" si="26"/>
        <v>18</v>
      </c>
      <c r="HJ27">
        <f t="shared" si="21"/>
        <v>0.22062552660370405</v>
      </c>
      <c r="HK27">
        <f>IF(HH27&gt;=$F$3,IF(HI27&lt;50,HJ27*VLOOKUP(HH27,Ret!$A$2:$AZ$27,HI27+2),HJ27),0)</f>
        <v>0</v>
      </c>
      <c r="HL27">
        <f>IF(HH27&lt;$F$3,HJ27*VLOOKUP(HH27,Withd!$A$2:$AZ$57,HI27+2),0)</f>
        <v>8.2513946949785318E-3</v>
      </c>
      <c r="HM27">
        <f>IF(HJ27=HK27,0,HJ27*VLOOKUP(HH27,Mort!$A$2:$E$115,IF(HM26/HJ26=VLOOKUP(HH26,Mort!$A$2:$E$115,2),2,3)))</f>
        <v>1.1913778436600019E-4</v>
      </c>
      <c r="HN27">
        <f>HN26/(1+Assumptions!$C$9)</f>
        <v>0.55060778023915702</v>
      </c>
      <c r="HO27">
        <f>HO26*(1+Assumptions!$C$10)</f>
        <v>1.6681725296822383</v>
      </c>
      <c r="HQ27">
        <f>HQ26/(1.01+Assumptions!$C$9)</f>
        <v>0.47230166613492064</v>
      </c>
      <c r="HR27">
        <f>HR26/(0.99+Assumptions!$C$9)</f>
        <v>0.6428507655861454</v>
      </c>
    </row>
    <row r="28" spans="2:226" x14ac:dyDescent="0.25">
      <c r="B28">
        <f t="shared" si="25"/>
        <v>2064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46698.147514894852</v>
      </c>
      <c r="F28" s="3">
        <f t="shared" si="19"/>
        <v>42263.93</v>
      </c>
      <c r="H28">
        <f t="shared" si="23"/>
        <v>43</v>
      </c>
      <c r="I28" s="5">
        <v>549590.00448495685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29681.4</v>
      </c>
      <c r="AE28" s="5">
        <v>31251.25</v>
      </c>
      <c r="AF28" s="5">
        <v>32892.26</v>
      </c>
      <c r="AG28" s="5">
        <v>34604.17</v>
      </c>
      <c r="AH28" s="5">
        <v>36386.559999999998</v>
      </c>
      <c r="AI28" s="5">
        <v>38236.959999999999</v>
      </c>
      <c r="AJ28" s="5">
        <v>40152.01</v>
      </c>
      <c r="AK28" s="5">
        <v>42158.73</v>
      </c>
      <c r="AL28" s="5">
        <v>44265.75</v>
      </c>
      <c r="AM28" s="5">
        <v>46482.75</v>
      </c>
      <c r="AN28" s="5">
        <v>48823.03</v>
      </c>
      <c r="AO28" s="5">
        <v>51294.03</v>
      </c>
      <c r="AP28" s="5">
        <v>53898.19</v>
      </c>
      <c r="AQ28" s="5">
        <v>56635.71</v>
      </c>
      <c r="AR28" s="5">
        <v>59507.49</v>
      </c>
      <c r="AS28" s="5">
        <v>62516.1</v>
      </c>
      <c r="AT28" s="5">
        <v>65666.92</v>
      </c>
      <c r="AU28" s="5">
        <v>68965.460000000006</v>
      </c>
      <c r="AV28" s="5">
        <v>72419.509999999995</v>
      </c>
      <c r="AW28" s="5">
        <v>76023.63</v>
      </c>
      <c r="AX28" s="5">
        <v>32856.959999999999</v>
      </c>
      <c r="AY28" s="5">
        <v>34460.269999999997</v>
      </c>
      <c r="AZ28" s="5">
        <v>36120</v>
      </c>
      <c r="BA28" s="5">
        <v>37831.85</v>
      </c>
      <c r="BB28" s="5">
        <v>39591.31</v>
      </c>
      <c r="BC28" s="5">
        <v>41394.160000000003</v>
      </c>
      <c r="BD28" s="5">
        <v>43237.19</v>
      </c>
      <c r="BE28" s="5">
        <v>45112.55</v>
      </c>
      <c r="BF28" s="5">
        <v>47008.34</v>
      </c>
      <c r="BG28" s="5">
        <v>48910.400000000001</v>
      </c>
      <c r="BH28" s="5">
        <v>50804.27</v>
      </c>
      <c r="BI28" s="5">
        <v>52675.54</v>
      </c>
      <c r="BJ28" s="5">
        <v>54507.37</v>
      </c>
      <c r="BK28" s="5">
        <v>56280.99</v>
      </c>
      <c r="BL28" s="5">
        <v>57976.34</v>
      </c>
      <c r="BM28" s="5">
        <v>59568.02</v>
      </c>
      <c r="BN28" s="5">
        <v>61020.53</v>
      </c>
      <c r="BO28" s="5">
        <v>62288.28</v>
      </c>
      <c r="BP28" s="5">
        <v>63318.85</v>
      </c>
      <c r="BQ28" s="5">
        <v>64059.19</v>
      </c>
      <c r="BR28" s="5">
        <v>64450</v>
      </c>
      <c r="BS28" s="5">
        <v>64429.78</v>
      </c>
      <c r="BT28" s="5">
        <v>63938.52</v>
      </c>
      <c r="BU28" s="5">
        <v>62920.13</v>
      </c>
      <c r="BV28" s="5">
        <v>61329.83</v>
      </c>
      <c r="BW28" s="5">
        <v>59139.16</v>
      </c>
      <c r="BX28" s="5">
        <v>56223.13</v>
      </c>
      <c r="BY28" s="5">
        <v>52606.83</v>
      </c>
      <c r="BZ28" s="5">
        <v>48359.55</v>
      </c>
      <c r="CA28" s="5">
        <v>43587.34</v>
      </c>
      <c r="CB28" s="5">
        <v>38425.230000000003</v>
      </c>
      <c r="CC28" s="5">
        <v>33043.43</v>
      </c>
      <c r="CD28" s="5">
        <v>27650.91</v>
      </c>
      <c r="CE28" s="5">
        <v>22474.47</v>
      </c>
      <c r="CF28" s="5">
        <v>17842.439999999999</v>
      </c>
      <c r="CG28" s="5">
        <v>13744.55</v>
      </c>
      <c r="CH28" s="5">
        <v>10147.89</v>
      </c>
      <c r="CI28" s="5">
        <v>7110.83</v>
      </c>
      <c r="CJ28" s="5">
        <v>4705.0600000000004</v>
      </c>
      <c r="CK28" s="5">
        <v>2829.09</v>
      </c>
      <c r="CL28" s="5">
        <v>1507.78</v>
      </c>
      <c r="CM28" s="5">
        <v>698.43</v>
      </c>
      <c r="CN28" s="5">
        <v>277.60000000000002</v>
      </c>
      <c r="CO28" s="5">
        <v>90.05</v>
      </c>
      <c r="CP28" s="5">
        <v>21.9</v>
      </c>
      <c r="CQ28" s="5">
        <v>3.35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0.99829999999999997</v>
      </c>
      <c r="EA28" s="3">
        <v>0.99630339999999995</v>
      </c>
      <c r="EB28" s="3">
        <v>0.99395212397599997</v>
      </c>
      <c r="EC28" s="3">
        <v>0.99116905802886712</v>
      </c>
      <c r="ED28" s="3">
        <v>0.98788828844679155</v>
      </c>
      <c r="EE28" s="3">
        <v>0.98400588747319562</v>
      </c>
      <c r="EF28" s="3">
        <v>0.97942042003757057</v>
      </c>
      <c r="EG28" s="3">
        <v>0.97475837883819172</v>
      </c>
      <c r="EH28" s="3">
        <v>0.9701185289549219</v>
      </c>
      <c r="EI28" s="3">
        <v>0.96559777660999202</v>
      </c>
      <c r="EJ28" s="3">
        <v>0.96133949041514188</v>
      </c>
      <c r="EK28" s="3">
        <v>0.95734031813501486</v>
      </c>
      <c r="EL28" s="3">
        <v>0.95350138345929347</v>
      </c>
      <c r="EM28" s="3">
        <v>0.94969691293929082</v>
      </c>
      <c r="EN28" s="3">
        <v>0.94583164650362783</v>
      </c>
      <c r="EO28" s="3">
        <v>0.94184969527184748</v>
      </c>
      <c r="EP28" s="3">
        <v>0.93774323060046216</v>
      </c>
      <c r="EQ28" s="3">
        <v>0.93350463119814808</v>
      </c>
      <c r="ER28" s="3">
        <v>0.92915449961676466</v>
      </c>
      <c r="ES28" s="3">
        <v>0.92454589329866554</v>
      </c>
      <c r="ET28" s="3">
        <v>0.91958108185165177</v>
      </c>
      <c r="EU28" s="3">
        <v>0.91417394509036409</v>
      </c>
      <c r="EV28" s="3">
        <v>0.9082500979261785</v>
      </c>
      <c r="EW28" s="3">
        <v>0.90170161472013066</v>
      </c>
      <c r="EX28" s="3">
        <v>0.89444291672163356</v>
      </c>
      <c r="EY28" s="3">
        <v>0.88641976375864051</v>
      </c>
      <c r="EZ28" s="3">
        <v>0.87761761550451722</v>
      </c>
      <c r="FA28" s="3">
        <v>0.86794626938165742</v>
      </c>
      <c r="FB28" s="3">
        <v>0.85727053026826305</v>
      </c>
      <c r="FC28" s="3">
        <v>0.84545734236116643</v>
      </c>
      <c r="FD28" s="3">
        <v>0.83241193556853355</v>
      </c>
      <c r="FE28" s="3">
        <v>0.81807780203804337</v>
      </c>
      <c r="FF28" s="3">
        <v>0.80239525057297401</v>
      </c>
      <c r="FG28" s="3">
        <v>0.78531225568827534</v>
      </c>
      <c r="FH28" s="3">
        <v>0.76679459269914574</v>
      </c>
      <c r="FI28" s="3">
        <v>0.74677358588377107</v>
      </c>
      <c r="FJ28" s="3">
        <v>0.72510221642142403</v>
      </c>
      <c r="FK28" s="3">
        <v>0.70157990052071306</v>
      </c>
      <c r="FL28" s="3">
        <v>0.67600731314673312</v>
      </c>
      <c r="FM28" s="3">
        <v>0.64825721294205974</v>
      </c>
      <c r="FN28" s="3">
        <v>0.61821049112219528</v>
      </c>
      <c r="FO28" s="3">
        <v>0.58579771507265865</v>
      </c>
      <c r="FP28" s="3">
        <v>0.55102476270594569</v>
      </c>
      <c r="FQ28" s="3">
        <v>0.51397936790922494</v>
      </c>
      <c r="FR28" s="3">
        <v>0.47487067780501202</v>
      </c>
      <c r="FS28" s="3">
        <v>0.43403654822055904</v>
      </c>
      <c r="FT28" s="3">
        <v>0.39112335469799236</v>
      </c>
      <c r="FU28" s="3">
        <v>0.34688730328164946</v>
      </c>
      <c r="FV28" s="3">
        <v>0.30225678284143243</v>
      </c>
      <c r="FW28" s="3">
        <v>0.25822703728492097</v>
      </c>
      <c r="FX28" s="3">
        <v>0.21577709462565281</v>
      </c>
      <c r="FY28" s="3">
        <v>0.17588206760031586</v>
      </c>
      <c r="FZ28" s="3">
        <v>0.13950613837921852</v>
      </c>
      <c r="GA28" s="3">
        <v>0.10747831913011753</v>
      </c>
      <c r="GB28" s="3">
        <v>8.087850992860475E-2</v>
      </c>
      <c r="GC28" s="3">
        <v>5.905506159456933E-2</v>
      </c>
      <c r="GD28" s="3">
        <v>4.1328503755727448E-2</v>
      </c>
      <c r="GE28" s="3">
        <v>2.7449978909516615E-2</v>
      </c>
      <c r="GF28" s="3">
        <v>1.7216077772470632E-2</v>
      </c>
      <c r="GG28" s="3">
        <v>9.8121313656419126E-3</v>
      </c>
      <c r="GH28" s="3">
        <v>4.9567944019813254E-3</v>
      </c>
      <c r="GI28" s="3">
        <v>2.1763797180779404E-3</v>
      </c>
      <c r="GJ28" s="3">
        <v>8.1992929498868317E-4</v>
      </c>
      <c r="GK28" s="3">
        <v>2.5211185962312026E-4</v>
      </c>
      <c r="GL28" s="3">
        <v>5.8116825880321668E-5</v>
      </c>
      <c r="GM28" s="3">
        <v>8.4275209209054434E-6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20</v>
      </c>
      <c r="HC28">
        <f t="shared" si="24"/>
        <v>0.29057616310119333</v>
      </c>
      <c r="HD28">
        <f>IF(H28&gt;=$F$3,IF(HB28&lt;50,HC28*VLOOKUP(H28,Ret!$A$2:$AZ$27,HB28+2),HC28),0)</f>
        <v>0</v>
      </c>
      <c r="HE28">
        <f>IF(H28&lt;$F$3,HC28*VLOOKUP(H28,Withd!$A$2:$AZ$57,HB28+2),0)</f>
        <v>9.2984372192381863E-3</v>
      </c>
      <c r="HF28">
        <f>IF(HC28=HD28,0,HC28*VLOOKUP(H28,Mort!$A$2:$E$115,IF(HF27/HC27=VLOOKUP(H27,Mort!$A$2:$E$115,2),2,3)))</f>
        <v>1.8015722112273987E-4</v>
      </c>
      <c r="HH28">
        <f t="shared" si="26"/>
        <v>42</v>
      </c>
      <c r="HI28">
        <f t="shared" si="26"/>
        <v>19</v>
      </c>
      <c r="HJ28">
        <f t="shared" si="21"/>
        <v>0.2122549941243595</v>
      </c>
      <c r="HK28">
        <f>IF(HH28&gt;=$F$3,IF(HI28&lt;50,HJ28*VLOOKUP(HH28,Ret!$A$2:$AZ$27,HI28+2),HJ28),0)</f>
        <v>0</v>
      </c>
      <c r="HL28">
        <f>IF(HH28&lt;$F$3,HJ28*VLOOKUP(HH28,Withd!$A$2:$AZ$57,HI28+2),0)</f>
        <v>7.4076992949401463E-3</v>
      </c>
      <c r="HM28">
        <f>IF(HJ28=HK28,0,HJ28*VLOOKUP(HH28,Mort!$A$2:$E$115,IF(HM27/HJ27=VLOOKUP(HH27,Mort!$A$2:$E$115,2),2,3)))</f>
        <v>1.2310789659212852E-4</v>
      </c>
      <c r="HN28">
        <f>HN27/(1+Assumptions!$C$9)</f>
        <v>0.53045065533637481</v>
      </c>
      <c r="HO28">
        <f>HO27*(1+Assumptions!$C$10)</f>
        <v>1.7223881368969109</v>
      </c>
      <c r="HQ28">
        <f>HQ27/(1.01+Assumptions!$C$9)</f>
        <v>0.45066952875469524</v>
      </c>
      <c r="HR28">
        <f>HR27/(0.99+Assumptions!$C$9)</f>
        <v>0.62534121165967449</v>
      </c>
    </row>
    <row r="29" spans="2:226" x14ac:dyDescent="0.25">
      <c r="B29">
        <f t="shared" si="25"/>
        <v>2065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49266.545628214073</v>
      </c>
      <c r="F29" s="3">
        <f t="shared" si="19"/>
        <v>44145.69</v>
      </c>
      <c r="H29">
        <f t="shared" si="23"/>
        <v>44</v>
      </c>
      <c r="I29" s="5">
        <v>536627.66818897822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31304.47</v>
      </c>
      <c r="AF29" s="5">
        <v>32948.28</v>
      </c>
      <c r="AG29" s="5">
        <v>34663.1</v>
      </c>
      <c r="AH29" s="5">
        <v>36448.53</v>
      </c>
      <c r="AI29" s="5">
        <v>38302.07</v>
      </c>
      <c r="AJ29" s="5">
        <v>40220.379999999997</v>
      </c>
      <c r="AK29" s="5">
        <v>42230.53</v>
      </c>
      <c r="AL29" s="5">
        <v>44341.13</v>
      </c>
      <c r="AM29" s="5">
        <v>46561.9</v>
      </c>
      <c r="AN29" s="5">
        <v>48906.17</v>
      </c>
      <c r="AO29" s="5">
        <v>51381.37</v>
      </c>
      <c r="AP29" s="5">
        <v>53989.98</v>
      </c>
      <c r="AQ29" s="5">
        <v>56732.160000000003</v>
      </c>
      <c r="AR29" s="5">
        <v>59608.83</v>
      </c>
      <c r="AS29" s="5">
        <v>62622.559999999998</v>
      </c>
      <c r="AT29" s="5">
        <v>65778.75</v>
      </c>
      <c r="AU29" s="5">
        <v>69082.91</v>
      </c>
      <c r="AV29" s="5">
        <v>72542.83</v>
      </c>
      <c r="AW29" s="5">
        <v>76153.09</v>
      </c>
      <c r="AX29" s="5">
        <v>32912.910000000003</v>
      </c>
      <c r="AY29" s="5">
        <v>34518.949999999997</v>
      </c>
      <c r="AZ29" s="5">
        <v>36181.51</v>
      </c>
      <c r="BA29" s="5">
        <v>37896.269999999997</v>
      </c>
      <c r="BB29" s="5">
        <v>39658.730000000003</v>
      </c>
      <c r="BC29" s="5">
        <v>41464.65</v>
      </c>
      <c r="BD29" s="5">
        <v>43310.82</v>
      </c>
      <c r="BE29" s="5">
        <v>45189.38</v>
      </c>
      <c r="BF29" s="5">
        <v>47088.39</v>
      </c>
      <c r="BG29" s="5">
        <v>48993.69</v>
      </c>
      <c r="BH29" s="5">
        <v>50890.79</v>
      </c>
      <c r="BI29" s="5">
        <v>52765.24</v>
      </c>
      <c r="BJ29" s="5">
        <v>54600.19</v>
      </c>
      <c r="BK29" s="5">
        <v>56376.83</v>
      </c>
      <c r="BL29" s="5">
        <v>58075.07</v>
      </c>
      <c r="BM29" s="5">
        <v>59669.46</v>
      </c>
      <c r="BN29" s="5">
        <v>61124.44</v>
      </c>
      <c r="BO29" s="5">
        <v>62394.35</v>
      </c>
      <c r="BP29" s="5">
        <v>63426.68</v>
      </c>
      <c r="BQ29" s="5">
        <v>64168.28</v>
      </c>
      <c r="BR29" s="5">
        <v>64559.75</v>
      </c>
      <c r="BS29" s="5">
        <v>64539.5</v>
      </c>
      <c r="BT29" s="5">
        <v>64047.4</v>
      </c>
      <c r="BU29" s="5">
        <v>63027.28</v>
      </c>
      <c r="BV29" s="5">
        <v>61434.27</v>
      </c>
      <c r="BW29" s="5">
        <v>59239.87</v>
      </c>
      <c r="BX29" s="5">
        <v>56318.879999999997</v>
      </c>
      <c r="BY29" s="5">
        <v>52696.42</v>
      </c>
      <c r="BZ29" s="5">
        <v>48441.9</v>
      </c>
      <c r="CA29" s="5">
        <v>43661.57</v>
      </c>
      <c r="CB29" s="5">
        <v>38490.660000000003</v>
      </c>
      <c r="CC29" s="5">
        <v>33099.699999999997</v>
      </c>
      <c r="CD29" s="5">
        <v>27697.99</v>
      </c>
      <c r="CE29" s="5">
        <v>22512.74</v>
      </c>
      <c r="CF29" s="5">
        <v>17872.82</v>
      </c>
      <c r="CG29" s="5">
        <v>13767.96</v>
      </c>
      <c r="CH29" s="5">
        <v>10165.17</v>
      </c>
      <c r="CI29" s="5">
        <v>7122.94</v>
      </c>
      <c r="CJ29" s="5">
        <v>4713.07</v>
      </c>
      <c r="CK29" s="5">
        <v>2833.91</v>
      </c>
      <c r="CL29" s="5">
        <v>1510.34</v>
      </c>
      <c r="CM29" s="5">
        <v>699.62</v>
      </c>
      <c r="CN29" s="5">
        <v>278.07</v>
      </c>
      <c r="CO29" s="5">
        <v>90.2</v>
      </c>
      <c r="CP29" s="5">
        <v>21.94</v>
      </c>
      <c r="CQ29" s="5">
        <v>3.36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0.998</v>
      </c>
      <c r="EB29" s="3">
        <v>0.99564471999999993</v>
      </c>
      <c r="EC29" s="3">
        <v>0.99285691478399996</v>
      </c>
      <c r="ED29" s="3">
        <v>0.98957055839606489</v>
      </c>
      <c r="EE29" s="3">
        <v>0.98568154610156833</v>
      </c>
      <c r="EF29" s="3">
        <v>0.98108827009673505</v>
      </c>
      <c r="EG29" s="3">
        <v>0.9764182899310746</v>
      </c>
      <c r="EH29" s="3">
        <v>0.97177053887100273</v>
      </c>
      <c r="EI29" s="3">
        <v>0.9672420881598639</v>
      </c>
      <c r="EJ29" s="3">
        <v>0.96297655055107889</v>
      </c>
      <c r="EK29" s="3">
        <v>0.9589705681007864</v>
      </c>
      <c r="EL29" s="3">
        <v>0.95512509612270224</v>
      </c>
      <c r="EM29" s="3">
        <v>0.9513141469891726</v>
      </c>
      <c r="EN29" s="3">
        <v>0.94744229841092664</v>
      </c>
      <c r="EO29" s="3">
        <v>0.94345356633461663</v>
      </c>
      <c r="EP29" s="3">
        <v>0.93934010878539764</v>
      </c>
      <c r="EQ29" s="3">
        <v>0.93509429149368772</v>
      </c>
      <c r="ER29" s="3">
        <v>0.93073675209532714</v>
      </c>
      <c r="ES29" s="3">
        <v>0.92612029780493432</v>
      </c>
      <c r="ET29" s="3">
        <v>0.92114703180572188</v>
      </c>
      <c r="EU29" s="3">
        <v>0.91573068725870421</v>
      </c>
      <c r="EV29" s="3">
        <v>0.90979675240526781</v>
      </c>
      <c r="EW29" s="3">
        <v>0.90323711782042582</v>
      </c>
      <c r="EX29" s="3">
        <v>0.89596605902197135</v>
      </c>
      <c r="EY29" s="3">
        <v>0.88792924347254421</v>
      </c>
      <c r="EZ29" s="3">
        <v>0.8791121060848619</v>
      </c>
      <c r="FA29" s="3">
        <v>0.86942429067580673</v>
      </c>
      <c r="FB29" s="3">
        <v>0.85873037190049428</v>
      </c>
      <c r="FC29" s="3">
        <v>0.84689706737570547</v>
      </c>
      <c r="FD29" s="3">
        <v>0.83382944562609829</v>
      </c>
      <c r="FE29" s="3">
        <v>0.81947090257241684</v>
      </c>
      <c r="FF29" s="3">
        <v>0.80376164537010364</v>
      </c>
      <c r="FG29" s="3">
        <v>0.78664955994017416</v>
      </c>
      <c r="FH29" s="3">
        <v>0.76810036331678477</v>
      </c>
      <c r="FI29" s="3">
        <v>0.74804526283058359</v>
      </c>
      <c r="FJ29" s="3">
        <v>0.72633698930323998</v>
      </c>
      <c r="FK29" s="3">
        <v>0.70277461737024283</v>
      </c>
      <c r="FL29" s="3">
        <v>0.67715848256709754</v>
      </c>
      <c r="FM29" s="3">
        <v>0.64936112685771818</v>
      </c>
      <c r="FN29" s="3">
        <v>0.61926323862786292</v>
      </c>
      <c r="FO29" s="3">
        <v>0.58679526702660412</v>
      </c>
      <c r="FP29" s="3">
        <v>0.55196309997590487</v>
      </c>
      <c r="FQ29" s="3">
        <v>0.51485462076452482</v>
      </c>
      <c r="FR29" s="3">
        <v>0.47567933267055212</v>
      </c>
      <c r="FS29" s="3">
        <v>0.43477566685421132</v>
      </c>
      <c r="FT29" s="3">
        <v>0.39178939667233542</v>
      </c>
      <c r="FU29" s="3">
        <v>0.34747801590869432</v>
      </c>
      <c r="FV29" s="3">
        <v>0.30277149438188172</v>
      </c>
      <c r="FW29" s="3">
        <v>0.258666770795273</v>
      </c>
      <c r="FX29" s="3">
        <v>0.21614454034423808</v>
      </c>
      <c r="FY29" s="3">
        <v>0.1761815762799919</v>
      </c>
      <c r="FZ29" s="3">
        <v>0.13974370267376396</v>
      </c>
      <c r="GA29" s="3">
        <v>0.10766134341392122</v>
      </c>
      <c r="GB29" s="3">
        <v>8.1016237532409857E-2</v>
      </c>
      <c r="GC29" s="3">
        <v>5.9155626159039701E-2</v>
      </c>
      <c r="GD29" s="3">
        <v>4.1398881854880748E-2</v>
      </c>
      <c r="GE29" s="3">
        <v>2.7496723339193247E-2</v>
      </c>
      <c r="GF29" s="3">
        <v>1.7245394943875222E-2</v>
      </c>
      <c r="GG29" s="3">
        <v>9.8288403943122445E-3</v>
      </c>
      <c r="GH29" s="3">
        <v>4.9652353019947167E-3</v>
      </c>
      <c r="GI29" s="3">
        <v>2.1800858640468202E-3</v>
      </c>
      <c r="GJ29" s="3">
        <v>8.2132554842099896E-4</v>
      </c>
      <c r="GK29" s="3">
        <v>2.5254117962848874E-4</v>
      </c>
      <c r="GL29" s="3">
        <v>5.8215792727959208E-5</v>
      </c>
      <c r="GM29" s="3">
        <v>8.4418721034813626E-6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21</v>
      </c>
      <c r="HC29">
        <f t="shared" si="24"/>
        <v>0.28109756866083241</v>
      </c>
      <c r="HD29">
        <f>IF(H29&gt;=$F$3,IF(HB29&lt;50,HC29*VLOOKUP(H29,Ret!$A$2:$AZ$27,HB29+2),HC29),0)</f>
        <v>0</v>
      </c>
      <c r="HE29">
        <f>IF(H29&lt;$F$3,HC29*VLOOKUP(H29,Withd!$A$2:$AZ$57,HB29+2),0)</f>
        <v>8.2923782754945555E-3</v>
      </c>
      <c r="HF29">
        <f>IF(HC29=HD29,0,HC29*VLOOKUP(H29,Mort!$A$2:$E$115,IF(HF28/HC28=VLOOKUP(H28,Mort!$A$2:$E$115,2),2,3)))</f>
        <v>1.8833537100275771E-4</v>
      </c>
      <c r="HH29">
        <f t="shared" si="26"/>
        <v>43</v>
      </c>
      <c r="HI29">
        <f t="shared" si="26"/>
        <v>20</v>
      </c>
      <c r="HJ29">
        <f t="shared" si="21"/>
        <v>0.20472418693282723</v>
      </c>
      <c r="HK29">
        <f>IF(HH29&gt;=$F$3,IF(HI29&lt;50,HJ29*VLOOKUP(HH29,Ret!$A$2:$AZ$27,HI29+2),HJ29),0)</f>
        <v>0</v>
      </c>
      <c r="HL29">
        <f>IF(HH29&lt;$F$3,HJ29*VLOOKUP(HH29,Withd!$A$2:$AZ$57,HI29+2),0)</f>
        <v>6.551173981850472E-3</v>
      </c>
      <c r="HM29">
        <f>IF(HJ29=HK29,0,HJ29*VLOOKUP(HH29,Mort!$A$2:$E$115,IF(HM28/HJ28=VLOOKUP(HH28,Mort!$A$2:$E$115,2),2,3)))</f>
        <v>1.2692899589835288E-4</v>
      </c>
      <c r="HN29">
        <f>HN28/(1+Assumptions!$C$9)</f>
        <v>0.51103145986163279</v>
      </c>
      <c r="HO29">
        <f>HO28*(1+Assumptions!$C$10)</f>
        <v>1.7783657513460605</v>
      </c>
      <c r="HQ29">
        <f>HQ28/(1.01+Assumptions!$C$9)</f>
        <v>0.43002817629264811</v>
      </c>
      <c r="HR29">
        <f>HR28/(0.99+Assumptions!$C$9)</f>
        <v>0.60830857165337981</v>
      </c>
    </row>
    <row r="30" spans="2:226" x14ac:dyDescent="0.25">
      <c r="B30">
        <f t="shared" si="25"/>
        <v>2066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51976.205637765845</v>
      </c>
      <c r="F30" s="3">
        <f t="shared" si="19"/>
        <v>46060.46</v>
      </c>
      <c r="H30">
        <f t="shared" si="23"/>
        <v>45</v>
      </c>
      <c r="I30" s="5">
        <v>523572.95296376722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33014.300000000003</v>
      </c>
      <c r="AG30" s="5">
        <v>34732.57</v>
      </c>
      <c r="AH30" s="5">
        <v>36521.57</v>
      </c>
      <c r="AI30" s="5">
        <v>38378.83</v>
      </c>
      <c r="AJ30" s="5">
        <v>40300.99</v>
      </c>
      <c r="AK30" s="5">
        <v>42315.16</v>
      </c>
      <c r="AL30" s="5">
        <v>44429.99</v>
      </c>
      <c r="AM30" s="5">
        <v>46655.21</v>
      </c>
      <c r="AN30" s="5">
        <v>49004.18</v>
      </c>
      <c r="AO30" s="5">
        <v>51484.34</v>
      </c>
      <c r="AP30" s="5">
        <v>54098.17</v>
      </c>
      <c r="AQ30" s="5">
        <v>56845.85</v>
      </c>
      <c r="AR30" s="5">
        <v>59728.28</v>
      </c>
      <c r="AS30" s="5">
        <v>62748.05</v>
      </c>
      <c r="AT30" s="5">
        <v>65910.570000000007</v>
      </c>
      <c r="AU30" s="5">
        <v>69221.350000000006</v>
      </c>
      <c r="AV30" s="5">
        <v>72688.210000000006</v>
      </c>
      <c r="AW30" s="5">
        <v>76305.7</v>
      </c>
      <c r="AX30" s="5">
        <v>32978.870000000003</v>
      </c>
      <c r="AY30" s="5">
        <v>34588.129999999997</v>
      </c>
      <c r="AZ30" s="5">
        <v>36254.019999999997</v>
      </c>
      <c r="BA30" s="5">
        <v>37972.22</v>
      </c>
      <c r="BB30" s="5">
        <v>39738.199999999997</v>
      </c>
      <c r="BC30" s="5">
        <v>41547.75</v>
      </c>
      <c r="BD30" s="5">
        <v>43397.61</v>
      </c>
      <c r="BE30" s="5">
        <v>45279.94</v>
      </c>
      <c r="BF30" s="5">
        <v>47182.76</v>
      </c>
      <c r="BG30" s="5">
        <v>49091.87</v>
      </c>
      <c r="BH30" s="5">
        <v>50992.77</v>
      </c>
      <c r="BI30" s="5">
        <v>52870.99</v>
      </c>
      <c r="BJ30" s="5">
        <v>54709.61</v>
      </c>
      <c r="BK30" s="5">
        <v>56489.81</v>
      </c>
      <c r="BL30" s="5">
        <v>58191.46</v>
      </c>
      <c r="BM30" s="5">
        <v>59789.04</v>
      </c>
      <c r="BN30" s="5">
        <v>61246.93</v>
      </c>
      <c r="BO30" s="5">
        <v>62519.38</v>
      </c>
      <c r="BP30" s="5">
        <v>63553.78</v>
      </c>
      <c r="BQ30" s="5">
        <v>64296.87</v>
      </c>
      <c r="BR30" s="5">
        <v>64689.13</v>
      </c>
      <c r="BS30" s="5">
        <v>64668.84</v>
      </c>
      <c r="BT30" s="5">
        <v>64175.75</v>
      </c>
      <c r="BU30" s="5">
        <v>63153.58</v>
      </c>
      <c r="BV30" s="5">
        <v>61557.38</v>
      </c>
      <c r="BW30" s="5">
        <v>59358.58</v>
      </c>
      <c r="BX30" s="5">
        <v>56431.74</v>
      </c>
      <c r="BY30" s="5">
        <v>52802.02</v>
      </c>
      <c r="BZ30" s="5">
        <v>48538.98</v>
      </c>
      <c r="CA30" s="5">
        <v>43749.07</v>
      </c>
      <c r="CB30" s="5">
        <v>38567.800000000003</v>
      </c>
      <c r="CC30" s="5">
        <v>33166.03</v>
      </c>
      <c r="CD30" s="5">
        <v>27753.5</v>
      </c>
      <c r="CE30" s="5">
        <v>22557.85</v>
      </c>
      <c r="CF30" s="5">
        <v>17908.64</v>
      </c>
      <c r="CG30" s="5">
        <v>13795.55</v>
      </c>
      <c r="CH30" s="5">
        <v>10185.540000000001</v>
      </c>
      <c r="CI30" s="5">
        <v>7137.21</v>
      </c>
      <c r="CJ30" s="5">
        <v>4722.5200000000004</v>
      </c>
      <c r="CK30" s="5">
        <v>2839.59</v>
      </c>
      <c r="CL30" s="5">
        <v>1513.37</v>
      </c>
      <c r="CM30" s="5">
        <v>701.02</v>
      </c>
      <c r="CN30" s="5">
        <v>278.63</v>
      </c>
      <c r="CO30" s="5">
        <v>90.38</v>
      </c>
      <c r="CP30" s="5">
        <v>21.98</v>
      </c>
      <c r="CQ30" s="5">
        <v>3.36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0.99763999999999997</v>
      </c>
      <c r="EC30" s="3">
        <v>0.99484660799999991</v>
      </c>
      <c r="ED30" s="3">
        <v>0.99155366572751991</v>
      </c>
      <c r="EE30" s="3">
        <v>0.98765685982121076</v>
      </c>
      <c r="EF30" s="3">
        <v>0.98305437885444391</v>
      </c>
      <c r="EG30" s="3">
        <v>0.97837504001109676</v>
      </c>
      <c r="EH30" s="3">
        <v>0.97371797482064393</v>
      </c>
      <c r="EI30" s="3">
        <v>0.96918044905797973</v>
      </c>
      <c r="EJ30" s="3">
        <v>0.96490636327763402</v>
      </c>
      <c r="EK30" s="3">
        <v>0.96089235280639895</v>
      </c>
      <c r="EL30" s="3">
        <v>0.95703917447164533</v>
      </c>
      <c r="EM30" s="3">
        <v>0.95322058816550337</v>
      </c>
      <c r="EN30" s="3">
        <v>0.94934098037166981</v>
      </c>
      <c r="EO30" s="3">
        <v>0.94534425484430507</v>
      </c>
      <c r="EP30" s="3">
        <v>0.94122255389318388</v>
      </c>
      <c r="EQ30" s="3">
        <v>0.93696822794958667</v>
      </c>
      <c r="ER30" s="3">
        <v>0.93260195600734164</v>
      </c>
      <c r="ES30" s="3">
        <v>0.9279762503055452</v>
      </c>
      <c r="ET30" s="3">
        <v>0.92299301784140442</v>
      </c>
      <c r="EU30" s="3">
        <v>0.91756581889649691</v>
      </c>
      <c r="EV30" s="3">
        <v>0.91161999239004754</v>
      </c>
      <c r="EW30" s="3">
        <v>0.90504721224491524</v>
      </c>
      <c r="EX30" s="3">
        <v>0.89776158218634372</v>
      </c>
      <c r="EY30" s="3">
        <v>0.88970866079413213</v>
      </c>
      <c r="EZ30" s="3">
        <v>0.88087385379244643</v>
      </c>
      <c r="FA30" s="3">
        <v>0.87116662392365363</v>
      </c>
      <c r="FB30" s="3">
        <v>0.86045127444939273</v>
      </c>
      <c r="FC30" s="3">
        <v>0.84859425588748005</v>
      </c>
      <c r="FD30" s="3">
        <v>0.83550044651913624</v>
      </c>
      <c r="FE30" s="3">
        <v>0.8211131288300767</v>
      </c>
      <c r="FF30" s="3">
        <v>0.80537239015040407</v>
      </c>
      <c r="FG30" s="3">
        <v>0.78822601196410191</v>
      </c>
      <c r="FH30" s="3">
        <v>0.76963964260198836</v>
      </c>
      <c r="FI30" s="3">
        <v>0.74954435153365051</v>
      </c>
      <c r="FJ30" s="3">
        <v>0.72779257445214396</v>
      </c>
      <c r="FK30" s="3">
        <v>0.70418298333691642</v>
      </c>
      <c r="FL30" s="3">
        <v>0.67851551359428586</v>
      </c>
      <c r="FM30" s="3">
        <v>0.65066245176124038</v>
      </c>
      <c r="FN30" s="3">
        <v>0.62050424712210683</v>
      </c>
      <c r="FO30" s="3">
        <v>0.58797120944549475</v>
      </c>
      <c r="FP30" s="3">
        <v>0.5530692384528102</v>
      </c>
      <c r="FQ30" s="3">
        <v>0.5158863935516278</v>
      </c>
      <c r="FR30" s="3">
        <v>0.47663259786628442</v>
      </c>
      <c r="FS30" s="3">
        <v>0.43564696077576265</v>
      </c>
      <c r="FT30" s="3">
        <v>0.39257454576386297</v>
      </c>
      <c r="FU30" s="3">
        <v>0.34817436463797008</v>
      </c>
      <c r="FV30" s="3">
        <v>0.30337825088364884</v>
      </c>
      <c r="FW30" s="3">
        <v>0.25918514107742774</v>
      </c>
      <c r="FX30" s="3">
        <v>0.2165776957357094</v>
      </c>
      <c r="FY30" s="3">
        <v>0.17653464557113407</v>
      </c>
      <c r="FZ30" s="3">
        <v>0.14002375017411212</v>
      </c>
      <c r="GA30" s="3">
        <v>0.10787709760913945</v>
      </c>
      <c r="GB30" s="3">
        <v>8.1178594721853528E-2</v>
      </c>
      <c r="GC30" s="3">
        <v>5.9274174508055791E-2</v>
      </c>
      <c r="GD30" s="3">
        <v>4.148184554597268E-2</v>
      </c>
      <c r="GE30" s="3">
        <v>2.7551826993179596E-2</v>
      </c>
      <c r="GF30" s="3">
        <v>1.7279954853582382E-2</v>
      </c>
      <c r="GG30" s="3">
        <v>9.8485374692507434E-3</v>
      </c>
      <c r="GH30" s="3">
        <v>4.9751856733413983E-3</v>
      </c>
      <c r="GI30" s="3">
        <v>2.1844547735940076E-3</v>
      </c>
      <c r="GJ30" s="3">
        <v>8.2297149140380635E-4</v>
      </c>
      <c r="GK30" s="3">
        <v>2.5304727417684237E-4</v>
      </c>
      <c r="GL30" s="3">
        <v>5.833245764324569E-5</v>
      </c>
      <c r="GM30" s="3">
        <v>8.4587896828470565E-6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22</v>
      </c>
      <c r="HC30">
        <f t="shared" si="24"/>
        <v>0.27261685501433508</v>
      </c>
      <c r="HD30">
        <f>IF(H30&gt;=$F$3,IF(HB30&lt;50,HC30*VLOOKUP(H30,Ret!$A$2:$AZ$27,HB30+2),HC30),0)</f>
        <v>0</v>
      </c>
      <c r="HE30">
        <f>IF(H30&lt;$F$3,HC30*VLOOKUP(H30,Withd!$A$2:$AZ$57,HB30+2),0)</f>
        <v>7.2516083433813126E-3</v>
      </c>
      <c r="HF30">
        <f>IF(HC30=HD30,0,HC30*VLOOKUP(H30,Mort!$A$2:$E$115,IF(HF29/HC29=VLOOKUP(H29,Mort!$A$2:$E$115,2),2,3)))</f>
        <v>1.9355796706017791E-4</v>
      </c>
      <c r="HH30">
        <f t="shared" si="26"/>
        <v>44</v>
      </c>
      <c r="HI30">
        <f t="shared" si="26"/>
        <v>21</v>
      </c>
      <c r="HJ30">
        <f t="shared" si="21"/>
        <v>0.19804608395507839</v>
      </c>
      <c r="HK30">
        <f>IF(HH30&gt;=$F$3,IF(HI30&lt;50,HJ30*VLOOKUP(HH30,Ret!$A$2:$AZ$27,HI30+2),HJ30),0)</f>
        <v>0</v>
      </c>
      <c r="HL30">
        <f>IF(HH30&lt;$F$3,HJ30*VLOOKUP(HH30,Withd!$A$2:$AZ$57,HI30+2),0)</f>
        <v>5.8423594766748126E-3</v>
      </c>
      <c r="HM30">
        <f>IF(HJ30=HK30,0,HJ30*VLOOKUP(HH30,Mort!$A$2:$E$115,IF(HM29/HJ29=VLOOKUP(HH29,Mort!$A$2:$E$115,2),2,3)))</f>
        <v>1.3269087624990253E-4</v>
      </c>
      <c r="HN30">
        <f>HN29/(1+Assumptions!$C$9)</f>
        <v>0.49232317905744966</v>
      </c>
      <c r="HO30">
        <f>HO29*(1+Assumptions!$C$10)</f>
        <v>1.8361626382648073</v>
      </c>
      <c r="HQ30">
        <f>HQ29/(1.01+Assumptions!$C$9)</f>
        <v>0.41033222928687796</v>
      </c>
      <c r="HR30">
        <f>HR29/(0.99+Assumptions!$C$9)</f>
        <v>0.59173985569394927</v>
      </c>
    </row>
    <row r="31" spans="2:226" x14ac:dyDescent="0.25">
      <c r="B31">
        <f t="shared" si="25"/>
        <v>2067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54834.896947842957</v>
      </c>
      <c r="F31" s="3">
        <f t="shared" si="19"/>
        <v>47996.08</v>
      </c>
      <c r="H31">
        <f t="shared" si="23"/>
        <v>46</v>
      </c>
      <c r="I31" s="5">
        <v>510444.79658232356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34814.730000000003</v>
      </c>
      <c r="AH31" s="5">
        <v>36607.96</v>
      </c>
      <c r="AI31" s="5">
        <v>38469.620000000003</v>
      </c>
      <c r="AJ31" s="5">
        <v>40396.32</v>
      </c>
      <c r="AK31" s="5">
        <v>42415.26</v>
      </c>
      <c r="AL31" s="5">
        <v>44535.1</v>
      </c>
      <c r="AM31" s="5">
        <v>46765.58</v>
      </c>
      <c r="AN31" s="5">
        <v>49120.11</v>
      </c>
      <c r="AO31" s="5">
        <v>51606.13</v>
      </c>
      <c r="AP31" s="5">
        <v>54226.15</v>
      </c>
      <c r="AQ31" s="5">
        <v>56980.32</v>
      </c>
      <c r="AR31" s="5">
        <v>59869.58</v>
      </c>
      <c r="AS31" s="5">
        <v>62896.49</v>
      </c>
      <c r="AT31" s="5">
        <v>66066.490000000005</v>
      </c>
      <c r="AU31" s="5">
        <v>69385.100000000006</v>
      </c>
      <c r="AV31" s="5">
        <v>72860.160000000003</v>
      </c>
      <c r="AW31" s="5">
        <v>76486.210000000006</v>
      </c>
      <c r="AX31" s="5">
        <v>33056.879999999997</v>
      </c>
      <c r="AY31" s="5">
        <v>34669.949999999997</v>
      </c>
      <c r="AZ31" s="5">
        <v>36339.78</v>
      </c>
      <c r="BA31" s="5">
        <v>38062.04</v>
      </c>
      <c r="BB31" s="5">
        <v>39832.21</v>
      </c>
      <c r="BC31" s="5">
        <v>41646.03</v>
      </c>
      <c r="BD31" s="5">
        <v>43500.27</v>
      </c>
      <c r="BE31" s="5">
        <v>45387.05</v>
      </c>
      <c r="BF31" s="5">
        <v>47294.37</v>
      </c>
      <c r="BG31" s="5">
        <v>49208</v>
      </c>
      <c r="BH31" s="5">
        <v>51113.4</v>
      </c>
      <c r="BI31" s="5">
        <v>52996.06</v>
      </c>
      <c r="BJ31" s="5">
        <v>54839.03</v>
      </c>
      <c r="BK31" s="5">
        <v>56623.44</v>
      </c>
      <c r="BL31" s="5">
        <v>58329.11</v>
      </c>
      <c r="BM31" s="5">
        <v>59930.48</v>
      </c>
      <c r="BN31" s="5">
        <v>61391.82</v>
      </c>
      <c r="BO31" s="5">
        <v>62667.28</v>
      </c>
      <c r="BP31" s="5">
        <v>63704.13</v>
      </c>
      <c r="BQ31" s="5">
        <v>64448.97</v>
      </c>
      <c r="BR31" s="5">
        <v>64842.16</v>
      </c>
      <c r="BS31" s="5">
        <v>64821.82</v>
      </c>
      <c r="BT31" s="5">
        <v>64327.57</v>
      </c>
      <c r="BU31" s="5">
        <v>63302.98</v>
      </c>
      <c r="BV31" s="5">
        <v>61703</v>
      </c>
      <c r="BW31" s="5">
        <v>59499</v>
      </c>
      <c r="BX31" s="5">
        <v>56565.23</v>
      </c>
      <c r="BY31" s="5">
        <v>52926.93</v>
      </c>
      <c r="BZ31" s="5">
        <v>48653.81</v>
      </c>
      <c r="CA31" s="5">
        <v>43852.56</v>
      </c>
      <c r="CB31" s="5">
        <v>38659.040000000001</v>
      </c>
      <c r="CC31" s="5">
        <v>33244.49</v>
      </c>
      <c r="CD31" s="5">
        <v>27819.15</v>
      </c>
      <c r="CE31" s="5">
        <v>22611.22</v>
      </c>
      <c r="CF31" s="5">
        <v>17951</v>
      </c>
      <c r="CG31" s="5">
        <v>13828.18</v>
      </c>
      <c r="CH31" s="5">
        <v>10209.629999999999</v>
      </c>
      <c r="CI31" s="5">
        <v>7154.1</v>
      </c>
      <c r="CJ31" s="5">
        <v>4733.6899999999996</v>
      </c>
      <c r="CK31" s="5">
        <v>2846.3</v>
      </c>
      <c r="CL31" s="5">
        <v>1516.95</v>
      </c>
      <c r="CM31" s="5">
        <v>702.68</v>
      </c>
      <c r="CN31" s="5">
        <v>279.29000000000002</v>
      </c>
      <c r="CO31" s="5">
        <v>90.6</v>
      </c>
      <c r="CP31" s="5">
        <v>22.03</v>
      </c>
      <c r="CQ31" s="5">
        <v>3.37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0.99719999999999998</v>
      </c>
      <c r="ED31" s="3">
        <v>0.99389926799999995</v>
      </c>
      <c r="EE31" s="3">
        <v>0.98999324387675991</v>
      </c>
      <c r="EF31" s="3">
        <v>0.98537987536029426</v>
      </c>
      <c r="EG31" s="3">
        <v>0.9806894671535793</v>
      </c>
      <c r="EH31" s="3">
        <v>0.97602138528992832</v>
      </c>
      <c r="EI31" s="3">
        <v>0.9714731256344773</v>
      </c>
      <c r="EJ31" s="3">
        <v>0.9671889291504292</v>
      </c>
      <c r="EK31" s="3">
        <v>0.96316542320516341</v>
      </c>
      <c r="EL31" s="3">
        <v>0.95930312985811073</v>
      </c>
      <c r="EM31" s="3">
        <v>0.9554755103699768</v>
      </c>
      <c r="EN31" s="3">
        <v>0.95158672504277098</v>
      </c>
      <c r="EO31" s="3">
        <v>0.94758054493034083</v>
      </c>
      <c r="EP31" s="3">
        <v>0.94344909375444452</v>
      </c>
      <c r="EQ31" s="3">
        <v>0.93918470385067443</v>
      </c>
      <c r="ER31" s="3">
        <v>0.93480810313073026</v>
      </c>
      <c r="ES31" s="3">
        <v>0.93017145493920184</v>
      </c>
      <c r="ET31" s="3">
        <v>0.92517643422617835</v>
      </c>
      <c r="EU31" s="3">
        <v>0.9197363967929284</v>
      </c>
      <c r="EV31" s="3">
        <v>0.91377650494171014</v>
      </c>
      <c r="EW31" s="3">
        <v>0.9071881763410804</v>
      </c>
      <c r="EX31" s="3">
        <v>0.89988531152153473</v>
      </c>
      <c r="EY31" s="3">
        <v>0.89181334027718651</v>
      </c>
      <c r="EZ31" s="3">
        <v>0.882957633808234</v>
      </c>
      <c r="FA31" s="3">
        <v>0.8732274406836672</v>
      </c>
      <c r="FB31" s="3">
        <v>0.86248674316325813</v>
      </c>
      <c r="FC31" s="3">
        <v>0.85060167584246837</v>
      </c>
      <c r="FD31" s="3">
        <v>0.83747689198421904</v>
      </c>
      <c r="FE31" s="3">
        <v>0.82305553990425073</v>
      </c>
      <c r="FF31" s="3">
        <v>0.80727756520428617</v>
      </c>
      <c r="FG31" s="3">
        <v>0.79009062584108691</v>
      </c>
      <c r="FH31" s="3">
        <v>0.77146028888375406</v>
      </c>
      <c r="FI31" s="3">
        <v>0.75131746074099925</v>
      </c>
      <c r="FJ31" s="3">
        <v>0.72951422803029542</v>
      </c>
      <c r="FK31" s="3">
        <v>0.70584878647299265</v>
      </c>
      <c r="FL31" s="3">
        <v>0.68012059820605208</v>
      </c>
      <c r="FM31" s="3">
        <v>0.65220164764969357</v>
      </c>
      <c r="FN31" s="3">
        <v>0.62197210128113023</v>
      </c>
      <c r="FO31" s="3">
        <v>0.58936210401096056</v>
      </c>
      <c r="FP31" s="3">
        <v>0.55437756951687001</v>
      </c>
      <c r="FQ31" s="3">
        <v>0.51710676551825085</v>
      </c>
      <c r="FR31" s="3">
        <v>0.47776011172996713</v>
      </c>
      <c r="FS31" s="3">
        <v>0.43667751972230723</v>
      </c>
      <c r="FT31" s="3">
        <v>0.39350321334736271</v>
      </c>
      <c r="FU31" s="3">
        <v>0.34899799991777603</v>
      </c>
      <c r="FV31" s="3">
        <v>0.30409591724835494</v>
      </c>
      <c r="FW31" s="3">
        <v>0.25979826498278707</v>
      </c>
      <c r="FX31" s="3">
        <v>0.21709002820226669</v>
      </c>
      <c r="FY31" s="3">
        <v>0.17695225288794961</v>
      </c>
      <c r="FZ31" s="3">
        <v>0.14035498794566387</v>
      </c>
      <c r="GA31" s="3">
        <v>0.10813228981309836</v>
      </c>
      <c r="GB31" s="3">
        <v>8.1370629407254647E-2</v>
      </c>
      <c r="GC31" s="3">
        <v>5.9414392474295127E-2</v>
      </c>
      <c r="GD31" s="3">
        <v>4.1579974285285953E-2</v>
      </c>
      <c r="GE31" s="3">
        <v>2.7617003120544079E-2</v>
      </c>
      <c r="GF31" s="3">
        <v>1.7320832017142837E-2</v>
      </c>
      <c r="GG31" s="3">
        <v>9.8718349998503877E-3</v>
      </c>
      <c r="GH31" s="3">
        <v>4.9869548868744203E-3</v>
      </c>
      <c r="GI31" s="3">
        <v>2.1896222821799517E-3</v>
      </c>
      <c r="GJ31" s="3">
        <v>8.2491829858847491E-4</v>
      </c>
      <c r="GK31" s="3">
        <v>2.5364587844998424E-4</v>
      </c>
      <c r="GL31" s="3">
        <v>5.8470447900290351E-5</v>
      </c>
      <c r="GM31" s="3">
        <v>8.4787996500211015E-6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23</v>
      </c>
      <c r="HC31">
        <f t="shared" si="24"/>
        <v>0.26517168870389363</v>
      </c>
      <c r="HD31">
        <f>IF(H31&gt;=$F$3,IF(HB31&lt;50,HC31*VLOOKUP(H31,Ret!$A$2:$AZ$27,HB31+2),HC31),0)</f>
        <v>0</v>
      </c>
      <c r="HE31">
        <f>IF(H31&lt;$F$3,HC31*VLOOKUP(H31,Withd!$A$2:$AZ$57,HB31+2),0)</f>
        <v>6.3110861911526688E-3</v>
      </c>
      <c r="HF31">
        <f>IF(HC31=HD31,0,HC31*VLOOKUP(H31,Mort!$A$2:$E$115,IF(HF30/HC30=VLOOKUP(H30,Mort!$A$2:$E$115,2),2,3)))</f>
        <v>2.0153048341495916E-4</v>
      </c>
      <c r="HH31">
        <f t="shared" si="26"/>
        <v>45</v>
      </c>
      <c r="HI31">
        <f t="shared" si="26"/>
        <v>22</v>
      </c>
      <c r="HJ31">
        <f t="shared" si="21"/>
        <v>0.19207103360215369</v>
      </c>
      <c r="HK31">
        <f>IF(HH31&gt;=$F$3,IF(HI31&lt;50,HJ31*VLOOKUP(HH31,Ret!$A$2:$AZ$27,HI31+2),HJ31),0)</f>
        <v>0</v>
      </c>
      <c r="HL31">
        <f>IF(HH31&lt;$F$3,HJ31*VLOOKUP(HH31,Withd!$A$2:$AZ$57,HI31+2),0)</f>
        <v>5.1090894938172881E-3</v>
      </c>
      <c r="HM31">
        <f>IF(HJ31=HK31,0,HJ31*VLOOKUP(HH31,Mort!$A$2:$E$115,IF(HM30/HJ30=VLOOKUP(HH30,Mort!$A$2:$E$115,2),2,3)))</f>
        <v>1.3637043385752914E-4</v>
      </c>
      <c r="HN31">
        <f>HN30/(1+Assumptions!$C$9)</f>
        <v>0.47429978714590526</v>
      </c>
      <c r="HO31">
        <f>HO30*(1+Assumptions!$C$10)</f>
        <v>1.8958379240084136</v>
      </c>
      <c r="HQ31">
        <f>HQ30/(1.01+Assumptions!$C$9)</f>
        <v>0.39153838672412017</v>
      </c>
      <c r="HR31">
        <f>HR30/(0.99+Assumptions!$C$9)</f>
        <v>0.57562242771784944</v>
      </c>
    </row>
    <row r="32" spans="2:226" x14ac:dyDescent="0.25">
      <c r="B32">
        <f t="shared" si="25"/>
        <v>2068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57850.816279974322</v>
      </c>
      <c r="F32" s="3">
        <f t="shared" si="19"/>
        <v>49938.1</v>
      </c>
      <c r="H32">
        <f t="shared" si="23"/>
        <v>47</v>
      </c>
      <c r="I32" s="5">
        <v>497269.59344247391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36710.75</v>
      </c>
      <c r="AI32" s="5">
        <v>38577.64</v>
      </c>
      <c r="AJ32" s="5">
        <v>40509.75</v>
      </c>
      <c r="AK32" s="5">
        <v>42534.35</v>
      </c>
      <c r="AL32" s="5">
        <v>44660.14</v>
      </c>
      <c r="AM32" s="5">
        <v>46896.89</v>
      </c>
      <c r="AN32" s="5">
        <v>49258.03</v>
      </c>
      <c r="AO32" s="5">
        <v>51751.040000000001</v>
      </c>
      <c r="AP32" s="5">
        <v>54378.41</v>
      </c>
      <c r="AQ32" s="5">
        <v>57140.32</v>
      </c>
      <c r="AR32" s="5">
        <v>60037.68</v>
      </c>
      <c r="AS32" s="5">
        <v>63073.09</v>
      </c>
      <c r="AT32" s="5">
        <v>66251.990000000005</v>
      </c>
      <c r="AU32" s="5">
        <v>69579.92</v>
      </c>
      <c r="AV32" s="5">
        <v>73064.740000000005</v>
      </c>
      <c r="AW32" s="5">
        <v>76700.97</v>
      </c>
      <c r="AX32" s="5">
        <v>33149.699999999997</v>
      </c>
      <c r="AY32" s="5">
        <v>34767.300000000003</v>
      </c>
      <c r="AZ32" s="5">
        <v>36441.81</v>
      </c>
      <c r="BA32" s="5">
        <v>38168.92</v>
      </c>
      <c r="BB32" s="5">
        <v>39944.050000000003</v>
      </c>
      <c r="BC32" s="5">
        <v>41762.97</v>
      </c>
      <c r="BD32" s="5">
        <v>43622.42</v>
      </c>
      <c r="BE32" s="5">
        <v>45514.49</v>
      </c>
      <c r="BF32" s="5">
        <v>47427.17</v>
      </c>
      <c r="BG32" s="5">
        <v>49346.17</v>
      </c>
      <c r="BH32" s="5">
        <v>51256.92</v>
      </c>
      <c r="BI32" s="5">
        <v>53144.86</v>
      </c>
      <c r="BJ32" s="5">
        <v>54993.01</v>
      </c>
      <c r="BK32" s="5">
        <v>56782.43</v>
      </c>
      <c r="BL32" s="5">
        <v>58492.89</v>
      </c>
      <c r="BM32" s="5">
        <v>60098.75</v>
      </c>
      <c r="BN32" s="5">
        <v>61564.2</v>
      </c>
      <c r="BO32" s="5">
        <v>62843.24</v>
      </c>
      <c r="BP32" s="5">
        <v>63883</v>
      </c>
      <c r="BQ32" s="5">
        <v>64629.93</v>
      </c>
      <c r="BR32" s="5">
        <v>65024.22</v>
      </c>
      <c r="BS32" s="5">
        <v>65003.83</v>
      </c>
      <c r="BT32" s="5">
        <v>64508.19</v>
      </c>
      <c r="BU32" s="5">
        <v>63480.72</v>
      </c>
      <c r="BV32" s="5">
        <v>61876.25</v>
      </c>
      <c r="BW32" s="5">
        <v>59666.07</v>
      </c>
      <c r="BX32" s="5">
        <v>56724.06</v>
      </c>
      <c r="BY32" s="5">
        <v>53075.54</v>
      </c>
      <c r="BZ32" s="5">
        <v>48790.42</v>
      </c>
      <c r="CA32" s="5">
        <v>43975.69</v>
      </c>
      <c r="CB32" s="5">
        <v>38767.589999999997</v>
      </c>
      <c r="CC32" s="5">
        <v>33337.839999999997</v>
      </c>
      <c r="CD32" s="5">
        <v>27897.27</v>
      </c>
      <c r="CE32" s="5">
        <v>22674.71</v>
      </c>
      <c r="CF32" s="5">
        <v>18001.400000000001</v>
      </c>
      <c r="CG32" s="5">
        <v>13867.01</v>
      </c>
      <c r="CH32" s="5">
        <v>10238.299999999999</v>
      </c>
      <c r="CI32" s="5">
        <v>7174.19</v>
      </c>
      <c r="CJ32" s="5">
        <v>4746.9799999999996</v>
      </c>
      <c r="CK32" s="5">
        <v>2854.3</v>
      </c>
      <c r="CL32" s="5">
        <v>1521.21</v>
      </c>
      <c r="CM32" s="5">
        <v>704.65</v>
      </c>
      <c r="CN32" s="5">
        <v>280.07</v>
      </c>
      <c r="CO32" s="5">
        <v>90.85</v>
      </c>
      <c r="CP32" s="5">
        <v>22.1</v>
      </c>
      <c r="CQ32" s="5">
        <v>3.38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0.99668999999999996</v>
      </c>
      <c r="EE32" s="3">
        <v>0.99277300829999993</v>
      </c>
      <c r="EF32" s="3">
        <v>0.98814668608132195</v>
      </c>
      <c r="EG32" s="3">
        <v>0.98344310785557487</v>
      </c>
      <c r="EH32" s="3">
        <v>0.97876191866218232</v>
      </c>
      <c r="EI32" s="3">
        <v>0.97420088812121652</v>
      </c>
      <c r="EJ32" s="3">
        <v>0.96990466220460192</v>
      </c>
      <c r="EK32" s="3">
        <v>0.96586985880983067</v>
      </c>
      <c r="EL32" s="3">
        <v>0.96199672067600328</v>
      </c>
      <c r="EM32" s="3">
        <v>0.95815835376050595</v>
      </c>
      <c r="EN32" s="3">
        <v>0.9542586492607007</v>
      </c>
      <c r="EO32" s="3">
        <v>0.95024122034731306</v>
      </c>
      <c r="EP32" s="3">
        <v>0.94609816862659879</v>
      </c>
      <c r="EQ32" s="3">
        <v>0.94182180490440659</v>
      </c>
      <c r="ER32" s="3">
        <v>0.9374329152935521</v>
      </c>
      <c r="ES32" s="3">
        <v>0.93278324803369617</v>
      </c>
      <c r="ET32" s="3">
        <v>0.9277742019917552</v>
      </c>
      <c r="EU32" s="3">
        <v>0.92231888968404363</v>
      </c>
      <c r="EV32" s="3">
        <v>0.91634226327889101</v>
      </c>
      <c r="EW32" s="3">
        <v>0.90973543556065017</v>
      </c>
      <c r="EX32" s="3">
        <v>0.90241206530438689</v>
      </c>
      <c r="EY32" s="3">
        <v>0.89431742907860656</v>
      </c>
      <c r="EZ32" s="3">
        <v>0.88543685700785602</v>
      </c>
      <c r="FA32" s="3">
        <v>0.87567934284362936</v>
      </c>
      <c r="FB32" s="3">
        <v>0.86490848692665279</v>
      </c>
      <c r="FC32" s="3">
        <v>0.85299004797680344</v>
      </c>
      <c r="FD32" s="3">
        <v>0.83982841153652132</v>
      </c>
      <c r="FE32" s="3">
        <v>0.82536656628986238</v>
      </c>
      <c r="FF32" s="3">
        <v>0.80954428921408572</v>
      </c>
      <c r="FG32" s="3">
        <v>0.79230909129671778</v>
      </c>
      <c r="FH32" s="3">
        <v>0.77362644292394112</v>
      </c>
      <c r="FI32" s="3">
        <v>0.75342705649919706</v>
      </c>
      <c r="FJ32" s="3">
        <v>0.73156260331959033</v>
      </c>
      <c r="FK32" s="3">
        <v>0.70783071246790286</v>
      </c>
      <c r="FL32" s="3">
        <v>0.68203028299844781</v>
      </c>
      <c r="FM32" s="3">
        <v>0.65403293988136146</v>
      </c>
      <c r="FN32" s="3">
        <v>0.62371851311786031</v>
      </c>
      <c r="FO32" s="3">
        <v>0.59101695147509092</v>
      </c>
      <c r="FP32" s="3">
        <v>0.55593418523552951</v>
      </c>
      <c r="FQ32" s="3">
        <v>0.5185587299621448</v>
      </c>
      <c r="FR32" s="3">
        <v>0.47910159619932519</v>
      </c>
      <c r="FS32" s="3">
        <v>0.4379036499421452</v>
      </c>
      <c r="FT32" s="3">
        <v>0.39460811607236529</v>
      </c>
      <c r="FU32" s="3">
        <v>0.34997793814458078</v>
      </c>
      <c r="FV32" s="3">
        <v>0.30494977662289902</v>
      </c>
      <c r="FW32" s="3">
        <v>0.26052774266224132</v>
      </c>
      <c r="FX32" s="3">
        <v>0.21769958704599546</v>
      </c>
      <c r="FY32" s="3">
        <v>0.17744911039706135</v>
      </c>
      <c r="FZ32" s="3">
        <v>0.14074908538474112</v>
      </c>
      <c r="GA32" s="3">
        <v>0.10843591036211225</v>
      </c>
      <c r="GB32" s="3">
        <v>8.1599106906593097E-2</v>
      </c>
      <c r="GC32" s="3">
        <v>5.9581219889987082E-2</v>
      </c>
      <c r="GD32" s="3">
        <v>4.1696725115609658E-2</v>
      </c>
      <c r="GE32" s="3">
        <v>2.7694547854536782E-2</v>
      </c>
      <c r="GF32" s="3">
        <v>1.7369466523408379E-2</v>
      </c>
      <c r="GG32" s="3">
        <v>9.8995537503513715E-3</v>
      </c>
      <c r="GH32" s="3">
        <v>5.0009575680650025E-3</v>
      </c>
      <c r="GI32" s="3">
        <v>2.1957704394103003E-3</v>
      </c>
      <c r="GJ32" s="3">
        <v>8.2723455534343643E-4</v>
      </c>
      <c r="GK32" s="3">
        <v>2.5435808107699982E-4</v>
      </c>
      <c r="GL32" s="3">
        <v>5.8634624849869988E-5</v>
      </c>
      <c r="GM32" s="3">
        <v>8.5026069494796445E-6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24</v>
      </c>
      <c r="HC32">
        <f t="shared" si="24"/>
        <v>0.25865907202932598</v>
      </c>
      <c r="HD32">
        <f>IF(H32&gt;=$F$3,IF(HB32&lt;50,HC32*VLOOKUP(H32,Ret!$A$2:$AZ$27,HB32+2),HC32),0)</f>
        <v>0</v>
      </c>
      <c r="HE32">
        <f>IF(H32&lt;$F$3,HC32*VLOOKUP(H32,Withd!$A$2:$AZ$57,HB32+2),0)</f>
        <v>5.4059746054129125E-3</v>
      </c>
      <c r="HF32">
        <f>IF(HC32=HD32,0,HC32*VLOOKUP(H32,Mort!$A$2:$E$115,IF(HF31/HC31=VLOOKUP(H31,Mort!$A$2:$E$115,2),2,3)))</f>
        <v>2.1468702978434058E-4</v>
      </c>
      <c r="HH32">
        <f t="shared" si="26"/>
        <v>46</v>
      </c>
      <c r="HI32">
        <f t="shared" si="26"/>
        <v>23</v>
      </c>
      <c r="HJ32">
        <f t="shared" si="21"/>
        <v>0.18682557367447888</v>
      </c>
      <c r="HK32">
        <f>IF(HH32&gt;=$F$3,IF(HI32&lt;50,HJ32*VLOOKUP(HH32,Ret!$A$2:$AZ$27,HI32+2),HJ32),0)</f>
        <v>0</v>
      </c>
      <c r="HL32">
        <f>IF(HH32&lt;$F$3,HJ32*VLOOKUP(HH32,Withd!$A$2:$AZ$57,HI32+2),0)</f>
        <v>4.446448653452598E-3</v>
      </c>
      <c r="HM32">
        <f>IF(HJ32=HK32,0,HJ32*VLOOKUP(HH32,Mort!$A$2:$E$115,IF(HM31/HJ31=VLOOKUP(HH31,Mort!$A$2:$E$115,2),2,3)))</f>
        <v>1.4198743599260397E-4</v>
      </c>
      <c r="HN32">
        <f>HN31/(1+Assumptions!$C$9)</f>
        <v>0.4569362111232228</v>
      </c>
      <c r="HO32">
        <f>HO31*(1+Assumptions!$C$10)</f>
        <v>1.9574526565386869</v>
      </c>
      <c r="HQ32">
        <f>HQ31/(1.01+Assumptions!$C$9)</f>
        <v>0.37360533084362613</v>
      </c>
      <c r="HR32">
        <f>HR31/(0.99+Assumptions!$C$9)</f>
        <v>0.55994399583448384</v>
      </c>
    </row>
    <row r="33" spans="2:226" x14ac:dyDescent="0.25">
      <c r="B33">
        <f t="shared" si="25"/>
        <v>2069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61032.611175372906</v>
      </c>
      <c r="F33" s="3">
        <f t="shared" si="19"/>
        <v>51871.77</v>
      </c>
      <c r="H33">
        <f t="shared" si="23"/>
        <v>48</v>
      </c>
      <c r="I33" s="5">
        <v>484065.71520387015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38705.75</v>
      </c>
      <c r="AJ33" s="5">
        <v>40644.28</v>
      </c>
      <c r="AK33" s="5">
        <v>42675.61</v>
      </c>
      <c r="AL33" s="5">
        <v>44808.46</v>
      </c>
      <c r="AM33" s="5">
        <v>47052.63</v>
      </c>
      <c r="AN33" s="5">
        <v>49421.61</v>
      </c>
      <c r="AO33" s="5">
        <v>51922.9</v>
      </c>
      <c r="AP33" s="5">
        <v>54559</v>
      </c>
      <c r="AQ33" s="5">
        <v>57330.080000000002</v>
      </c>
      <c r="AR33" s="5">
        <v>60237.07</v>
      </c>
      <c r="AS33" s="5">
        <v>63282.559999999998</v>
      </c>
      <c r="AT33" s="5">
        <v>66472.009999999995</v>
      </c>
      <c r="AU33" s="5">
        <v>69811</v>
      </c>
      <c r="AV33" s="5">
        <v>73307.39</v>
      </c>
      <c r="AW33" s="5">
        <v>76955.69</v>
      </c>
      <c r="AX33" s="5">
        <v>33259.79</v>
      </c>
      <c r="AY33" s="5">
        <v>34882.76</v>
      </c>
      <c r="AZ33" s="5">
        <v>36562.839999999997</v>
      </c>
      <c r="BA33" s="5">
        <v>38295.68</v>
      </c>
      <c r="BB33" s="5">
        <v>40076.699999999997</v>
      </c>
      <c r="BC33" s="5">
        <v>41901.660000000003</v>
      </c>
      <c r="BD33" s="5">
        <v>43767.29</v>
      </c>
      <c r="BE33" s="5">
        <v>45665.64</v>
      </c>
      <c r="BF33" s="5">
        <v>47584.67</v>
      </c>
      <c r="BG33" s="5">
        <v>49510.05</v>
      </c>
      <c r="BH33" s="5">
        <v>51427.14</v>
      </c>
      <c r="BI33" s="5">
        <v>53321.36</v>
      </c>
      <c r="BJ33" s="5">
        <v>55175.64</v>
      </c>
      <c r="BK33" s="5">
        <v>56971</v>
      </c>
      <c r="BL33" s="5">
        <v>58687.15</v>
      </c>
      <c r="BM33" s="5">
        <v>60298.34</v>
      </c>
      <c r="BN33" s="5">
        <v>61768.65</v>
      </c>
      <c r="BO33" s="5">
        <v>63051.94</v>
      </c>
      <c r="BP33" s="5">
        <v>64095.15</v>
      </c>
      <c r="BQ33" s="5">
        <v>64844.57</v>
      </c>
      <c r="BR33" s="5">
        <v>65240.17</v>
      </c>
      <c r="BS33" s="5">
        <v>65219.71</v>
      </c>
      <c r="BT33" s="5">
        <v>64722.42</v>
      </c>
      <c r="BU33" s="5">
        <v>63691.54</v>
      </c>
      <c r="BV33" s="5">
        <v>62081.74</v>
      </c>
      <c r="BW33" s="5">
        <v>59864.22</v>
      </c>
      <c r="BX33" s="5">
        <v>56912.44</v>
      </c>
      <c r="BY33" s="5">
        <v>53251.8</v>
      </c>
      <c r="BZ33" s="5">
        <v>48952.45</v>
      </c>
      <c r="CA33" s="5">
        <v>44121.73</v>
      </c>
      <c r="CB33" s="5">
        <v>38896.33</v>
      </c>
      <c r="CC33" s="5">
        <v>33448.550000000003</v>
      </c>
      <c r="CD33" s="5">
        <v>27989.91</v>
      </c>
      <c r="CE33" s="5">
        <v>22750.01</v>
      </c>
      <c r="CF33" s="5">
        <v>18061.189999999999</v>
      </c>
      <c r="CG33" s="5">
        <v>13913.06</v>
      </c>
      <c r="CH33" s="5">
        <v>10272.299999999999</v>
      </c>
      <c r="CI33" s="5">
        <v>7198.01</v>
      </c>
      <c r="CJ33" s="5">
        <v>4762.74</v>
      </c>
      <c r="CK33" s="5">
        <v>2863.77</v>
      </c>
      <c r="CL33" s="5">
        <v>1526.26</v>
      </c>
      <c r="CM33" s="5">
        <v>706.99</v>
      </c>
      <c r="CN33" s="5">
        <v>281</v>
      </c>
      <c r="CO33" s="5">
        <v>91.15</v>
      </c>
      <c r="CP33" s="5">
        <v>22.17</v>
      </c>
      <c r="CQ33" s="5">
        <v>3.39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0.99607000000000001</v>
      </c>
      <c r="EF33" s="3">
        <v>0.99142831379999996</v>
      </c>
      <c r="EG33" s="3">
        <v>0.98670911502631198</v>
      </c>
      <c r="EH33" s="3">
        <v>0.98201237963878674</v>
      </c>
      <c r="EI33" s="3">
        <v>0.97743620194966996</v>
      </c>
      <c r="EJ33" s="3">
        <v>0.97312570829907186</v>
      </c>
      <c r="EK33" s="3">
        <v>0.96907750535254766</v>
      </c>
      <c r="EL33" s="3">
        <v>0.96519150455608393</v>
      </c>
      <c r="EM33" s="3">
        <v>0.96134039045290509</v>
      </c>
      <c r="EN33" s="3">
        <v>0.95742773506376178</v>
      </c>
      <c r="EO33" s="3">
        <v>0.95339696429914333</v>
      </c>
      <c r="EP33" s="3">
        <v>0.94924015353479907</v>
      </c>
      <c r="EQ33" s="3">
        <v>0.94494958804082185</v>
      </c>
      <c r="ER33" s="3">
        <v>0.94054612296055162</v>
      </c>
      <c r="ES33" s="3">
        <v>0.93588101419066727</v>
      </c>
      <c r="ET33" s="3">
        <v>0.93085533314446345</v>
      </c>
      <c r="EU33" s="3">
        <v>0.92538190378557406</v>
      </c>
      <c r="EV33" s="3">
        <v>0.91938542904904352</v>
      </c>
      <c r="EW33" s="3">
        <v>0.91275666010559986</v>
      </c>
      <c r="EX33" s="3">
        <v>0.90540896899174983</v>
      </c>
      <c r="EY33" s="3">
        <v>0.89728745053989378</v>
      </c>
      <c r="EZ33" s="3">
        <v>0.88837738615603268</v>
      </c>
      <c r="FA33" s="3">
        <v>0.87858746736059312</v>
      </c>
      <c r="FB33" s="3">
        <v>0.86778084151205781</v>
      </c>
      <c r="FC33" s="3">
        <v>0.85582282151602163</v>
      </c>
      <c r="FD33" s="3">
        <v>0.8426174753800294</v>
      </c>
      <c r="FE33" s="3">
        <v>0.82810760245398529</v>
      </c>
      <c r="FF33" s="3">
        <v>0.81223277971494234</v>
      </c>
      <c r="FG33" s="3">
        <v>0.79494034383481116</v>
      </c>
      <c r="FH33" s="3">
        <v>0.77619565052718631</v>
      </c>
      <c r="FI33" s="3">
        <v>0.7559291820919215</v>
      </c>
      <c r="FJ33" s="3">
        <v>0.73399211722761393</v>
      </c>
      <c r="FK33" s="3">
        <v>0.71018141294475012</v>
      </c>
      <c r="FL33" s="3">
        <v>0.68429530044291398</v>
      </c>
      <c r="FM33" s="3">
        <v>0.65620497835973235</v>
      </c>
      <c r="FN33" s="3">
        <v>0.62578987761275873</v>
      </c>
      <c r="FO33" s="3">
        <v>0.59297971432952179</v>
      </c>
      <c r="FP33" s="3">
        <v>0.55778043848692138</v>
      </c>
      <c r="FQ33" s="3">
        <v>0.52028085960744563</v>
      </c>
      <c r="FR33" s="3">
        <v>0.48069268899991507</v>
      </c>
      <c r="FS33" s="3">
        <v>0.43935792467281237</v>
      </c>
      <c r="FT33" s="3">
        <v>0.3959186066604114</v>
      </c>
      <c r="FU33" s="3">
        <v>0.35114021224711889</v>
      </c>
      <c r="FV33" s="3">
        <v>0.3059625125394046</v>
      </c>
      <c r="FW33" s="3">
        <v>0.26139295333778956</v>
      </c>
      <c r="FX33" s="3">
        <v>0.21842256573859031</v>
      </c>
      <c r="FY33" s="3">
        <v>0.17803841755918234</v>
      </c>
      <c r="FZ33" s="3">
        <v>0.14121651203959226</v>
      </c>
      <c r="GA33" s="3">
        <v>0.10879602520554267</v>
      </c>
      <c r="GB33" s="3">
        <v>8.187009692742292E-2</v>
      </c>
      <c r="GC33" s="3">
        <v>5.9779088673496392E-2</v>
      </c>
      <c r="GD33" s="3">
        <v>4.1835199626372978E-2</v>
      </c>
      <c r="GE33" s="3">
        <v>2.778652123984067E-2</v>
      </c>
      <c r="GF33" s="3">
        <v>1.7427150391203274E-2</v>
      </c>
      <c r="GG33" s="3">
        <v>9.9324300939623942E-3</v>
      </c>
      <c r="GH33" s="3">
        <v>5.0175657105669827E-3</v>
      </c>
      <c r="GI33" s="3">
        <v>2.2030625765386449E-3</v>
      </c>
      <c r="GJ33" s="3">
        <v>8.2998179508516896E-4</v>
      </c>
      <c r="GK33" s="3">
        <v>2.5520280235278773E-4</v>
      </c>
      <c r="GL33" s="3">
        <v>5.8829349998364616E-5</v>
      </c>
      <c r="GM33" s="3">
        <v>8.5308440432628516E-6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25</v>
      </c>
      <c r="HC33">
        <f t="shared" si="24"/>
        <v>0.25303841039412872</v>
      </c>
      <c r="HD33">
        <f>IF(H33&gt;=$F$3,IF(HB33&lt;50,HC33*VLOOKUP(H33,Ret!$A$2:$AZ$27,HB33+2),HC33),0)</f>
        <v>0</v>
      </c>
      <c r="HE33">
        <f>IF(H33&lt;$F$3,HC33*VLOOKUP(H33,Withd!$A$2:$AZ$57,HB33+2),0)</f>
        <v>4.5293875460549037E-3</v>
      </c>
      <c r="HF33">
        <f>IF(HC33=HD33,0,HC33*VLOOKUP(H33,Mort!$A$2:$E$115,IF(HF32/HC32=VLOOKUP(H32,Mort!$A$2:$E$115,2),2,3)))</f>
        <v>2.2520418525077455E-4</v>
      </c>
      <c r="HH33">
        <f t="shared" si="26"/>
        <v>47</v>
      </c>
      <c r="HI33">
        <f t="shared" si="26"/>
        <v>24</v>
      </c>
      <c r="HJ33">
        <f t="shared" si="21"/>
        <v>0.18223713758503368</v>
      </c>
      <c r="HK33">
        <f>IF(HH33&gt;=$F$3,IF(HI33&lt;50,HJ33*VLOOKUP(HH33,Ret!$A$2:$AZ$27,HI33+2),HJ33),0)</f>
        <v>0</v>
      </c>
      <c r="HL33">
        <f>IF(HH33&lt;$F$3,HJ33*VLOOKUP(HH33,Withd!$A$2:$AZ$57,HI33+2),0)</f>
        <v>3.8087561755272038E-3</v>
      </c>
      <c r="HM33">
        <f>IF(HJ33=HK33,0,HJ33*VLOOKUP(HH33,Mort!$A$2:$E$115,IF(HM32/HJ32=VLOOKUP(HH32,Mort!$A$2:$E$115,2),2,3)))</f>
        <v>1.5125682419557795E-4</v>
      </c>
      <c r="HN33">
        <f>HN32/(1+Assumptions!$C$9)</f>
        <v>0.44020829587979071</v>
      </c>
      <c r="HO33">
        <f>HO32*(1+Assumptions!$C$10)</f>
        <v>2.0210698678761942</v>
      </c>
      <c r="HQ33">
        <f>HQ32/(1.01+Assumptions!$C$9)</f>
        <v>0.35649363630116998</v>
      </c>
      <c r="HR33">
        <f>HR32/(0.99+Assumptions!$C$9)</f>
        <v>0.54469260295183253</v>
      </c>
    </row>
    <row r="34" spans="2:226" x14ac:dyDescent="0.25">
      <c r="B34">
        <f t="shared" si="25"/>
        <v>2070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64389.404790018416</v>
      </c>
      <c r="F34" s="3">
        <f t="shared" si="19"/>
        <v>53782.36</v>
      </c>
      <c r="H34">
        <f t="shared" si="23"/>
        <v>49</v>
      </c>
      <c r="I34" s="5">
        <v>470867.61188047501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40804.639999999999</v>
      </c>
      <c r="AK34" s="5">
        <v>42843.99</v>
      </c>
      <c r="AL34" s="5">
        <v>44985.25</v>
      </c>
      <c r="AM34" s="5">
        <v>47238.28</v>
      </c>
      <c r="AN34" s="5">
        <v>49616.61</v>
      </c>
      <c r="AO34" s="5">
        <v>52127.76</v>
      </c>
      <c r="AP34" s="5">
        <v>54774.26</v>
      </c>
      <c r="AQ34" s="5">
        <v>57556.28</v>
      </c>
      <c r="AR34" s="5">
        <v>60474.73</v>
      </c>
      <c r="AS34" s="5">
        <v>63532.24</v>
      </c>
      <c r="AT34" s="5">
        <v>66734.28</v>
      </c>
      <c r="AU34" s="5">
        <v>70086.44</v>
      </c>
      <c r="AV34" s="5">
        <v>73596.62</v>
      </c>
      <c r="AW34" s="5">
        <v>77259.320000000007</v>
      </c>
      <c r="AX34" s="5">
        <v>33391.019999999997</v>
      </c>
      <c r="AY34" s="5">
        <v>35020.39</v>
      </c>
      <c r="AZ34" s="5">
        <v>36707.1</v>
      </c>
      <c r="BA34" s="5">
        <v>38446.769999999997</v>
      </c>
      <c r="BB34" s="5">
        <v>40234.83</v>
      </c>
      <c r="BC34" s="5">
        <v>42066.98</v>
      </c>
      <c r="BD34" s="5">
        <v>43939.97</v>
      </c>
      <c r="BE34" s="5">
        <v>45845.82</v>
      </c>
      <c r="BF34" s="5">
        <v>47772.42</v>
      </c>
      <c r="BG34" s="5">
        <v>49705.39</v>
      </c>
      <c r="BH34" s="5">
        <v>51630.05</v>
      </c>
      <c r="BI34" s="5">
        <v>53531.74</v>
      </c>
      <c r="BJ34" s="5">
        <v>55393.34</v>
      </c>
      <c r="BK34" s="5">
        <v>57195.78</v>
      </c>
      <c r="BL34" s="5">
        <v>58918.7</v>
      </c>
      <c r="BM34" s="5">
        <v>60536.25</v>
      </c>
      <c r="BN34" s="5">
        <v>62012.36</v>
      </c>
      <c r="BO34" s="5">
        <v>63300.71</v>
      </c>
      <c r="BP34" s="5">
        <v>64348.04</v>
      </c>
      <c r="BQ34" s="5">
        <v>65100.41</v>
      </c>
      <c r="BR34" s="5">
        <v>65497.58</v>
      </c>
      <c r="BS34" s="5">
        <v>65477.03</v>
      </c>
      <c r="BT34" s="5">
        <v>64977.78</v>
      </c>
      <c r="BU34" s="5">
        <v>63942.84</v>
      </c>
      <c r="BV34" s="5">
        <v>62326.69</v>
      </c>
      <c r="BW34" s="5">
        <v>60100.41</v>
      </c>
      <c r="BX34" s="5">
        <v>57136.99</v>
      </c>
      <c r="BY34" s="5">
        <v>53461.91</v>
      </c>
      <c r="BZ34" s="5">
        <v>49145.59</v>
      </c>
      <c r="CA34" s="5">
        <v>44295.82</v>
      </c>
      <c r="CB34" s="5">
        <v>39049.800000000003</v>
      </c>
      <c r="CC34" s="5">
        <v>33580.519999999997</v>
      </c>
      <c r="CD34" s="5">
        <v>28100.35</v>
      </c>
      <c r="CE34" s="5">
        <v>22839.77</v>
      </c>
      <c r="CF34" s="5">
        <v>18132.45</v>
      </c>
      <c r="CG34" s="5">
        <v>13967.96</v>
      </c>
      <c r="CH34" s="5">
        <v>10312.83</v>
      </c>
      <c r="CI34" s="5">
        <v>7226.41</v>
      </c>
      <c r="CJ34" s="5">
        <v>4781.54</v>
      </c>
      <c r="CK34" s="5">
        <v>2875.07</v>
      </c>
      <c r="CL34" s="5">
        <v>1532.28</v>
      </c>
      <c r="CM34" s="5">
        <v>709.78</v>
      </c>
      <c r="CN34" s="5">
        <v>282.11</v>
      </c>
      <c r="CO34" s="5">
        <v>91.51</v>
      </c>
      <c r="CP34" s="5">
        <v>22.26</v>
      </c>
      <c r="CQ34" s="5">
        <v>3.4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0.99534</v>
      </c>
      <c r="EG34" s="3">
        <v>0.99060218160000002</v>
      </c>
      <c r="EH34" s="3">
        <v>0.98588691521558403</v>
      </c>
      <c r="EI34" s="3">
        <v>0.98129268219067944</v>
      </c>
      <c r="EJ34" s="3">
        <v>0.97696518146221856</v>
      </c>
      <c r="EK34" s="3">
        <v>0.97290100630733567</v>
      </c>
      <c r="EL34" s="3">
        <v>0.96899967327204328</v>
      </c>
      <c r="EM34" s="3">
        <v>0.96513336457568777</v>
      </c>
      <c r="EN34" s="3">
        <v>0.96120527178186466</v>
      </c>
      <c r="EO34" s="3">
        <v>0.95715859758766297</v>
      </c>
      <c r="EP34" s="3">
        <v>0.95298538610218075</v>
      </c>
      <c r="EQ34" s="3">
        <v>0.94867789215699894</v>
      </c>
      <c r="ER34" s="3">
        <v>0.94425705317954733</v>
      </c>
      <c r="ES34" s="3">
        <v>0.93957353819577683</v>
      </c>
      <c r="ET34" s="3">
        <v>0.9345280282956655</v>
      </c>
      <c r="EU34" s="3">
        <v>0.92903300348928697</v>
      </c>
      <c r="EV34" s="3">
        <v>0.92301286962667639</v>
      </c>
      <c r="EW34" s="3">
        <v>0.91635794683666805</v>
      </c>
      <c r="EX34" s="3">
        <v>0.90898126536463286</v>
      </c>
      <c r="EY34" s="3">
        <v>0.90082770341431206</v>
      </c>
      <c r="EZ34" s="3">
        <v>0.89188248431940798</v>
      </c>
      <c r="FA34" s="3">
        <v>0.8820539393422081</v>
      </c>
      <c r="FB34" s="3">
        <v>0.87120467588829897</v>
      </c>
      <c r="FC34" s="3">
        <v>0.85919947545455821</v>
      </c>
      <c r="FD34" s="3">
        <v>0.84594202754829428</v>
      </c>
      <c r="FE34" s="3">
        <v>0.8313749058339126</v>
      </c>
      <c r="FF34" s="3">
        <v>0.81543744888907643</v>
      </c>
      <c r="FG34" s="3">
        <v>0.79807678560222794</v>
      </c>
      <c r="FH34" s="3">
        <v>0.77925813499772734</v>
      </c>
      <c r="FI34" s="3">
        <v>0.75891170509293671</v>
      </c>
      <c r="FJ34" s="3">
        <v>0.73688808741113965</v>
      </c>
      <c r="FK34" s="3">
        <v>0.71298343785552221</v>
      </c>
      <c r="FL34" s="3">
        <v>0.68699519154568844</v>
      </c>
      <c r="FM34" s="3">
        <v>0.65879403893273791</v>
      </c>
      <c r="FN34" s="3">
        <v>0.62825893522820553</v>
      </c>
      <c r="FO34" s="3">
        <v>0.59531931925419068</v>
      </c>
      <c r="FP34" s="3">
        <v>0.55998116446326196</v>
      </c>
      <c r="FQ34" s="3">
        <v>0.52233363077639683</v>
      </c>
      <c r="FR34" s="3">
        <v>0.48258926481062081</v>
      </c>
      <c r="FS34" s="3">
        <v>0.44109141392955553</v>
      </c>
      <c r="FT34" s="3">
        <v>0.39748070583434036</v>
      </c>
      <c r="FU34" s="3">
        <v>0.3525256380044765</v>
      </c>
      <c r="FV34" s="3">
        <v>0.30716968941882056</v>
      </c>
      <c r="FW34" s="3">
        <v>0.26242428076118096</v>
      </c>
      <c r="FX34" s="3">
        <v>0.21928435324685042</v>
      </c>
      <c r="FY34" s="3">
        <v>0.17874086917504026</v>
      </c>
      <c r="FZ34" s="3">
        <v>0.14177368261225842</v>
      </c>
      <c r="GA34" s="3">
        <v>0.10922528055813613</v>
      </c>
      <c r="GB34" s="3">
        <v>8.2193115872803021E-2</v>
      </c>
      <c r="GC34" s="3">
        <v>6.0014947416844579E-2</v>
      </c>
      <c r="GD34" s="3">
        <v>4.2000260650730335E-2</v>
      </c>
      <c r="GE34" s="3">
        <v>2.7896153121608584E-2</v>
      </c>
      <c r="GF34" s="3">
        <v>1.7495909314810473E-2</v>
      </c>
      <c r="GG34" s="3">
        <v>9.971618554883082E-3</v>
      </c>
      <c r="GH34" s="3">
        <v>5.0373625453702863E-3</v>
      </c>
      <c r="GI34" s="3">
        <v>2.2117547727957313E-3</v>
      </c>
      <c r="GJ34" s="3">
        <v>8.3325649310306369E-4</v>
      </c>
      <c r="GK34" s="3">
        <v>2.5620970649932999E-4</v>
      </c>
      <c r="GL34" s="3">
        <v>5.9061461542225536E-5</v>
      </c>
      <c r="GM34" s="3">
        <v>8.5645025382381226E-6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26</v>
      </c>
      <c r="HC34">
        <f t="shared" si="24"/>
        <v>0.24828381866282306</v>
      </c>
      <c r="HD34">
        <f>IF(H34&gt;=$F$3,IF(HB34&lt;50,HC34*VLOOKUP(H34,Ret!$A$2:$AZ$27,HB34+2),HC34),0)</f>
        <v>0</v>
      </c>
      <c r="HE34">
        <f>IF(H34&lt;$F$3,HC34*VLOOKUP(H34,Withd!$A$2:$AZ$57,HB34+2),0)</f>
        <v>3.7242572799423457E-3</v>
      </c>
      <c r="HF34">
        <f>IF(HC34=HD34,0,HC34*VLOOKUP(H34,Mort!$A$2:$E$115,IF(HF33/HC33=VLOOKUP(H33,Mort!$A$2:$E$115,2),2,3)))</f>
        <v>2.3338678954305366E-4</v>
      </c>
      <c r="HH34">
        <f t="shared" si="26"/>
        <v>48</v>
      </c>
      <c r="HI34">
        <f t="shared" si="26"/>
        <v>25</v>
      </c>
      <c r="HJ34">
        <f t="shared" si="21"/>
        <v>0.17827712458531089</v>
      </c>
      <c r="HK34">
        <f>IF(HH34&gt;=$F$3,IF(HI34&lt;50,HJ34*VLOOKUP(HH34,Ret!$A$2:$AZ$27,HI34+2),HJ34),0)</f>
        <v>0</v>
      </c>
      <c r="HL34">
        <f>IF(HH34&lt;$F$3,HJ34*VLOOKUP(HH34,Withd!$A$2:$AZ$57,HI34+2),0)</f>
        <v>3.1911605300770649E-3</v>
      </c>
      <c r="HM34">
        <f>IF(HJ34=HK34,0,HJ34*VLOOKUP(HH34,Mort!$A$2:$E$115,IF(HM33/HJ33=VLOOKUP(HH33,Mort!$A$2:$E$115,2),2,3)))</f>
        <v>1.5866664088092669E-4</v>
      </c>
      <c r="HN34">
        <f>HN33/(1+Assumptions!$C$9)</f>
        <v>0.42409277059710088</v>
      </c>
      <c r="HO34">
        <f>HO33*(1+Assumptions!$C$10)</f>
        <v>2.0867546385821707</v>
      </c>
      <c r="HQ34">
        <f>HQ33/(1.01+Assumptions!$C$9)</f>
        <v>0.34016568349348281</v>
      </c>
      <c r="HR34">
        <f>HR33/(0.99+Assumptions!$C$9)</f>
        <v>0.52985661765742464</v>
      </c>
    </row>
    <row r="35" spans="2:226" x14ac:dyDescent="0.25">
      <c r="B35">
        <f t="shared" si="25"/>
        <v>2071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67930.822053469426</v>
      </c>
      <c r="F35" s="3">
        <f t="shared" si="19"/>
        <v>55652.68</v>
      </c>
      <c r="H35">
        <f t="shared" si="23"/>
        <v>50</v>
      </c>
      <c r="I35" s="5">
        <v>457705.42407004087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43044.57</v>
      </c>
      <c r="AL35" s="5">
        <v>45195.86</v>
      </c>
      <c r="AM35" s="5">
        <v>47459.44</v>
      </c>
      <c r="AN35" s="5">
        <v>49848.9</v>
      </c>
      <c r="AO35" s="5">
        <v>52371.82</v>
      </c>
      <c r="AP35" s="5">
        <v>55030.7</v>
      </c>
      <c r="AQ35" s="5">
        <v>57825.74</v>
      </c>
      <c r="AR35" s="5">
        <v>60757.86</v>
      </c>
      <c r="AS35" s="5">
        <v>63829.69</v>
      </c>
      <c r="AT35" s="5">
        <v>67046.720000000001</v>
      </c>
      <c r="AU35" s="5">
        <v>70414.570000000007</v>
      </c>
      <c r="AV35" s="5">
        <v>73941.19</v>
      </c>
      <c r="AW35" s="5">
        <v>77621.03</v>
      </c>
      <c r="AX35" s="5">
        <v>33547.35</v>
      </c>
      <c r="AY35" s="5">
        <v>35184.35</v>
      </c>
      <c r="AZ35" s="5">
        <v>36878.949999999997</v>
      </c>
      <c r="BA35" s="5">
        <v>38626.769999999997</v>
      </c>
      <c r="BB35" s="5">
        <v>40423.199999999997</v>
      </c>
      <c r="BC35" s="5">
        <v>42263.93</v>
      </c>
      <c r="BD35" s="5">
        <v>44145.69</v>
      </c>
      <c r="BE35" s="5">
        <v>46060.46</v>
      </c>
      <c r="BF35" s="5">
        <v>47996.08</v>
      </c>
      <c r="BG35" s="5">
        <v>49938.1</v>
      </c>
      <c r="BH35" s="5">
        <v>51871.77</v>
      </c>
      <c r="BI35" s="5">
        <v>53782.36</v>
      </c>
      <c r="BJ35" s="5">
        <v>55652.68</v>
      </c>
      <c r="BK35" s="5">
        <v>57463.56</v>
      </c>
      <c r="BL35" s="5">
        <v>59194.54</v>
      </c>
      <c r="BM35" s="5">
        <v>60819.67</v>
      </c>
      <c r="BN35" s="5">
        <v>62302.69</v>
      </c>
      <c r="BO35" s="5">
        <v>63597.08</v>
      </c>
      <c r="BP35" s="5">
        <v>64649.31</v>
      </c>
      <c r="BQ35" s="5">
        <v>65405.2</v>
      </c>
      <c r="BR35" s="5">
        <v>65804.22</v>
      </c>
      <c r="BS35" s="5">
        <v>65783.58</v>
      </c>
      <c r="BT35" s="5">
        <v>65282</v>
      </c>
      <c r="BU35" s="5">
        <v>64242.21</v>
      </c>
      <c r="BV35" s="5">
        <v>62618.49</v>
      </c>
      <c r="BW35" s="5">
        <v>60381.79</v>
      </c>
      <c r="BX35" s="5">
        <v>57404.49</v>
      </c>
      <c r="BY35" s="5">
        <v>53712.21</v>
      </c>
      <c r="BZ35" s="5">
        <v>49375.68</v>
      </c>
      <c r="CA35" s="5">
        <v>44503.199999999997</v>
      </c>
      <c r="CB35" s="5">
        <v>39232.620000000003</v>
      </c>
      <c r="CC35" s="5">
        <v>33737.74</v>
      </c>
      <c r="CD35" s="5">
        <v>28231.91</v>
      </c>
      <c r="CE35" s="5">
        <v>22946.7</v>
      </c>
      <c r="CF35" s="5">
        <v>18217.34</v>
      </c>
      <c r="CG35" s="5">
        <v>14033.35</v>
      </c>
      <c r="CH35" s="5">
        <v>10361.11</v>
      </c>
      <c r="CI35" s="5">
        <v>7260.24</v>
      </c>
      <c r="CJ35" s="5">
        <v>4803.92</v>
      </c>
      <c r="CK35" s="5">
        <v>2888.53</v>
      </c>
      <c r="CL35" s="5">
        <v>1539.46</v>
      </c>
      <c r="CM35" s="5">
        <v>713.11</v>
      </c>
      <c r="CN35" s="5">
        <v>283.43</v>
      </c>
      <c r="CO35" s="5">
        <v>91.94</v>
      </c>
      <c r="CP35" s="5">
        <v>22.36</v>
      </c>
      <c r="CQ35" s="5">
        <v>3.42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0.99524000000000001</v>
      </c>
      <c r="EH35" s="3">
        <v>0.9905026576</v>
      </c>
      <c r="EI35" s="3">
        <v>0.98588691521558403</v>
      </c>
      <c r="EJ35" s="3">
        <v>0.98153915391948332</v>
      </c>
      <c r="EK35" s="3">
        <v>0.97745595103917826</v>
      </c>
      <c r="EL35" s="3">
        <v>0.9735363526755112</v>
      </c>
      <c r="EM35" s="3">
        <v>0.96965194262833587</v>
      </c>
      <c r="EN35" s="3">
        <v>0.96570545922183848</v>
      </c>
      <c r="EO35" s="3">
        <v>0.96163983923851448</v>
      </c>
      <c r="EP35" s="3">
        <v>0.95744708953943458</v>
      </c>
      <c r="EQ35" s="3">
        <v>0.95311942869471633</v>
      </c>
      <c r="ER35" s="3">
        <v>0.94867789215699894</v>
      </c>
      <c r="ES35" s="3">
        <v>0.9439724498119002</v>
      </c>
      <c r="ET35" s="3">
        <v>0.93890331775641034</v>
      </c>
      <c r="EU35" s="3">
        <v>0.93338256624800264</v>
      </c>
      <c r="EV35" s="3">
        <v>0.9273342472187156</v>
      </c>
      <c r="EW35" s="3">
        <v>0.92064816729626864</v>
      </c>
      <c r="EX35" s="3">
        <v>0.91323694954953372</v>
      </c>
      <c r="EY35" s="3">
        <v>0.90504521411207439</v>
      </c>
      <c r="EZ35" s="3">
        <v>0.89605811513594147</v>
      </c>
      <c r="FA35" s="3">
        <v>0.88618355470714338</v>
      </c>
      <c r="FB35" s="3">
        <v>0.87528349698424557</v>
      </c>
      <c r="FC35" s="3">
        <v>0.86322209039580267</v>
      </c>
      <c r="FD35" s="3">
        <v>0.84990257354099541</v>
      </c>
      <c r="FE35" s="3">
        <v>0.83526725122461942</v>
      </c>
      <c r="FF35" s="3">
        <v>0.81925517801864345</v>
      </c>
      <c r="FG35" s="3">
        <v>0.80181323527862647</v>
      </c>
      <c r="FH35" s="3">
        <v>0.7829064791907564</v>
      </c>
      <c r="FI35" s="3">
        <v>0.76246479101908582</v>
      </c>
      <c r="FJ35" s="3">
        <v>0.74033806278371195</v>
      </c>
      <c r="FK35" s="3">
        <v>0.71632149602700834</v>
      </c>
      <c r="FL35" s="3">
        <v>0.69021157749682394</v>
      </c>
      <c r="FM35" s="3">
        <v>0.66187839224057932</v>
      </c>
      <c r="FN35" s="3">
        <v>0.63120032876022847</v>
      </c>
      <c r="FO35" s="3">
        <v>0.59810649552332973</v>
      </c>
      <c r="FP35" s="3">
        <v>0.56260289394906493</v>
      </c>
      <c r="FQ35" s="3">
        <v>0.5247791013888693</v>
      </c>
      <c r="FR35" s="3">
        <v>0.48484865956419021</v>
      </c>
      <c r="FS35" s="3">
        <v>0.44315652332826549</v>
      </c>
      <c r="FT35" s="3">
        <v>0.39934163786679988</v>
      </c>
      <c r="FU35" s="3">
        <v>0.35417609862406485</v>
      </c>
      <c r="FV35" s="3">
        <v>0.30860780177509267</v>
      </c>
      <c r="FW35" s="3">
        <v>0.26365290329051494</v>
      </c>
      <c r="FX35" s="3">
        <v>0.22031100251858718</v>
      </c>
      <c r="FY35" s="3">
        <v>0.1795777012629256</v>
      </c>
      <c r="FZ35" s="3">
        <v>0.14243744108772732</v>
      </c>
      <c r="GA35" s="3">
        <v>0.10973665336280689</v>
      </c>
      <c r="GB35" s="3">
        <v>8.2577929022045804E-2</v>
      </c>
      <c r="GC35" s="3">
        <v>6.0295926434027182E-2</v>
      </c>
      <c r="GD35" s="3">
        <v>4.2196898196325237E-2</v>
      </c>
      <c r="GE35" s="3">
        <v>2.8026757813017261E-2</v>
      </c>
      <c r="GF35" s="3">
        <v>1.7577821965168168E-2</v>
      </c>
      <c r="GG35" s="3">
        <v>1.0018303850827946E-2</v>
      </c>
      <c r="GH35" s="3">
        <v>5.0609465563227537E-3</v>
      </c>
      <c r="GI35" s="3">
        <v>2.2221098044846311E-3</v>
      </c>
      <c r="GJ35" s="3">
        <v>8.3715764774153982E-4</v>
      </c>
      <c r="GK35" s="3">
        <v>2.5740923352756865E-4</v>
      </c>
      <c r="GL35" s="3">
        <v>5.9337976512775113E-5</v>
      </c>
      <c r="GM35" s="3">
        <v>8.6045999741175181E-6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27</v>
      </c>
      <c r="HC35">
        <f t="shared" si="24"/>
        <v>0.24432617459333766</v>
      </c>
      <c r="HD35">
        <f>IF(H35&gt;=$F$3,IF(HB35&lt;50,HC35*VLOOKUP(H35,Ret!$A$2:$AZ$27,HB35+2),HC35),0)</f>
        <v>4.8865234918667533E-3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2.4432617459333768E-4</v>
      </c>
      <c r="HH35">
        <f t="shared" si="26"/>
        <v>49</v>
      </c>
      <c r="HI35">
        <f t="shared" si="26"/>
        <v>26</v>
      </c>
      <c r="HJ35">
        <f t="shared" si="21"/>
        <v>0.17492729741435289</v>
      </c>
      <c r="HK35">
        <f>IF(HH35&gt;=$F$3,IF(HI35&lt;50,HJ35*VLOOKUP(HH35,Ret!$A$2:$AZ$27,HI35+2),HJ35),0)</f>
        <v>0</v>
      </c>
      <c r="HL35">
        <f>IF(HH35&lt;$F$3,HJ35*VLOOKUP(HH35,Withd!$A$2:$AZ$57,HI35+2),0)</f>
        <v>2.6239094612152932E-3</v>
      </c>
      <c r="HM35">
        <f>IF(HJ35=HK35,0,HJ35*VLOOKUP(HH35,Mort!$A$2:$E$115,IF(HM34/HJ34=VLOOKUP(HH34,Mort!$A$2:$E$115,2),2,3)))</f>
        <v>1.6443165956949173E-4</v>
      </c>
      <c r="HN35">
        <f>HN34/(1+Assumptions!$C$9)</f>
        <v>0.40856721637485632</v>
      </c>
      <c r="HO35">
        <f>HO34*(1+Assumptions!$C$10)</f>
        <v>2.1545741643360912</v>
      </c>
      <c r="HQ35">
        <f>HQ34/(1.01+Assumptions!$C$9)</f>
        <v>0.32458557585255993</v>
      </c>
      <c r="HR35">
        <f>HR34/(0.99+Assumptions!$C$9)</f>
        <v>0.51542472534768935</v>
      </c>
    </row>
    <row r="36" spans="2:226" x14ac:dyDescent="0.25">
      <c r="B36">
        <f t="shared" si="25"/>
        <v>2072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71667.017266410243</v>
      </c>
      <c r="F36" s="3">
        <f t="shared" si="19"/>
        <v>57463.56</v>
      </c>
      <c r="H36">
        <f t="shared" si="23"/>
        <v>51</v>
      </c>
      <c r="I36" s="5">
        <v>444274.60507659317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45412.03</v>
      </c>
      <c r="AM36" s="5">
        <v>47686.43</v>
      </c>
      <c r="AN36" s="5">
        <v>50087.32</v>
      </c>
      <c r="AO36" s="5">
        <v>52622.3</v>
      </c>
      <c r="AP36" s="5">
        <v>55293.9</v>
      </c>
      <c r="AQ36" s="5">
        <v>58102.31</v>
      </c>
      <c r="AR36" s="5">
        <v>61048.45</v>
      </c>
      <c r="AS36" s="5">
        <v>64134.97</v>
      </c>
      <c r="AT36" s="5">
        <v>67367.39</v>
      </c>
      <c r="AU36" s="5">
        <v>70751.34</v>
      </c>
      <c r="AV36" s="5">
        <v>74294.83</v>
      </c>
      <c r="AW36" s="5">
        <v>77992.28</v>
      </c>
      <c r="AX36" s="5">
        <v>33707.800000000003</v>
      </c>
      <c r="AY36" s="5">
        <v>35352.629999999997</v>
      </c>
      <c r="AZ36" s="5">
        <v>37055.339999999997</v>
      </c>
      <c r="BA36" s="5">
        <v>38811.519999999997</v>
      </c>
      <c r="BB36" s="5">
        <v>40616.53</v>
      </c>
      <c r="BC36" s="5">
        <v>42466.07</v>
      </c>
      <c r="BD36" s="5">
        <v>44356.83</v>
      </c>
      <c r="BE36" s="5">
        <v>46280.76</v>
      </c>
      <c r="BF36" s="5">
        <v>48225.63</v>
      </c>
      <c r="BG36" s="5">
        <v>50176.94</v>
      </c>
      <c r="BH36" s="5">
        <v>52119.86</v>
      </c>
      <c r="BI36" s="5">
        <v>54039.59</v>
      </c>
      <c r="BJ36" s="5">
        <v>55918.85</v>
      </c>
      <c r="BK36" s="5">
        <v>57738.400000000001</v>
      </c>
      <c r="BL36" s="5">
        <v>59477.66</v>
      </c>
      <c r="BM36" s="5">
        <v>61110.55</v>
      </c>
      <c r="BN36" s="5">
        <v>62600.67</v>
      </c>
      <c r="BO36" s="5">
        <v>63901.25</v>
      </c>
      <c r="BP36" s="5">
        <v>64958.51</v>
      </c>
      <c r="BQ36" s="5">
        <v>65718.02</v>
      </c>
      <c r="BR36" s="5">
        <v>66118.95</v>
      </c>
      <c r="BS36" s="5">
        <v>66098.210000000006</v>
      </c>
      <c r="BT36" s="5">
        <v>65594.23</v>
      </c>
      <c r="BU36" s="5">
        <v>64549.46</v>
      </c>
      <c r="BV36" s="5">
        <v>62917.98</v>
      </c>
      <c r="BW36" s="5">
        <v>60670.58</v>
      </c>
      <c r="BX36" s="5">
        <v>57679.05</v>
      </c>
      <c r="BY36" s="5">
        <v>53969.1</v>
      </c>
      <c r="BZ36" s="5">
        <v>49611.839999999997</v>
      </c>
      <c r="CA36" s="5">
        <v>44716.05</v>
      </c>
      <c r="CB36" s="5">
        <v>39420.26</v>
      </c>
      <c r="CC36" s="5">
        <v>33899.1</v>
      </c>
      <c r="CD36" s="5">
        <v>28366.93</v>
      </c>
      <c r="CE36" s="5">
        <v>23056.45</v>
      </c>
      <c r="CF36" s="5">
        <v>18304.47</v>
      </c>
      <c r="CG36" s="5">
        <v>14100.47</v>
      </c>
      <c r="CH36" s="5">
        <v>10410.67</v>
      </c>
      <c r="CI36" s="5">
        <v>7294.97</v>
      </c>
      <c r="CJ36" s="5">
        <v>4826.8999999999996</v>
      </c>
      <c r="CK36" s="5">
        <v>2902.35</v>
      </c>
      <c r="CL36" s="5">
        <v>1546.82</v>
      </c>
      <c r="CM36" s="5">
        <v>716.52</v>
      </c>
      <c r="CN36" s="5">
        <v>284.79000000000002</v>
      </c>
      <c r="CO36" s="5">
        <v>92.38</v>
      </c>
      <c r="CP36" s="5">
        <v>22.47</v>
      </c>
      <c r="CQ36" s="5">
        <v>3.44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0.99524000000000001</v>
      </c>
      <c r="EI36" s="3">
        <v>0.99060218160000002</v>
      </c>
      <c r="EJ36" s="3">
        <v>0.98623362597914399</v>
      </c>
      <c r="EK36" s="3">
        <v>0.98213089409507071</v>
      </c>
      <c r="EL36" s="3">
        <v>0.97819254920974952</v>
      </c>
      <c r="EM36" s="3">
        <v>0.97428956093840258</v>
      </c>
      <c r="EN36" s="3">
        <v>0.97032420242538331</v>
      </c>
      <c r="EO36" s="3">
        <v>0.96623913753317237</v>
      </c>
      <c r="EP36" s="3">
        <v>0.96202633489352773</v>
      </c>
      <c r="EQ36" s="3">
        <v>0.95767797585980907</v>
      </c>
      <c r="ER36" s="3">
        <v>0.95321519649230235</v>
      </c>
      <c r="ES36" s="3">
        <v>0.94848724911770055</v>
      </c>
      <c r="ET36" s="3">
        <v>0.94339387258993856</v>
      </c>
      <c r="EU36" s="3">
        <v>0.93784671661910968</v>
      </c>
      <c r="EV36" s="3">
        <v>0.93176946989541776</v>
      </c>
      <c r="EW36" s="3">
        <v>0.92505141201747176</v>
      </c>
      <c r="EX36" s="3">
        <v>0.91760474815073112</v>
      </c>
      <c r="EY36" s="3">
        <v>0.90937383355981904</v>
      </c>
      <c r="EZ36" s="3">
        <v>0.90034375139257006</v>
      </c>
      <c r="FA36" s="3">
        <v>0.89042196325222389</v>
      </c>
      <c r="FB36" s="3">
        <v>0.87946977310422159</v>
      </c>
      <c r="FC36" s="3">
        <v>0.86735067963084544</v>
      </c>
      <c r="FD36" s="3">
        <v>0.85396745864414147</v>
      </c>
      <c r="FE36" s="3">
        <v>0.83926213900628932</v>
      </c>
      <c r="FF36" s="3">
        <v>0.82317348380153876</v>
      </c>
      <c r="FG36" s="3">
        <v>0.80564812033140398</v>
      </c>
      <c r="FH36" s="3">
        <v>0.78665093765398941</v>
      </c>
      <c r="FI36" s="3">
        <v>0.76611148167184373</v>
      </c>
      <c r="FJ36" s="3">
        <v>0.74387892647372678</v>
      </c>
      <c r="FK36" s="3">
        <v>0.71974749409891903</v>
      </c>
      <c r="FL36" s="3">
        <v>0.69351269793901349</v>
      </c>
      <c r="FM36" s="3">
        <v>0.66504400168861699</v>
      </c>
      <c r="FN36" s="3">
        <v>0.6342192122103496</v>
      </c>
      <c r="FO36" s="3">
        <v>0.600967098914161</v>
      </c>
      <c r="FP36" s="3">
        <v>0.56529369192261647</v>
      </c>
      <c r="FQ36" s="3">
        <v>0.52728899701465892</v>
      </c>
      <c r="FR36" s="3">
        <v>0.48716757723181353</v>
      </c>
      <c r="FS36" s="3">
        <v>0.4452760372656499</v>
      </c>
      <c r="FT36" s="3">
        <v>0.4012515954611951</v>
      </c>
      <c r="FU36" s="3">
        <v>0.35587004001453393</v>
      </c>
      <c r="FV36" s="3">
        <v>0.31008380066626401</v>
      </c>
      <c r="FW36" s="3">
        <v>0.26491389342320937</v>
      </c>
      <c r="FX36" s="3">
        <v>0.22136469848336798</v>
      </c>
      <c r="FY36" s="3">
        <v>0.18043657938077809</v>
      </c>
      <c r="FZ36" s="3">
        <v>0.14311868603324557</v>
      </c>
      <c r="GA36" s="3">
        <v>0.11026149809373305</v>
      </c>
      <c r="GB36" s="3">
        <v>8.2972879930515053E-2</v>
      </c>
      <c r="GC36" s="3">
        <v>6.0584307738864175E-2</v>
      </c>
      <c r="GD36" s="3">
        <v>4.2398716084889314E-2</v>
      </c>
      <c r="GE36" s="3">
        <v>2.8160803236422637E-2</v>
      </c>
      <c r="GF36" s="3">
        <v>1.7661892573819553E-2</v>
      </c>
      <c r="GG36" s="3">
        <v>1.0066219053522715E-2</v>
      </c>
      <c r="GH36" s="3">
        <v>5.0851518792680702E-3</v>
      </c>
      <c r="GI36" s="3">
        <v>2.2327376356302314E-3</v>
      </c>
      <c r="GJ36" s="3">
        <v>8.4116157684733335E-4</v>
      </c>
      <c r="GK36" s="3">
        <v>2.5864036164901806E-4</v>
      </c>
      <c r="GL36" s="3">
        <v>5.962177616733163E-5</v>
      </c>
      <c r="GM36" s="3">
        <v>8.6457537620247572E-6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28</v>
      </c>
      <c r="HC36">
        <f t="shared" si="24"/>
        <v>0.23919532492687759</v>
      </c>
      <c r="HD36">
        <f>IF(H36&gt;=$F$3,IF(HB36&lt;50,HC36*VLOOKUP(H36,Ret!$A$2:$AZ$27,HB36+2),HC36),0)</f>
        <v>4.3055158486837962E-3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2.5833095092102782E-4</v>
      </c>
      <c r="HH36">
        <f t="shared" si="26"/>
        <v>50</v>
      </c>
      <c r="HI36">
        <f t="shared" si="26"/>
        <v>27</v>
      </c>
      <c r="HJ36">
        <f t="shared" si="21"/>
        <v>0.1721389562935681</v>
      </c>
      <c r="HK36">
        <f>IF(HH36&gt;=$F$3,IF(HI36&lt;50,HJ36*VLOOKUP(HH36,Ret!$A$2:$AZ$27,HI36+2),HJ36),0)</f>
        <v>3.4427791258713619E-3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1.7213895629356811E-4</v>
      </c>
      <c r="HN36">
        <f>HN35/(1+Assumptions!$C$9)</f>
        <v>0.39361003504321418</v>
      </c>
      <c r="HO36">
        <f>HO35*(1+Assumptions!$C$10)</f>
        <v>2.2245978246770139</v>
      </c>
      <c r="HQ36">
        <f>HQ35/(1.01+Assumptions!$C$9)</f>
        <v>0.30971906092801521</v>
      </c>
      <c r="HR36">
        <f>HR35/(0.99+Assumptions!$C$9)</f>
        <v>0.50138591959891954</v>
      </c>
    </row>
    <row r="37" spans="2:226" x14ac:dyDescent="0.25">
      <c r="B37">
        <f t="shared" si="25"/>
        <v>2073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75608.7032160628</v>
      </c>
      <c r="F37" s="3">
        <f t="shared" si="19"/>
        <v>59194.54</v>
      </c>
      <c r="H37">
        <f t="shared" si="23"/>
        <v>52</v>
      </c>
      <c r="I37" s="5">
        <v>430523.71172540548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47914.5</v>
      </c>
      <c r="AN37" s="5">
        <v>50326.87</v>
      </c>
      <c r="AO37" s="5">
        <v>52873.98</v>
      </c>
      <c r="AP37" s="5">
        <v>55558.36</v>
      </c>
      <c r="AQ37" s="5">
        <v>58380.2</v>
      </c>
      <c r="AR37" s="5">
        <v>61340.44</v>
      </c>
      <c r="AS37" s="5">
        <v>64441.71</v>
      </c>
      <c r="AT37" s="5">
        <v>67689.59</v>
      </c>
      <c r="AU37" s="5">
        <v>71089.73</v>
      </c>
      <c r="AV37" s="5">
        <v>74650.17</v>
      </c>
      <c r="AW37" s="5">
        <v>78365.3</v>
      </c>
      <c r="AX37" s="5">
        <v>33869.019999999997</v>
      </c>
      <c r="AY37" s="5">
        <v>35521.71</v>
      </c>
      <c r="AZ37" s="5">
        <v>37232.559999999998</v>
      </c>
      <c r="BA37" s="5">
        <v>38997.14</v>
      </c>
      <c r="BB37" s="5">
        <v>40810.79</v>
      </c>
      <c r="BC37" s="5">
        <v>42669.18</v>
      </c>
      <c r="BD37" s="5">
        <v>44568.97</v>
      </c>
      <c r="BE37" s="5">
        <v>46502.11</v>
      </c>
      <c r="BF37" s="5">
        <v>48456.29</v>
      </c>
      <c r="BG37" s="5">
        <v>50416.93</v>
      </c>
      <c r="BH37" s="5">
        <v>52369.14</v>
      </c>
      <c r="BI37" s="5">
        <v>54298.05</v>
      </c>
      <c r="BJ37" s="5">
        <v>56186.3</v>
      </c>
      <c r="BK37" s="5">
        <v>58014.55</v>
      </c>
      <c r="BL37" s="5">
        <v>59762.12</v>
      </c>
      <c r="BM37" s="5">
        <v>61402.83</v>
      </c>
      <c r="BN37" s="5">
        <v>62900.07</v>
      </c>
      <c r="BO37" s="5">
        <v>64206.87</v>
      </c>
      <c r="BP37" s="5">
        <v>65269.19</v>
      </c>
      <c r="BQ37" s="5">
        <v>66032.33</v>
      </c>
      <c r="BR37" s="5">
        <v>66435.179999999993</v>
      </c>
      <c r="BS37" s="5">
        <v>66414.34</v>
      </c>
      <c r="BT37" s="5">
        <v>65907.95</v>
      </c>
      <c r="BU37" s="5">
        <v>64858.19</v>
      </c>
      <c r="BV37" s="5">
        <v>63218.9</v>
      </c>
      <c r="BW37" s="5">
        <v>60960.76</v>
      </c>
      <c r="BX37" s="5">
        <v>57954.91</v>
      </c>
      <c r="BY37" s="5">
        <v>54227.22</v>
      </c>
      <c r="BZ37" s="5">
        <v>49849.120000000003</v>
      </c>
      <c r="CA37" s="5">
        <v>44929.91</v>
      </c>
      <c r="CB37" s="5">
        <v>39608.800000000003</v>
      </c>
      <c r="CC37" s="5">
        <v>34061.230000000003</v>
      </c>
      <c r="CD37" s="5">
        <v>28502.61</v>
      </c>
      <c r="CE37" s="5">
        <v>23166.720000000001</v>
      </c>
      <c r="CF37" s="5">
        <v>18392.02</v>
      </c>
      <c r="CG37" s="5">
        <v>14167.91</v>
      </c>
      <c r="CH37" s="5">
        <v>10460.459999999999</v>
      </c>
      <c r="CI37" s="5">
        <v>7329.86</v>
      </c>
      <c r="CJ37" s="5">
        <v>4849.9799999999996</v>
      </c>
      <c r="CK37" s="5">
        <v>2916.23</v>
      </c>
      <c r="CL37" s="5">
        <v>1554.22</v>
      </c>
      <c r="CM37" s="5">
        <v>719.94</v>
      </c>
      <c r="CN37" s="5">
        <v>286.14999999999998</v>
      </c>
      <c r="CO37" s="5">
        <v>92.82</v>
      </c>
      <c r="CP37" s="5">
        <v>22.57</v>
      </c>
      <c r="CQ37" s="5">
        <v>3.45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0.99534</v>
      </c>
      <c r="EJ37" s="3">
        <v>0.99095055059999992</v>
      </c>
      <c r="EK37" s="3">
        <v>0.98682819630950391</v>
      </c>
      <c r="EL37" s="3">
        <v>0.9828710152423028</v>
      </c>
      <c r="EM37" s="3">
        <v>0.97894935989148602</v>
      </c>
      <c r="EN37" s="3">
        <v>0.97496503599672768</v>
      </c>
      <c r="EO37" s="3">
        <v>0.97086043319518145</v>
      </c>
      <c r="EP37" s="3">
        <v>0.96662748170645041</v>
      </c>
      <c r="EQ37" s="3">
        <v>0.96225832548913726</v>
      </c>
      <c r="ER37" s="3">
        <v>0.95777420169235783</v>
      </c>
      <c r="ES37" s="3">
        <v>0.95302364165196374</v>
      </c>
      <c r="ET37" s="3">
        <v>0.94790590469629266</v>
      </c>
      <c r="EU37" s="3">
        <v>0.94233221797667843</v>
      </c>
      <c r="EV37" s="3">
        <v>0.93622590520418947</v>
      </c>
      <c r="EW37" s="3">
        <v>0.92947571642766724</v>
      </c>
      <c r="EX37" s="3">
        <v>0.92199343691042457</v>
      </c>
      <c r="EY37" s="3">
        <v>0.913723155781338</v>
      </c>
      <c r="EZ37" s="3">
        <v>0.90464988484442932</v>
      </c>
      <c r="FA37" s="3">
        <v>0.89468064311344364</v>
      </c>
      <c r="FB37" s="3">
        <v>0.88367607120314828</v>
      </c>
      <c r="FC37" s="3">
        <v>0.87149901494196891</v>
      </c>
      <c r="FD37" s="3">
        <v>0.85805178514141422</v>
      </c>
      <c r="FE37" s="3">
        <v>0.84327613340127905</v>
      </c>
      <c r="FF37" s="3">
        <v>0.82711052992397649</v>
      </c>
      <c r="FG37" s="3">
        <v>0.809501346741895</v>
      </c>
      <c r="FH37" s="3">
        <v>0.79041330498572104</v>
      </c>
      <c r="FI37" s="3">
        <v>0.76977561359254387</v>
      </c>
      <c r="FJ37" s="3">
        <v>0.74743672528608818</v>
      </c>
      <c r="FK37" s="3">
        <v>0.72318987791780742</v>
      </c>
      <c r="FL37" s="3">
        <v>0.69682960686770334</v>
      </c>
      <c r="FM37" s="3">
        <v>0.66822475150578409</v>
      </c>
      <c r="FN37" s="3">
        <v>0.63725253427349104</v>
      </c>
      <c r="FO37" s="3">
        <v>0.60384138390153197</v>
      </c>
      <c r="FP37" s="3">
        <v>0.567997359353137</v>
      </c>
      <c r="FQ37" s="3">
        <v>0.52981089688382554</v>
      </c>
      <c r="FR37" s="3">
        <v>0.48949758573993524</v>
      </c>
      <c r="FS37" s="3">
        <v>0.44740568834215821</v>
      </c>
      <c r="FT37" s="3">
        <v>0.40317068793576905</v>
      </c>
      <c r="FU37" s="3">
        <v>0.35757208313023359</v>
      </c>
      <c r="FV37" s="3">
        <v>0.31156685891469771</v>
      </c>
      <c r="FW37" s="3">
        <v>0.26618091457659371</v>
      </c>
      <c r="FX37" s="3">
        <v>0.22242343402934747</v>
      </c>
      <c r="FY37" s="3">
        <v>0.18129956531166141</v>
      </c>
      <c r="FZ37" s="3">
        <v>0.14380318921390359</v>
      </c>
      <c r="GA37" s="3">
        <v>0.1107888530341756</v>
      </c>
      <c r="GB37" s="3">
        <v>8.3369719796747482E-2</v>
      </c>
      <c r="GC37" s="3">
        <v>6.0874068303991107E-2</v>
      </c>
      <c r="GD37" s="3">
        <v>4.2601499221182094E-2</v>
      </c>
      <c r="GE37" s="3">
        <v>2.8295489767716939E-2</v>
      </c>
      <c r="GF37" s="3">
        <v>1.7746365272516711E-2</v>
      </c>
      <c r="GG37" s="3">
        <v>1.0114363423418173E-2</v>
      </c>
      <c r="GH37" s="3">
        <v>5.1094729706081584E-3</v>
      </c>
      <c r="GI37" s="3">
        <v>2.2434162972049241E-3</v>
      </c>
      <c r="GJ37" s="3">
        <v>8.4518465580898298E-4</v>
      </c>
      <c r="GK37" s="3">
        <v>2.5987737796814609E-4</v>
      </c>
      <c r="GL37" s="3">
        <v>5.9906933169217021E-5</v>
      </c>
      <c r="GM37" s="3">
        <v>8.6871043788681586E-6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29</v>
      </c>
      <c r="HC37">
        <f t="shared" si="24"/>
        <v>0.23463147812727275</v>
      </c>
      <c r="HD37">
        <f>IF(H37&gt;=$F$3,IF(HB37&lt;50,HC37*VLOOKUP(H37,Ret!$A$2:$AZ$27,HB37+2),HC37),0)</f>
        <v>5.6311554750545466E-3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2.7686514419018188E-4</v>
      </c>
      <c r="HH37">
        <f t="shared" si="26"/>
        <v>51</v>
      </c>
      <c r="HI37">
        <f t="shared" si="26"/>
        <v>28</v>
      </c>
      <c r="HJ37">
        <f t="shared" si="21"/>
        <v>0.16852403821140319</v>
      </c>
      <c r="HK37">
        <f>IF(HH37&gt;=$F$3,IF(HI37&lt;50,HJ37*VLOOKUP(HH37,Ret!$A$2:$AZ$27,HI37+2),HJ37),0)</f>
        <v>3.0334326878052572E-3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1.8200596126831544E-4</v>
      </c>
      <c r="HN37">
        <f>HN36/(1+Assumptions!$C$9)</f>
        <v>0.37920041911677665</v>
      </c>
      <c r="HO37">
        <f>HO36*(1+Assumptions!$C$10)</f>
        <v>2.2968972539790169</v>
      </c>
      <c r="HQ37">
        <f>HQ36/(1.01+Assumptions!$C$9)</f>
        <v>0.29553345508398399</v>
      </c>
      <c r="HR37">
        <f>HR36/(0.99+Assumptions!$C$9)</f>
        <v>0.48772949377326802</v>
      </c>
    </row>
    <row r="38" spans="2:226" x14ac:dyDescent="0.25">
      <c r="B38">
        <f t="shared" si="25"/>
        <v>2074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79767.181892946246</v>
      </c>
      <c r="F38" s="3">
        <f t="shared" si="19"/>
        <v>60819.67</v>
      </c>
      <c r="H38">
        <f t="shared" si="23"/>
        <v>53</v>
      </c>
      <c r="I38" s="5">
        <v>416405.21218251076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50562.5</v>
      </c>
      <c r="AO38" s="5">
        <v>53121.52</v>
      </c>
      <c r="AP38" s="5">
        <v>55818.47</v>
      </c>
      <c r="AQ38" s="5">
        <v>58653.53</v>
      </c>
      <c r="AR38" s="5">
        <v>61627.62</v>
      </c>
      <c r="AS38" s="5">
        <v>64743.42</v>
      </c>
      <c r="AT38" s="5">
        <v>68006.5</v>
      </c>
      <c r="AU38" s="5">
        <v>71422.559999999998</v>
      </c>
      <c r="AV38" s="5">
        <v>74999.67</v>
      </c>
      <c r="AW38" s="5">
        <v>78732.19</v>
      </c>
      <c r="AX38" s="5">
        <v>34027.58</v>
      </c>
      <c r="AY38" s="5">
        <v>35688.019999999997</v>
      </c>
      <c r="AZ38" s="5">
        <v>37406.879999999997</v>
      </c>
      <c r="BA38" s="5">
        <v>39179.72</v>
      </c>
      <c r="BB38" s="5">
        <v>41001.86</v>
      </c>
      <c r="BC38" s="5">
        <v>42868.95</v>
      </c>
      <c r="BD38" s="5">
        <v>44777.64</v>
      </c>
      <c r="BE38" s="5">
        <v>46719.82</v>
      </c>
      <c r="BF38" s="5">
        <v>48683.15</v>
      </c>
      <c r="BG38" s="5">
        <v>50652.97</v>
      </c>
      <c r="BH38" s="5">
        <v>52614.32</v>
      </c>
      <c r="BI38" s="5">
        <v>54552.26</v>
      </c>
      <c r="BJ38" s="5">
        <v>56449.35</v>
      </c>
      <c r="BK38" s="5">
        <v>58286.16</v>
      </c>
      <c r="BL38" s="5">
        <v>60041.919999999998</v>
      </c>
      <c r="BM38" s="5">
        <v>61690.31</v>
      </c>
      <c r="BN38" s="5">
        <v>63194.559999999998</v>
      </c>
      <c r="BO38" s="5">
        <v>64507.48</v>
      </c>
      <c r="BP38" s="5">
        <v>65574.77</v>
      </c>
      <c r="BQ38" s="5">
        <v>66341.48</v>
      </c>
      <c r="BR38" s="5">
        <v>66746.22</v>
      </c>
      <c r="BS38" s="5">
        <v>66725.279999999999</v>
      </c>
      <c r="BT38" s="5">
        <v>66216.52</v>
      </c>
      <c r="BU38" s="5">
        <v>65161.84</v>
      </c>
      <c r="BV38" s="5">
        <v>63514.879999999997</v>
      </c>
      <c r="BW38" s="5">
        <v>61246.16</v>
      </c>
      <c r="BX38" s="5">
        <v>58226.25</v>
      </c>
      <c r="BY38" s="5">
        <v>54481.11</v>
      </c>
      <c r="BZ38" s="5">
        <v>50082.5</v>
      </c>
      <c r="CA38" s="5">
        <v>45140.27</v>
      </c>
      <c r="CB38" s="5">
        <v>39794.239999999998</v>
      </c>
      <c r="CC38" s="5">
        <v>34220.699999999997</v>
      </c>
      <c r="CD38" s="5">
        <v>28636.05</v>
      </c>
      <c r="CE38" s="5">
        <v>23275.18</v>
      </c>
      <c r="CF38" s="5">
        <v>18478.12</v>
      </c>
      <c r="CG38" s="5">
        <v>14234.24</v>
      </c>
      <c r="CH38" s="5">
        <v>10509.43</v>
      </c>
      <c r="CI38" s="5">
        <v>7364.18</v>
      </c>
      <c r="CJ38" s="5">
        <v>4872.6899999999996</v>
      </c>
      <c r="CK38" s="5">
        <v>2929.88</v>
      </c>
      <c r="CL38" s="5">
        <v>1561.49</v>
      </c>
      <c r="CM38" s="5">
        <v>723.31</v>
      </c>
      <c r="CN38" s="5">
        <v>287.49</v>
      </c>
      <c r="CO38" s="5">
        <v>93.26</v>
      </c>
      <c r="CP38" s="5">
        <v>22.68</v>
      </c>
      <c r="CQ38" s="5">
        <v>3.47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0.99558999999999997</v>
      </c>
      <c r="EK38" s="3">
        <v>0.99144834559999995</v>
      </c>
      <c r="EL38" s="3">
        <v>0.98747263773414395</v>
      </c>
      <c r="EM38" s="3">
        <v>0.98353262190958468</v>
      </c>
      <c r="EN38" s="3">
        <v>0.9795296441384127</v>
      </c>
      <c r="EO38" s="3">
        <v>0.97540582433658995</v>
      </c>
      <c r="EP38" s="3">
        <v>0.97115305494248239</v>
      </c>
      <c r="EQ38" s="3">
        <v>0.96676344313414242</v>
      </c>
      <c r="ER38" s="3">
        <v>0.96225832548913737</v>
      </c>
      <c r="ES38" s="3">
        <v>0.95748552419471133</v>
      </c>
      <c r="ET38" s="3">
        <v>0.9523438269297857</v>
      </c>
      <c r="EU38" s="3">
        <v>0.9467440452274386</v>
      </c>
      <c r="EV38" s="3">
        <v>0.94060914381436478</v>
      </c>
      <c r="EW38" s="3">
        <v>0.93382735188746313</v>
      </c>
      <c r="EX38" s="3">
        <v>0.92631004170476905</v>
      </c>
      <c r="EY38" s="3">
        <v>0.91800104063067722</v>
      </c>
      <c r="EZ38" s="3">
        <v>0.90888529029721465</v>
      </c>
      <c r="FA38" s="3">
        <v>0.8988693743981393</v>
      </c>
      <c r="FB38" s="3">
        <v>0.88781328109304225</v>
      </c>
      <c r="FC38" s="3">
        <v>0.87557921407958017</v>
      </c>
      <c r="FD38" s="3">
        <v>0.86206902680633224</v>
      </c>
      <c r="FE38" s="3">
        <v>0.84722419816472716</v>
      </c>
      <c r="FF38" s="3">
        <v>0.83098291028590932</v>
      </c>
      <c r="FG38" s="3">
        <v>0.81329128412592233</v>
      </c>
      <c r="FH38" s="3">
        <v>0.79411387564623304</v>
      </c>
      <c r="FI38" s="3">
        <v>0.7733795623531099</v>
      </c>
      <c r="FJ38" s="3">
        <v>0.75093608745362261</v>
      </c>
      <c r="FK38" s="3">
        <v>0.72657572077662713</v>
      </c>
      <c r="FL38" s="3">
        <v>0.70009203575431911</v>
      </c>
      <c r="FM38" s="3">
        <v>0.67135325768660425</v>
      </c>
      <c r="FN38" s="3">
        <v>0.64023603419283015</v>
      </c>
      <c r="FO38" s="3">
        <v>0.60666845892010013</v>
      </c>
      <c r="FP38" s="3">
        <v>0.570656619198603</v>
      </c>
      <c r="FQ38" s="3">
        <v>0.53229137468988086</v>
      </c>
      <c r="FR38" s="3">
        <v>0.49178932398972786</v>
      </c>
      <c r="FS38" s="3">
        <v>0.44950036001985116</v>
      </c>
      <c r="FT38" s="3">
        <v>0.40505825942468848</v>
      </c>
      <c r="FU38" s="3">
        <v>0.35924617028375622</v>
      </c>
      <c r="FV38" s="3">
        <v>0.31302555801504817</v>
      </c>
      <c r="FW38" s="3">
        <v>0.26742712497899612</v>
      </c>
      <c r="FX38" s="3">
        <v>0.22346477990369895</v>
      </c>
      <c r="FY38" s="3">
        <v>0.18214837674730405</v>
      </c>
      <c r="FZ38" s="3">
        <v>0.14447644946842664</v>
      </c>
      <c r="GA38" s="3">
        <v>0.11130754619946524</v>
      </c>
      <c r="GB38" s="3">
        <v>8.3760041590559595E-2</v>
      </c>
      <c r="GC38" s="3">
        <v>6.1159069568178896E-2</v>
      </c>
      <c r="GD38" s="3">
        <v>4.2800951655898631E-2</v>
      </c>
      <c r="GE38" s="3">
        <v>2.8427964080331315E-2</v>
      </c>
      <c r="GF38" s="3">
        <v>1.7829450511902194E-2</v>
      </c>
      <c r="GG38" s="3">
        <v>1.0161717024753537E-2</v>
      </c>
      <c r="GH38" s="3">
        <v>5.1333945893947443E-3</v>
      </c>
      <c r="GI38" s="3">
        <v>2.25391956236555E-3</v>
      </c>
      <c r="GJ38" s="3">
        <v>8.4914165592559724E-4</v>
      </c>
      <c r="GK38" s="3">
        <v>2.610940763640026E-4</v>
      </c>
      <c r="GL38" s="3">
        <v>6.0187406483429867E-5</v>
      </c>
      <c r="GM38" s="3">
        <v>8.727775814162163E-6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30</v>
      </c>
      <c r="HC38">
        <f t="shared" si="24"/>
        <v>0.22872345750802803</v>
      </c>
      <c r="HD38">
        <f>IF(H38&gt;=$F$3,IF(HB38&lt;50,HC38*VLOOKUP(H38,Ret!$A$2:$AZ$27,HB38+2),HC38),0)</f>
        <v>4.8031926076685886E-3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2.8819155646011532E-4</v>
      </c>
      <c r="HH38">
        <f t="shared" si="26"/>
        <v>52</v>
      </c>
      <c r="HI38">
        <f t="shared" si="26"/>
        <v>29</v>
      </c>
      <c r="HJ38">
        <f t="shared" si="21"/>
        <v>0.1653085995623296</v>
      </c>
      <c r="HK38">
        <f>IF(HH38&gt;=$F$3,IF(HI38&lt;50,HJ38*VLOOKUP(HH38,Ret!$A$2:$AZ$27,HI38+2),HJ38),0)</f>
        <v>3.9674063894959101E-3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1.9506414748354895E-4</v>
      </c>
      <c r="HN38">
        <f>HN37/(1+Assumptions!$C$9)</f>
        <v>0.36531832284853238</v>
      </c>
      <c r="HO38">
        <f>HO37*(1+Assumptions!$C$10)</f>
        <v>2.3715464147333347</v>
      </c>
      <c r="HQ38">
        <f>HQ37/(1.01+Assumptions!$C$9)</f>
        <v>0.28199757164502287</v>
      </c>
      <c r="HR38">
        <f>HR37/(0.99+Assumptions!$C$9)</f>
        <v>0.47444503285337353</v>
      </c>
    </row>
    <row r="39" spans="2:226" x14ac:dyDescent="0.25">
      <c r="B39">
        <f t="shared" si="25"/>
        <v>2075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84154.37689705829</v>
      </c>
      <c r="F39" s="3">
        <f t="shared" si="19"/>
        <v>62302.69</v>
      </c>
      <c r="H39">
        <f t="shared" si="23"/>
        <v>54</v>
      </c>
      <c r="I39" s="5">
        <v>401855.43169058918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53356.83</v>
      </c>
      <c r="AP39" s="5">
        <v>56065.72</v>
      </c>
      <c r="AQ39" s="5">
        <v>58913.33</v>
      </c>
      <c r="AR39" s="5">
        <v>61900.6</v>
      </c>
      <c r="AS39" s="5">
        <v>65030.2</v>
      </c>
      <c r="AT39" s="5">
        <v>68307.740000000005</v>
      </c>
      <c r="AU39" s="5">
        <v>71738.929999999993</v>
      </c>
      <c r="AV39" s="5">
        <v>75331.88</v>
      </c>
      <c r="AW39" s="5">
        <v>79080.94</v>
      </c>
      <c r="AX39" s="5">
        <v>34178.31</v>
      </c>
      <c r="AY39" s="5">
        <v>35846.1</v>
      </c>
      <c r="AZ39" s="5">
        <v>37572.57</v>
      </c>
      <c r="BA39" s="5">
        <v>39353.269999999997</v>
      </c>
      <c r="BB39" s="5">
        <v>41183.480000000003</v>
      </c>
      <c r="BC39" s="5">
        <v>43058.84</v>
      </c>
      <c r="BD39" s="5">
        <v>44975.98</v>
      </c>
      <c r="BE39" s="5">
        <v>46926.77</v>
      </c>
      <c r="BF39" s="5">
        <v>48898.79</v>
      </c>
      <c r="BG39" s="5">
        <v>50877.34</v>
      </c>
      <c r="BH39" s="5">
        <v>52847.38</v>
      </c>
      <c r="BI39" s="5">
        <v>54793.9</v>
      </c>
      <c r="BJ39" s="5">
        <v>56699.4</v>
      </c>
      <c r="BK39" s="5">
        <v>58544.34</v>
      </c>
      <c r="BL39" s="5">
        <v>60307.88</v>
      </c>
      <c r="BM39" s="5">
        <v>61963.57</v>
      </c>
      <c r="BN39" s="5">
        <v>63474.48</v>
      </c>
      <c r="BO39" s="5">
        <v>64793.21</v>
      </c>
      <c r="BP39" s="5">
        <v>65865.23</v>
      </c>
      <c r="BQ39" s="5">
        <v>66635.350000000006</v>
      </c>
      <c r="BR39" s="5">
        <v>67041.87</v>
      </c>
      <c r="BS39" s="5">
        <v>67020.84</v>
      </c>
      <c r="BT39" s="5">
        <v>66509.820000000007</v>
      </c>
      <c r="BU39" s="5">
        <v>65450.48</v>
      </c>
      <c r="BV39" s="5">
        <v>63796.22</v>
      </c>
      <c r="BW39" s="5">
        <v>61517.46</v>
      </c>
      <c r="BX39" s="5">
        <v>58484.160000000003</v>
      </c>
      <c r="BY39" s="5">
        <v>54722.43</v>
      </c>
      <c r="BZ39" s="5">
        <v>50304.34</v>
      </c>
      <c r="CA39" s="5">
        <v>45340.22</v>
      </c>
      <c r="CB39" s="5">
        <v>39970.51</v>
      </c>
      <c r="CC39" s="5">
        <v>34372.28</v>
      </c>
      <c r="CD39" s="5">
        <v>28762.9</v>
      </c>
      <c r="CE39" s="5">
        <v>23378.28</v>
      </c>
      <c r="CF39" s="5">
        <v>18559.97</v>
      </c>
      <c r="CG39" s="5">
        <v>14297.29</v>
      </c>
      <c r="CH39" s="5">
        <v>10555.99</v>
      </c>
      <c r="CI39" s="5">
        <v>7396.8</v>
      </c>
      <c r="CJ39" s="5">
        <v>4894.2700000000004</v>
      </c>
      <c r="CK39" s="5">
        <v>2942.86</v>
      </c>
      <c r="CL39" s="5">
        <v>1568.41</v>
      </c>
      <c r="CM39" s="5">
        <v>726.52</v>
      </c>
      <c r="CN39" s="5">
        <v>288.76</v>
      </c>
      <c r="CO39" s="5">
        <v>93.67</v>
      </c>
      <c r="CP39" s="5">
        <v>22.78</v>
      </c>
      <c r="CQ39" s="5">
        <v>3.49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0.99583999999999995</v>
      </c>
      <c r="EL39" s="3">
        <v>0.9918466816</v>
      </c>
      <c r="EM39" s="3">
        <v>0.98788921334041591</v>
      </c>
      <c r="EN39" s="3">
        <v>0.98386850424212036</v>
      </c>
      <c r="EO39" s="3">
        <v>0.97972641783926095</v>
      </c>
      <c r="EP39" s="3">
        <v>0.97545481065748174</v>
      </c>
      <c r="EQ39" s="3">
        <v>0.97104575491330991</v>
      </c>
      <c r="ER39" s="3">
        <v>0.96652068169541394</v>
      </c>
      <c r="ES39" s="3">
        <v>0.9617267391142047</v>
      </c>
      <c r="ET39" s="3">
        <v>0.95656226652516141</v>
      </c>
      <c r="EU39" s="3">
        <v>0.95093768039799342</v>
      </c>
      <c r="EV39" s="3">
        <v>0.94477560422901441</v>
      </c>
      <c r="EW39" s="3">
        <v>0.93796377212252313</v>
      </c>
      <c r="EX39" s="3">
        <v>0.93041316375693683</v>
      </c>
      <c r="EY39" s="3">
        <v>0.92206735767803705</v>
      </c>
      <c r="EZ39" s="3">
        <v>0.91291122881629416</v>
      </c>
      <c r="FA39" s="3">
        <v>0.90285094707473856</v>
      </c>
      <c r="FB39" s="3">
        <v>0.89174588042571934</v>
      </c>
      <c r="FC39" s="3">
        <v>0.87945762219345291</v>
      </c>
      <c r="FD39" s="3">
        <v>0.86588759108300783</v>
      </c>
      <c r="FE39" s="3">
        <v>0.85097700676455845</v>
      </c>
      <c r="FF39" s="3">
        <v>0.83466377754488186</v>
      </c>
      <c r="FG39" s="3">
        <v>0.81689378572095128</v>
      </c>
      <c r="FH39" s="3">
        <v>0.79763143025365124</v>
      </c>
      <c r="FI39" s="3">
        <v>0.7768052736097284</v>
      </c>
      <c r="FJ39" s="3">
        <v>0.75426238456957406</v>
      </c>
      <c r="FK39" s="3">
        <v>0.72979411281413709</v>
      </c>
      <c r="FL39" s="3">
        <v>0.70319311740206181</v>
      </c>
      <c r="FM39" s="3">
        <v>0.67432703993270715</v>
      </c>
      <c r="FN39" s="3">
        <v>0.64307198163182622</v>
      </c>
      <c r="FO39" s="3">
        <v>0.60935571763486962</v>
      </c>
      <c r="FP39" s="3">
        <v>0.57318436223606373</v>
      </c>
      <c r="FQ39" s="3">
        <v>0.53464917756293318</v>
      </c>
      <c r="FR39" s="3">
        <v>0.49396772164216962</v>
      </c>
      <c r="FS39" s="3">
        <v>0.45149143725815943</v>
      </c>
      <c r="FT39" s="3">
        <v>0.40685247885644521</v>
      </c>
      <c r="FU39" s="3">
        <v>0.36083746349778129</v>
      </c>
      <c r="FV39" s="3">
        <v>0.31441211544415676</v>
      </c>
      <c r="FW39" s="3">
        <v>0.26861170258740646</v>
      </c>
      <c r="FX39" s="3">
        <v>0.2244546247990627</v>
      </c>
      <c r="FY39" s="3">
        <v>0.182955209219964</v>
      </c>
      <c r="FZ39" s="3">
        <v>0.14511641284909105</v>
      </c>
      <c r="GA39" s="3">
        <v>0.11180058678719672</v>
      </c>
      <c r="GB39" s="3">
        <v>8.4131059563233399E-2</v>
      </c>
      <c r="GC39" s="3">
        <v>6.1429975761286129E-2</v>
      </c>
      <c r="GD39" s="3">
        <v>4.2990539937020872E-2</v>
      </c>
      <c r="GE39" s="3">
        <v>2.8553886720769896E-2</v>
      </c>
      <c r="GF39" s="3">
        <v>1.7908426673532464E-2</v>
      </c>
      <c r="GG39" s="3">
        <v>1.0206728698313093E-2</v>
      </c>
      <c r="GH39" s="3">
        <v>5.1561331365268257E-3</v>
      </c>
      <c r="GI39" s="3">
        <v>2.2639033762548331E-3</v>
      </c>
      <c r="GJ39" s="3">
        <v>8.5290295797024577E-4</v>
      </c>
      <c r="GK39" s="3">
        <v>2.6225060151669117E-4</v>
      </c>
      <c r="GL39" s="3">
        <v>6.0454008661627636E-5</v>
      </c>
      <c r="GM39" s="3">
        <v>8.7664357960226212E-6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31</v>
      </c>
      <c r="HC39">
        <f t="shared" si="24"/>
        <v>0.22363207334389931</v>
      </c>
      <c r="HD39">
        <f>IF(H39&gt;=$F$3,IF(HB39&lt;50,HC39*VLOOKUP(H39,Ret!$A$2:$AZ$27,HB39+2),HC39),0)</f>
        <v>7.1562263470047781E-3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2.951943368139471E-4</v>
      </c>
      <c r="HH39">
        <f t="shared" si="26"/>
        <v>53</v>
      </c>
      <c r="HI39">
        <f t="shared" si="26"/>
        <v>30</v>
      </c>
      <c r="HJ39">
        <f t="shared" si="21"/>
        <v>0.16114612902535014</v>
      </c>
      <c r="HK39">
        <f>IF(HH39&gt;=$F$3,IF(HI39&lt;50,HJ39*VLOOKUP(HH39,Ret!$A$2:$AZ$27,HI39+2),HJ39),0)</f>
        <v>3.3840687095323531E-3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2.0304412257194119E-4</v>
      </c>
      <c r="HN39">
        <f>HN38/(1+Assumptions!$C$9)</f>
        <v>0.35194443434348011</v>
      </c>
      <c r="HO39">
        <f>HO38*(1+Assumptions!$C$10)</f>
        <v>2.4486216732121679</v>
      </c>
      <c r="HQ39">
        <f>HQ38/(1.01+Assumptions!$C$9)</f>
        <v>0.2690816523330371</v>
      </c>
      <c r="HR39">
        <f>HR38/(0.99+Assumptions!$C$9)</f>
        <v>0.46152240549939055</v>
      </c>
    </row>
    <row r="40" spans="2:226" x14ac:dyDescent="0.25">
      <c r="B40">
        <f t="shared" si="25"/>
        <v>2076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88782.867626396503</v>
      </c>
      <c r="F40" s="3">
        <f t="shared" si="19"/>
        <v>63597.08</v>
      </c>
      <c r="H40">
        <f t="shared" si="23"/>
        <v>55</v>
      </c>
      <c r="I40" s="5">
        <v>386875.56552354916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56299.93</v>
      </c>
      <c r="AQ40" s="5">
        <v>59159.44</v>
      </c>
      <c r="AR40" s="5">
        <v>62159.18</v>
      </c>
      <c r="AS40" s="5">
        <v>65301.86</v>
      </c>
      <c r="AT40" s="5">
        <v>68593.08</v>
      </c>
      <c r="AU40" s="5">
        <v>72038.61</v>
      </c>
      <c r="AV40" s="5">
        <v>75646.570000000007</v>
      </c>
      <c r="AW40" s="5">
        <v>79411.289999999994</v>
      </c>
      <c r="AX40" s="5">
        <v>34321.089999999997</v>
      </c>
      <c r="AY40" s="5">
        <v>35995.839999999997</v>
      </c>
      <c r="AZ40" s="5">
        <v>37729.53</v>
      </c>
      <c r="BA40" s="5">
        <v>39517.660000000003</v>
      </c>
      <c r="BB40" s="5">
        <v>41355.519999999997</v>
      </c>
      <c r="BC40" s="5">
        <v>43238.71</v>
      </c>
      <c r="BD40" s="5">
        <v>45163.86</v>
      </c>
      <c r="BE40" s="5">
        <v>47122.8</v>
      </c>
      <c r="BF40" s="5">
        <v>49103.06</v>
      </c>
      <c r="BG40" s="5">
        <v>51089.88</v>
      </c>
      <c r="BH40" s="5">
        <v>53068.14</v>
      </c>
      <c r="BI40" s="5">
        <v>55022.8</v>
      </c>
      <c r="BJ40" s="5">
        <v>56936.25</v>
      </c>
      <c r="BK40" s="5">
        <v>58788.9</v>
      </c>
      <c r="BL40" s="5">
        <v>60559.81</v>
      </c>
      <c r="BM40" s="5">
        <v>62222.41</v>
      </c>
      <c r="BN40" s="5">
        <v>63739.64</v>
      </c>
      <c r="BO40" s="5">
        <v>65063.88</v>
      </c>
      <c r="BP40" s="5">
        <v>66140.38</v>
      </c>
      <c r="BQ40" s="5">
        <v>66913.710000000006</v>
      </c>
      <c r="BR40" s="5">
        <v>67321.929999999993</v>
      </c>
      <c r="BS40" s="5">
        <v>67300.820000000007</v>
      </c>
      <c r="BT40" s="5">
        <v>66787.66</v>
      </c>
      <c r="BU40" s="5">
        <v>65723.89</v>
      </c>
      <c r="BV40" s="5">
        <v>64062.720000000001</v>
      </c>
      <c r="BW40" s="5">
        <v>61774.44</v>
      </c>
      <c r="BX40" s="5">
        <v>58728.47</v>
      </c>
      <c r="BY40" s="5">
        <v>54951.03</v>
      </c>
      <c r="BZ40" s="5">
        <v>50514.49</v>
      </c>
      <c r="CA40" s="5">
        <v>45529.62</v>
      </c>
      <c r="CB40" s="5">
        <v>40137.480000000003</v>
      </c>
      <c r="CC40" s="5">
        <v>34515.870000000003</v>
      </c>
      <c r="CD40" s="5">
        <v>28883.05</v>
      </c>
      <c r="CE40" s="5">
        <v>23475.94</v>
      </c>
      <c r="CF40" s="5">
        <v>18637.509999999998</v>
      </c>
      <c r="CG40" s="5">
        <v>14357.02</v>
      </c>
      <c r="CH40" s="5">
        <v>10600.08</v>
      </c>
      <c r="CI40" s="5">
        <v>7427.69</v>
      </c>
      <c r="CJ40" s="5">
        <v>4914.72</v>
      </c>
      <c r="CK40" s="5">
        <v>2955.16</v>
      </c>
      <c r="CL40" s="5">
        <v>1574.96</v>
      </c>
      <c r="CM40" s="5">
        <v>729.55</v>
      </c>
      <c r="CN40" s="5">
        <v>289.97000000000003</v>
      </c>
      <c r="CO40" s="5">
        <v>94.06</v>
      </c>
      <c r="CP40" s="5">
        <v>22.88</v>
      </c>
      <c r="CQ40" s="5">
        <v>3.5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0.99599000000000004</v>
      </c>
      <c r="EM40" s="3">
        <v>0.9920159999</v>
      </c>
      <c r="EN40" s="3">
        <v>0.987978494780407</v>
      </c>
      <c r="EO40" s="3">
        <v>0.98381910531738148</v>
      </c>
      <c r="EP40" s="3">
        <v>0.97952965401819769</v>
      </c>
      <c r="EQ40" s="3">
        <v>0.97510217998203552</v>
      </c>
      <c r="ER40" s="3">
        <v>0.97055820382331925</v>
      </c>
      <c r="ES40" s="3">
        <v>0.96574423513235563</v>
      </c>
      <c r="ET40" s="3">
        <v>0.96055818858969488</v>
      </c>
      <c r="EU40" s="3">
        <v>0.95491010644078744</v>
      </c>
      <c r="EV40" s="3">
        <v>0.94872228895105115</v>
      </c>
      <c r="EW40" s="3">
        <v>0.94188200124771404</v>
      </c>
      <c r="EX40" s="3">
        <v>0.93429985113766989</v>
      </c>
      <c r="EY40" s="3">
        <v>0.92591918147296493</v>
      </c>
      <c r="EZ40" s="3">
        <v>0.91672480400093836</v>
      </c>
      <c r="FA40" s="3">
        <v>0.90662249666084804</v>
      </c>
      <c r="FB40" s="3">
        <v>0.89547103995191968</v>
      </c>
      <c r="FC40" s="3">
        <v>0.88313144902138219</v>
      </c>
      <c r="FD40" s="3">
        <v>0.86950473076298218</v>
      </c>
      <c r="FE40" s="3">
        <v>0.85453185929924358</v>
      </c>
      <c r="FF40" s="3">
        <v>0.83815048355647703</v>
      </c>
      <c r="FG40" s="3">
        <v>0.82030625976155958</v>
      </c>
      <c r="FH40" s="3">
        <v>0.80096343815638193</v>
      </c>
      <c r="FI40" s="3">
        <v>0.78005028278611888</v>
      </c>
      <c r="FJ40" s="3">
        <v>0.75741322357966567</v>
      </c>
      <c r="FK40" s="3">
        <v>0.73284273860674132</v>
      </c>
      <c r="FL40" s="3">
        <v>0.7061306207845256</v>
      </c>
      <c r="FM40" s="3">
        <v>0.67714395880132083</v>
      </c>
      <c r="FN40" s="3">
        <v>0.64575833631087964</v>
      </c>
      <c r="FO40" s="3">
        <v>0.61190122673810021</v>
      </c>
      <c r="FP40" s="3">
        <v>0.57557876991892665</v>
      </c>
      <c r="FQ40" s="3">
        <v>0.53688260921727715</v>
      </c>
      <c r="FR40" s="3">
        <v>0.49603121148193452</v>
      </c>
      <c r="FS40" s="3">
        <v>0.45337748760660296</v>
      </c>
      <c r="FT40" s="3">
        <v>0.40855205540693812</v>
      </c>
      <c r="FU40" s="3">
        <v>0.3623448179404134</v>
      </c>
      <c r="FV40" s="3">
        <v>0.31572553366419981</v>
      </c>
      <c r="FW40" s="3">
        <v>0.26973379517533586</v>
      </c>
      <c r="FX40" s="3">
        <v>0.22539225658646239</v>
      </c>
      <c r="FY40" s="3">
        <v>0.18371948226619136</v>
      </c>
      <c r="FZ40" s="3">
        <v>0.14572261894389765</v>
      </c>
      <c r="GA40" s="3">
        <v>0.11226762008675763</v>
      </c>
      <c r="GB40" s="3">
        <v>8.4482506791485987E-2</v>
      </c>
      <c r="GC40" s="3">
        <v>6.1686591983939325E-2</v>
      </c>
      <c r="GD40" s="3">
        <v>4.3170127668120256E-2</v>
      </c>
      <c r="GE40" s="3">
        <v>2.8673167095888796E-2</v>
      </c>
      <c r="GF40" s="3">
        <v>1.7983236939199537E-2</v>
      </c>
      <c r="GG40" s="3">
        <v>1.0249366061127384E-2</v>
      </c>
      <c r="GH40" s="3">
        <v>5.1776722530997204E-3</v>
      </c>
      <c r="GI40" s="3">
        <v>2.2733605561684939E-3</v>
      </c>
      <c r="GJ40" s="3">
        <v>8.5646585593091831E-4</v>
      </c>
      <c r="GK40" s="3">
        <v>2.6334612138163876E-4</v>
      </c>
      <c r="GL40" s="3">
        <v>6.0706547900895353E-5</v>
      </c>
      <c r="GM40" s="3">
        <v>8.8030565111088335E-6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32</v>
      </c>
      <c r="HC40">
        <f t="shared" si="24"/>
        <v>0.2161806526600806</v>
      </c>
      <c r="HD40">
        <f>IF(H40&gt;=$F$3,IF(HB40&lt;50,HC40*VLOOKUP(H40,Ret!$A$2:$AZ$27,HB40+2),HC40),0)</f>
        <v>1.1241393938324191E-2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2.9832930067091119E-4</v>
      </c>
      <c r="HH40">
        <f t="shared" si="26"/>
        <v>54</v>
      </c>
      <c r="HI40">
        <f t="shared" si="26"/>
        <v>31</v>
      </c>
      <c r="HJ40">
        <f t="shared" si="21"/>
        <v>0.15755901619324586</v>
      </c>
      <c r="HK40">
        <f>IF(HH40&gt;=$F$3,IF(HI40&lt;50,HJ40*VLOOKUP(HH40,Ret!$A$2:$AZ$27,HI40+2),HJ40),0)</f>
        <v>5.0418885181838678E-3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2.0797790137508452E-4</v>
      </c>
      <c r="HN40">
        <f>HN39/(1+Assumptions!$C$9)</f>
        <v>0.33906014869314077</v>
      </c>
      <c r="HO40">
        <f>HO39*(1+Assumptions!$C$10)</f>
        <v>2.5282018775915636</v>
      </c>
      <c r="HQ40">
        <f>HQ39/(1.01+Assumptions!$C$9)</f>
        <v>0.25675730184450102</v>
      </c>
      <c r="HR40">
        <f>HR39/(0.99+Assumptions!$C$9)</f>
        <v>0.44895175632236434</v>
      </c>
    </row>
    <row r="41" spans="2:226" x14ac:dyDescent="0.25">
      <c r="B41">
        <f t="shared" si="25"/>
        <v>2077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93665.925345848314</v>
      </c>
      <c r="F41" s="3">
        <f t="shared" si="19"/>
        <v>64649.31</v>
      </c>
      <c r="H41">
        <f t="shared" si="23"/>
        <v>56</v>
      </c>
      <c r="I41" s="5">
        <v>371504.32691289199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56526.6</v>
      </c>
      <c r="AQ41" s="5">
        <v>59397.62</v>
      </c>
      <c r="AR41" s="5">
        <v>62409.45</v>
      </c>
      <c r="AS41" s="5">
        <v>65564.77</v>
      </c>
      <c r="AT41" s="5">
        <v>68869.25</v>
      </c>
      <c r="AU41" s="5">
        <v>72328.649999999994</v>
      </c>
      <c r="AV41" s="5">
        <v>75951.13</v>
      </c>
      <c r="AW41" s="5">
        <v>79731.009999999995</v>
      </c>
      <c r="AX41" s="5">
        <v>34459.269999999997</v>
      </c>
      <c r="AY41" s="5">
        <v>36140.76</v>
      </c>
      <c r="AZ41" s="5">
        <v>37881.43</v>
      </c>
      <c r="BA41" s="5">
        <v>39676.76</v>
      </c>
      <c r="BB41" s="5">
        <v>41522.019999999997</v>
      </c>
      <c r="BC41" s="5">
        <v>43412.800000000003</v>
      </c>
      <c r="BD41" s="5">
        <v>45345.7</v>
      </c>
      <c r="BE41" s="5">
        <v>47312.52</v>
      </c>
      <c r="BF41" s="5">
        <v>49300.76</v>
      </c>
      <c r="BG41" s="5">
        <v>51295.57</v>
      </c>
      <c r="BH41" s="5">
        <v>53281.8</v>
      </c>
      <c r="BI41" s="5">
        <v>55244.33</v>
      </c>
      <c r="BJ41" s="5">
        <v>57165.48</v>
      </c>
      <c r="BK41" s="5">
        <v>59025.599999999999</v>
      </c>
      <c r="BL41" s="5">
        <v>60803.63</v>
      </c>
      <c r="BM41" s="5">
        <v>62472.93</v>
      </c>
      <c r="BN41" s="5">
        <v>63996.26</v>
      </c>
      <c r="BO41" s="5">
        <v>65325.84</v>
      </c>
      <c r="BP41" s="5">
        <v>66406.67</v>
      </c>
      <c r="BQ41" s="5">
        <v>67183.11</v>
      </c>
      <c r="BR41" s="5">
        <v>67592.98</v>
      </c>
      <c r="BS41" s="5">
        <v>67571.78</v>
      </c>
      <c r="BT41" s="5">
        <v>67056.56</v>
      </c>
      <c r="BU41" s="5">
        <v>65988.5</v>
      </c>
      <c r="BV41" s="5">
        <v>64320.65</v>
      </c>
      <c r="BW41" s="5">
        <v>62023.15</v>
      </c>
      <c r="BX41" s="5">
        <v>58964.92</v>
      </c>
      <c r="BY41" s="5">
        <v>55172.27</v>
      </c>
      <c r="BZ41" s="5">
        <v>50717.86</v>
      </c>
      <c r="CA41" s="5">
        <v>45712.93</v>
      </c>
      <c r="CB41" s="5">
        <v>40299.08</v>
      </c>
      <c r="CC41" s="5">
        <v>34654.839999999997</v>
      </c>
      <c r="CD41" s="5">
        <v>28999.34</v>
      </c>
      <c r="CE41" s="5">
        <v>23570.46</v>
      </c>
      <c r="CF41" s="5">
        <v>18712.54</v>
      </c>
      <c r="CG41" s="5">
        <v>14414.82</v>
      </c>
      <c r="CH41" s="5">
        <v>10642.76</v>
      </c>
      <c r="CI41" s="5">
        <v>7457.6</v>
      </c>
      <c r="CJ41" s="5">
        <v>4934.51</v>
      </c>
      <c r="CK41" s="5">
        <v>2967.05</v>
      </c>
      <c r="CL41" s="5">
        <v>1581.3</v>
      </c>
      <c r="CM41" s="5">
        <v>732.49</v>
      </c>
      <c r="CN41" s="5">
        <v>291.14</v>
      </c>
      <c r="CO41" s="5">
        <v>94.44</v>
      </c>
      <c r="CP41" s="5">
        <v>22.97</v>
      </c>
      <c r="CQ41" s="5">
        <v>3.51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0.99600999999999995</v>
      </c>
      <c r="EN41" s="3">
        <v>0.99195623929999999</v>
      </c>
      <c r="EO41" s="3">
        <v>0.98778010353254697</v>
      </c>
      <c r="EP41" s="3">
        <v>0.983473382281145</v>
      </c>
      <c r="EQ41" s="3">
        <v>0.97902808259323426</v>
      </c>
      <c r="ER41" s="3">
        <v>0.97446581172834978</v>
      </c>
      <c r="ES41" s="3">
        <v>0.96963246130217717</v>
      </c>
      <c r="ET41" s="3">
        <v>0.96442553498498451</v>
      </c>
      <c r="EU41" s="3">
        <v>0.95875471283927283</v>
      </c>
      <c r="EV41" s="3">
        <v>0.95254198230007425</v>
      </c>
      <c r="EW41" s="3">
        <v>0.94567415460769066</v>
      </c>
      <c r="EX41" s="3">
        <v>0.93806147766309878</v>
      </c>
      <c r="EY41" s="3">
        <v>0.92964706620846072</v>
      </c>
      <c r="EZ41" s="3">
        <v>0.92041567084101072</v>
      </c>
      <c r="FA41" s="3">
        <v>0.91027269014834278</v>
      </c>
      <c r="FB41" s="3">
        <v>0.8990763360595182</v>
      </c>
      <c r="FC41" s="3">
        <v>0.88668706414861798</v>
      </c>
      <c r="FD41" s="3">
        <v>0.87300548274880474</v>
      </c>
      <c r="FE41" s="3">
        <v>0.85797232833587034</v>
      </c>
      <c r="FF41" s="3">
        <v>0.84152499880167164</v>
      </c>
      <c r="FG41" s="3">
        <v>0.82360893157718407</v>
      </c>
      <c r="FH41" s="3">
        <v>0.80418823297059405</v>
      </c>
      <c r="FI41" s="3">
        <v>0.78319087820773192</v>
      </c>
      <c r="FJ41" s="3">
        <v>0.76046267892214348</v>
      </c>
      <c r="FK41" s="3">
        <v>0.73579326961790914</v>
      </c>
      <c r="FL41" s="3">
        <v>0.70897360494033634</v>
      </c>
      <c r="FM41" s="3">
        <v>0.67987023845753547</v>
      </c>
      <c r="FN41" s="3">
        <v>0.64835825290502869</v>
      </c>
      <c r="FO41" s="3">
        <v>0.614364829705218</v>
      </c>
      <c r="FP41" s="3">
        <v>0.57789613341391632</v>
      </c>
      <c r="FQ41" s="3">
        <v>0.53904417636449875</v>
      </c>
      <c r="FR41" s="3">
        <v>0.49802830498492406</v>
      </c>
      <c r="FS41" s="3">
        <v>0.45520285103927044</v>
      </c>
      <c r="FT41" s="3">
        <v>0.41019694515701777</v>
      </c>
      <c r="FU41" s="3">
        <v>0.36380367065975905</v>
      </c>
      <c r="FV41" s="3">
        <v>0.31699669039267447</v>
      </c>
      <c r="FW41" s="3">
        <v>0.27081978250317357</v>
      </c>
      <c r="FX41" s="3">
        <v>0.22629971845747685</v>
      </c>
      <c r="FY41" s="3">
        <v>0.18445916351187394</v>
      </c>
      <c r="FZ41" s="3">
        <v>0.14630931931434818</v>
      </c>
      <c r="GA41" s="3">
        <v>0.11271962578616013</v>
      </c>
      <c r="GB41" s="3">
        <v>8.482264560034336E-2</v>
      </c>
      <c r="GC41" s="3">
        <v>6.1934951138002708E-2</v>
      </c>
      <c r="GD41" s="3">
        <v>4.3343936854908435E-2</v>
      </c>
      <c r="GE41" s="3">
        <v>2.8788609419661635E-2</v>
      </c>
      <c r="GF41" s="3">
        <v>1.8055640055823385E-2</v>
      </c>
      <c r="GG41" s="3">
        <v>1.029063149341598E-2</v>
      </c>
      <c r="GH41" s="3">
        <v>5.1985183115289503E-3</v>
      </c>
      <c r="GI41" s="3">
        <v>2.2825134350430158E-3</v>
      </c>
      <c r="GJ41" s="3">
        <v>8.5991411151810566E-4</v>
      </c>
      <c r="GK41" s="3">
        <v>2.6440639100958708E-4</v>
      </c>
      <c r="GL41" s="3">
        <v>6.0950961255529999E-5</v>
      </c>
      <c r="GM41" s="3">
        <v>8.8384988916644038E-6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33</v>
      </c>
      <c r="HC41">
        <f t="shared" si="24"/>
        <v>0.2046409294210855</v>
      </c>
      <c r="HD41">
        <f>IF(H41&gt;=$F$3,IF(HB41&lt;50,HC41*VLOOKUP(H41,Ret!$A$2:$AZ$27,HB41+2),HC41),0)</f>
        <v>8.7995599651066753E-3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3.0286857554320655E-4</v>
      </c>
      <c r="HH41">
        <f t="shared" si="26"/>
        <v>55</v>
      </c>
      <c r="HI41">
        <f t="shared" si="26"/>
        <v>32</v>
      </c>
      <c r="HJ41">
        <f t="shared" si="21"/>
        <v>0.1523091497736869</v>
      </c>
      <c r="HK41">
        <f>IF(HH41&gt;=$F$3,IF(HI41&lt;50,HJ41*VLOOKUP(HH41,Ret!$A$2:$AZ$27,HI41+2),HJ41),0)</f>
        <v>7.9200757882317181E-3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2.1018662668768792E-4</v>
      </c>
      <c r="HN41">
        <f>HN40/(1+Assumptions!$C$9)</f>
        <v>0.32664754209358454</v>
      </c>
      <c r="HO41">
        <f>HO40*(1+Assumptions!$C$10)</f>
        <v>2.6103684386132895</v>
      </c>
      <c r="HQ41">
        <f>HQ40/(1.01+Assumptions!$C$9)</f>
        <v>0.24499742542414218</v>
      </c>
      <c r="HR41">
        <f>HR40/(0.99+Assumptions!$C$9)</f>
        <v>0.43672349836805868</v>
      </c>
    </row>
    <row r="42" spans="2:226" x14ac:dyDescent="0.25">
      <c r="B42">
        <f t="shared" ref="B42:C57" si="27">B41+1</f>
        <v>2078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98817.55123986995</v>
      </c>
      <c r="F42" s="3">
        <f t="shared" si="19"/>
        <v>65405.2</v>
      </c>
      <c r="H42">
        <f t="shared" si="23"/>
        <v>57</v>
      </c>
      <c r="I42" s="5">
        <v>355786.80847887392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59635.57</v>
      </c>
      <c r="AR42" s="5">
        <v>62659.46</v>
      </c>
      <c r="AS42" s="5">
        <v>65827.42</v>
      </c>
      <c r="AT42" s="5">
        <v>69145.14</v>
      </c>
      <c r="AU42" s="5">
        <v>72618.39</v>
      </c>
      <c r="AV42" s="5">
        <v>76255.39</v>
      </c>
      <c r="AW42" s="5">
        <v>80050.41</v>
      </c>
      <c r="AX42" s="5">
        <v>34597.31</v>
      </c>
      <c r="AY42" s="5">
        <v>36285.54</v>
      </c>
      <c r="AZ42" s="5">
        <v>38033.19</v>
      </c>
      <c r="BA42" s="5">
        <v>39835.71</v>
      </c>
      <c r="BB42" s="5">
        <v>41688.36</v>
      </c>
      <c r="BC42" s="5">
        <v>43586.71</v>
      </c>
      <c r="BD42" s="5">
        <v>45527.35</v>
      </c>
      <c r="BE42" s="5">
        <v>47502.05</v>
      </c>
      <c r="BF42" s="5">
        <v>49498.26</v>
      </c>
      <c r="BG42" s="5">
        <v>51501.06</v>
      </c>
      <c r="BH42" s="5">
        <v>53495.25</v>
      </c>
      <c r="BI42" s="5">
        <v>55465.64</v>
      </c>
      <c r="BJ42" s="5">
        <v>57394.49</v>
      </c>
      <c r="BK42" s="5">
        <v>59262.05</v>
      </c>
      <c r="BL42" s="5">
        <v>61047.21</v>
      </c>
      <c r="BM42" s="5">
        <v>62723.19</v>
      </c>
      <c r="BN42" s="5">
        <v>64252.63</v>
      </c>
      <c r="BO42" s="5">
        <v>65587.53</v>
      </c>
      <c r="BP42" s="5">
        <v>66672.69</v>
      </c>
      <c r="BQ42" s="5">
        <v>67452.25</v>
      </c>
      <c r="BR42" s="5">
        <v>67863.759999999995</v>
      </c>
      <c r="BS42" s="5">
        <v>67842.47</v>
      </c>
      <c r="BT42" s="5">
        <v>67325.19</v>
      </c>
      <c r="BU42" s="5">
        <v>66252.850000000006</v>
      </c>
      <c r="BV42" s="5">
        <v>64578.32</v>
      </c>
      <c r="BW42" s="5">
        <v>62271.61</v>
      </c>
      <c r="BX42" s="5">
        <v>59201.13</v>
      </c>
      <c r="BY42" s="5">
        <v>55393.29</v>
      </c>
      <c r="BZ42" s="5">
        <v>50921.04</v>
      </c>
      <c r="CA42" s="5">
        <v>45896.06</v>
      </c>
      <c r="CB42" s="5">
        <v>40460.519999999997</v>
      </c>
      <c r="CC42" s="5">
        <v>34793.660000000003</v>
      </c>
      <c r="CD42" s="5">
        <v>29115.51</v>
      </c>
      <c r="CE42" s="5">
        <v>23664.880000000001</v>
      </c>
      <c r="CF42" s="5">
        <v>18787.5</v>
      </c>
      <c r="CG42" s="5">
        <v>14472.57</v>
      </c>
      <c r="CH42" s="5">
        <v>10685.39</v>
      </c>
      <c r="CI42" s="5">
        <v>7487.47</v>
      </c>
      <c r="CJ42" s="5">
        <v>4954.2700000000004</v>
      </c>
      <c r="CK42" s="5">
        <v>2978.94</v>
      </c>
      <c r="CL42" s="5">
        <v>1587.64</v>
      </c>
      <c r="CM42" s="5">
        <v>735.42</v>
      </c>
      <c r="CN42" s="5">
        <v>292.3</v>
      </c>
      <c r="CO42" s="5">
        <v>94.82</v>
      </c>
      <c r="CP42" s="5">
        <v>23.06</v>
      </c>
      <c r="CQ42" s="5">
        <v>3.53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0.99592999999999998</v>
      </c>
      <c r="EO42" s="3">
        <v>0.99173713469999991</v>
      </c>
      <c r="EP42" s="3">
        <v>0.98741316079270791</v>
      </c>
      <c r="EQ42" s="3">
        <v>0.98295005330592489</v>
      </c>
      <c r="ER42" s="3">
        <v>0.97836950605751927</v>
      </c>
      <c r="ES42" s="3">
        <v>0.97351679330747398</v>
      </c>
      <c r="ET42" s="3">
        <v>0.96828900812741281</v>
      </c>
      <c r="EU42" s="3">
        <v>0.96259546875962365</v>
      </c>
      <c r="EV42" s="3">
        <v>0.9563578501220612</v>
      </c>
      <c r="EW42" s="3">
        <v>0.94946251002268112</v>
      </c>
      <c r="EX42" s="3">
        <v>0.94181933681699859</v>
      </c>
      <c r="EY42" s="3">
        <v>0.93337121736575013</v>
      </c>
      <c r="EZ42" s="3">
        <v>0.92410284117730823</v>
      </c>
      <c r="FA42" s="3">
        <v>0.91391922786753432</v>
      </c>
      <c r="FB42" s="3">
        <v>0.90267802136476372</v>
      </c>
      <c r="FC42" s="3">
        <v>0.89023911823035728</v>
      </c>
      <c r="FD42" s="3">
        <v>0.87650272863606282</v>
      </c>
      <c r="FE42" s="3">
        <v>0.86140935164894983</v>
      </c>
      <c r="FF42" s="3">
        <v>0.84489613437783939</v>
      </c>
      <c r="FG42" s="3">
        <v>0.82690829567693513</v>
      </c>
      <c r="FH42" s="3">
        <v>0.80740979806487301</v>
      </c>
      <c r="FI42" s="3">
        <v>0.78632832823739918</v>
      </c>
      <c r="FJ42" s="3">
        <v>0.76350908015194985</v>
      </c>
      <c r="FK42" s="3">
        <v>0.73874084559182063</v>
      </c>
      <c r="FL42" s="3">
        <v>0.71181374176999879</v>
      </c>
      <c r="FM42" s="3">
        <v>0.68259378767034029</v>
      </c>
      <c r="FN42" s="3">
        <v>0.65095556561182</v>
      </c>
      <c r="FO42" s="3">
        <v>0.61682596530679235</v>
      </c>
      <c r="FP42" s="3">
        <v>0.58021117600618122</v>
      </c>
      <c r="FQ42" s="3">
        <v>0.54120357864328561</v>
      </c>
      <c r="FR42" s="3">
        <v>0.50002339834431797</v>
      </c>
      <c r="FS42" s="3">
        <v>0.45702638632069004</v>
      </c>
      <c r="FT42" s="3">
        <v>0.41184018750516338</v>
      </c>
      <c r="FU42" s="3">
        <v>0.36526106229832939</v>
      </c>
      <c r="FV42" s="3">
        <v>0.31826657402302633</v>
      </c>
      <c r="FW42" s="3">
        <v>0.27190468218509212</v>
      </c>
      <c r="FX42" s="3">
        <v>0.22720627148068481</v>
      </c>
      <c r="FY42" s="3">
        <v>0.18519810394662101</v>
      </c>
      <c r="FZ42" s="3">
        <v>0.14689543208838085</v>
      </c>
      <c r="GA42" s="3">
        <v>0.11317117878953037</v>
      </c>
      <c r="GB42" s="3">
        <v>8.5162443750909506E-2</v>
      </c>
      <c r="GC42" s="3">
        <v>6.2183061553601593E-2</v>
      </c>
      <c r="GD42" s="3">
        <v>4.3517571967057002E-2</v>
      </c>
      <c r="GE42" s="3">
        <v>2.8903936124799592E-2</v>
      </c>
      <c r="GF42" s="3">
        <v>1.812797065875181E-2</v>
      </c>
      <c r="GG42" s="3">
        <v>1.0331855597249006E-2</v>
      </c>
      <c r="GH42" s="3">
        <v>5.2193434920622802E-3</v>
      </c>
      <c r="GI42" s="3">
        <v>2.2916571470597853E-3</v>
      </c>
      <c r="GJ42" s="3">
        <v>8.6335891358330346E-4</v>
      </c>
      <c r="GK42" s="3">
        <v>2.654655987485941E-4</v>
      </c>
      <c r="GL42" s="3">
        <v>6.1195129823525898E-5</v>
      </c>
      <c r="GM42" s="3">
        <v>8.8739057757094885E-6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34</v>
      </c>
      <c r="HC42">
        <f t="shared" si="24"/>
        <v>0.19553850088043562</v>
      </c>
      <c r="HD42">
        <f>IF(H42&gt;=$F$3,IF(HB42&lt;50,HC42*VLOOKUP(H42,Ret!$A$2:$AZ$27,HB42+2),HC42),0)</f>
        <v>1.1341233051065266E-2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3.069954463822839E-4</v>
      </c>
      <c r="HH42">
        <f t="shared" ref="HH42:HI57" si="28">HH41+1</f>
        <v>56</v>
      </c>
      <c r="HI42">
        <f t="shared" si="28"/>
        <v>33</v>
      </c>
      <c r="HJ42">
        <f t="shared" si="21"/>
        <v>0.14417888735876749</v>
      </c>
      <c r="HK42">
        <f>IF(HH42&gt;=$F$3,IF(HI42&lt;50,HJ42*VLOOKUP(HH42,Ret!$A$2:$AZ$27,HI42+2),HJ42),0)</f>
        <v>6.1996921564270021E-3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2.1338475329097588E-4</v>
      </c>
      <c r="HN42">
        <f>HN41/(1+Assumptions!$C$9)</f>
        <v>0.31468934691096778</v>
      </c>
      <c r="HO42">
        <f>HO41*(1+Assumptions!$C$10)</f>
        <v>2.6952054128682215</v>
      </c>
      <c r="HQ42">
        <f>HQ41/(1.01+Assumptions!$C$9)</f>
        <v>0.23377616929784559</v>
      </c>
      <c r="HR42">
        <f>HR41/(0.99+Assumptions!$C$9)</f>
        <v>0.42482830580550457</v>
      </c>
    </row>
    <row r="43" spans="2:226" x14ac:dyDescent="0.25">
      <c r="B43">
        <f t="shared" si="27"/>
        <v>2079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104252.51655806279</v>
      </c>
      <c r="F43" s="3">
        <f t="shared" si="19"/>
        <v>65804.22</v>
      </c>
      <c r="H43">
        <f t="shared" si="23"/>
        <v>58</v>
      </c>
      <c r="I43" s="5">
        <v>339751.82190887711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62915.519999999997</v>
      </c>
      <c r="AS43" s="5">
        <v>66096.429999999993</v>
      </c>
      <c r="AT43" s="5">
        <v>69427.710000000006</v>
      </c>
      <c r="AU43" s="5">
        <v>72915.16</v>
      </c>
      <c r="AV43" s="5">
        <v>76567.02</v>
      </c>
      <c r="AW43" s="5">
        <v>80377.55</v>
      </c>
      <c r="AX43" s="5">
        <v>34738.699999999997</v>
      </c>
      <c r="AY43" s="5">
        <v>36433.83</v>
      </c>
      <c r="AZ43" s="5">
        <v>38188.61</v>
      </c>
      <c r="BA43" s="5">
        <v>39998.5</v>
      </c>
      <c r="BB43" s="5">
        <v>41858.720000000001</v>
      </c>
      <c r="BC43" s="5">
        <v>43764.83</v>
      </c>
      <c r="BD43" s="5">
        <v>45713.41</v>
      </c>
      <c r="BE43" s="5">
        <v>47696.18</v>
      </c>
      <c r="BF43" s="5">
        <v>49700.54</v>
      </c>
      <c r="BG43" s="5">
        <v>51711.53</v>
      </c>
      <c r="BH43" s="5">
        <v>53713.87</v>
      </c>
      <c r="BI43" s="5">
        <v>55692.3</v>
      </c>
      <c r="BJ43" s="5">
        <v>57629.04</v>
      </c>
      <c r="BK43" s="5">
        <v>59504.23</v>
      </c>
      <c r="BL43" s="5">
        <v>61296.69</v>
      </c>
      <c r="BM43" s="5">
        <v>62979.519999999997</v>
      </c>
      <c r="BN43" s="5">
        <v>64515.21</v>
      </c>
      <c r="BO43" s="5">
        <v>65855.56</v>
      </c>
      <c r="BP43" s="5">
        <v>66945.16</v>
      </c>
      <c r="BQ43" s="5">
        <v>67727.899999999994</v>
      </c>
      <c r="BR43" s="5">
        <v>68141.09</v>
      </c>
      <c r="BS43" s="5">
        <v>68119.72</v>
      </c>
      <c r="BT43" s="5">
        <v>67600.320000000007</v>
      </c>
      <c r="BU43" s="5">
        <v>66523.600000000006</v>
      </c>
      <c r="BV43" s="5">
        <v>64842.22</v>
      </c>
      <c r="BW43" s="5">
        <v>62526.09</v>
      </c>
      <c r="BX43" s="5">
        <v>59443.07</v>
      </c>
      <c r="BY43" s="5">
        <v>55619.66</v>
      </c>
      <c r="BZ43" s="5">
        <v>51129.13</v>
      </c>
      <c r="CA43" s="5">
        <v>46083.62</v>
      </c>
      <c r="CB43" s="5">
        <v>40625.870000000003</v>
      </c>
      <c r="CC43" s="5">
        <v>34935.85</v>
      </c>
      <c r="CD43" s="5">
        <v>29234.49</v>
      </c>
      <c r="CE43" s="5">
        <v>23761.59</v>
      </c>
      <c r="CF43" s="5">
        <v>18864.28</v>
      </c>
      <c r="CG43" s="5">
        <v>14531.71</v>
      </c>
      <c r="CH43" s="5">
        <v>10729.06</v>
      </c>
      <c r="CI43" s="5">
        <v>7518.07</v>
      </c>
      <c r="CJ43" s="5">
        <v>4974.5200000000004</v>
      </c>
      <c r="CK43" s="5">
        <v>2991.11</v>
      </c>
      <c r="CL43" s="5">
        <v>1594.13</v>
      </c>
      <c r="CM43" s="5">
        <v>738.43</v>
      </c>
      <c r="CN43" s="5">
        <v>293.5</v>
      </c>
      <c r="CO43" s="5">
        <v>95.21</v>
      </c>
      <c r="CP43" s="5">
        <v>23.15</v>
      </c>
      <c r="CQ43" s="5">
        <v>3.54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0.99578999999999995</v>
      </c>
      <c r="EP43" s="3">
        <v>0.99144835559999989</v>
      </c>
      <c r="EQ43" s="3">
        <v>0.98696700903268797</v>
      </c>
      <c r="ER43" s="3">
        <v>0.98236774277059569</v>
      </c>
      <c r="ES43" s="3">
        <v>0.97749519876645352</v>
      </c>
      <c r="ET43" s="3">
        <v>0.97224604954907767</v>
      </c>
      <c r="EU43" s="3">
        <v>0.96652924277772911</v>
      </c>
      <c r="EV43" s="3">
        <v>0.96026613328452937</v>
      </c>
      <c r="EW43" s="3">
        <v>0.95334261446354784</v>
      </c>
      <c r="EX43" s="3">
        <v>0.94566820641711624</v>
      </c>
      <c r="EY43" s="3">
        <v>0.93718556260555463</v>
      </c>
      <c r="EZ43" s="3">
        <v>0.92787930996888146</v>
      </c>
      <c r="FA43" s="3">
        <v>0.91765407997302439</v>
      </c>
      <c r="FB43" s="3">
        <v>0.90636693478935626</v>
      </c>
      <c r="FC43" s="3">
        <v>0.89387719842795887</v>
      </c>
      <c r="FD43" s="3">
        <v>0.88008467325621542</v>
      </c>
      <c r="FE43" s="3">
        <v>0.86492961518274336</v>
      </c>
      <c r="FF43" s="3">
        <v>0.84834891445969018</v>
      </c>
      <c r="FG43" s="3">
        <v>0.83028756607084331</v>
      </c>
      <c r="FH43" s="3">
        <v>0.81070938526289282</v>
      </c>
      <c r="FI43" s="3">
        <v>0.78954176321367875</v>
      </c>
      <c r="FJ43" s="3">
        <v>0.7666292612452178</v>
      </c>
      <c r="FK43" s="3">
        <v>0.74175980801042296</v>
      </c>
      <c r="FL43" s="3">
        <v>0.714722663008443</v>
      </c>
      <c r="FM43" s="3">
        <v>0.68538329769194639</v>
      </c>
      <c r="FN43" s="3">
        <v>0.65361578184392466</v>
      </c>
      <c r="FO43" s="3">
        <v>0.61934670640184775</v>
      </c>
      <c r="FP43" s="3">
        <v>0.58258228590983407</v>
      </c>
      <c r="FQ43" s="3">
        <v>0.54341527882811591</v>
      </c>
      <c r="FR43" s="3">
        <v>0.50206681026208455</v>
      </c>
      <c r="FS43" s="3">
        <v>0.45889408524764791</v>
      </c>
      <c r="FT43" s="3">
        <v>0.41352322703921296</v>
      </c>
      <c r="FU43" s="3">
        <v>0.36675375006107797</v>
      </c>
      <c r="FV43" s="3">
        <v>0.31956721257821968</v>
      </c>
      <c r="FW43" s="3">
        <v>0.27301585672195045</v>
      </c>
      <c r="FX43" s="3">
        <v>0.228134780035429</v>
      </c>
      <c r="FY43" s="3">
        <v>0.18595494055467854</v>
      </c>
      <c r="FZ43" s="3">
        <v>0.14749573974915992</v>
      </c>
      <c r="GA43" s="3">
        <v>0.11363366781754779</v>
      </c>
      <c r="GB43" s="3">
        <v>8.551047136938289E-2</v>
      </c>
      <c r="GC43" s="3">
        <v>6.2437180879782304E-2</v>
      </c>
      <c r="GD43" s="3">
        <v>4.3695412295098046E-2</v>
      </c>
      <c r="GE43" s="3">
        <v>2.9022055892281174E-2</v>
      </c>
      <c r="GF43" s="3">
        <v>1.8202053014520908E-2</v>
      </c>
      <c r="GG43" s="3">
        <v>1.0374078095096046E-2</v>
      </c>
      <c r="GH43" s="3">
        <v>5.2406730312996698E-3</v>
      </c>
      <c r="GI43" s="3">
        <v>2.3010223078527457E-3</v>
      </c>
      <c r="GJ43" s="3">
        <v>8.6688714426044332E-4</v>
      </c>
      <c r="GK43" s="3">
        <v>2.6655045911720107E-4</v>
      </c>
      <c r="GL43" s="3">
        <v>6.1445211835697182E-5</v>
      </c>
      <c r="GM43" s="3">
        <v>8.9101701682944465E-6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35</v>
      </c>
      <c r="HC43">
        <f t="shared" si="24"/>
        <v>0.18389027238298805</v>
      </c>
      <c r="HD43">
        <f>IF(H43&gt;=$F$3,IF(HB43&lt;50,HC43*VLOOKUP(H43,Ret!$A$2:$AZ$27,HB43+2),HC43),0)</f>
        <v>1.2320648249660201E-2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3.0525785215576015E-4</v>
      </c>
      <c r="HH43">
        <f t="shared" si="28"/>
        <v>57</v>
      </c>
      <c r="HI43">
        <f t="shared" si="28"/>
        <v>34</v>
      </c>
      <c r="HJ43">
        <f t="shared" si="21"/>
        <v>0.13776581044904954</v>
      </c>
      <c r="HK43">
        <f>IF(HH43&gt;=$F$3,IF(HI43&lt;50,HJ43*VLOOKUP(HH43,Ret!$A$2:$AZ$27,HI43+2),HJ43),0)</f>
        <v>7.9904170060448743E-3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2.1629232240500778E-4</v>
      </c>
      <c r="HN43">
        <f>HN42/(1+Assumptions!$C$9)</f>
        <v>0.3031689276598919</v>
      </c>
      <c r="HO43">
        <f>HO42*(1+Assumptions!$C$10)</f>
        <v>2.7827995887864385</v>
      </c>
      <c r="HQ43">
        <f>HQ42/(1.01+Assumptions!$C$9)</f>
        <v>0.22306886383382213</v>
      </c>
      <c r="HR43">
        <f>HR42/(0.99+Assumptions!$C$9)</f>
        <v>0.41325710681469313</v>
      </c>
    </row>
    <row r="44" spans="2:226" x14ac:dyDescent="0.25">
      <c r="B44">
        <f t="shared" si="27"/>
        <v>2080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109986.40496875624</v>
      </c>
      <c r="F44" s="3">
        <f t="shared" si="19"/>
        <v>65783.58</v>
      </c>
      <c r="H44">
        <f t="shared" si="23"/>
        <v>59</v>
      </c>
      <c r="I44" s="5">
        <v>323410.34744537534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66375.88</v>
      </c>
      <c r="AT44" s="5">
        <v>69721.23</v>
      </c>
      <c r="AU44" s="5">
        <v>73223.429999999993</v>
      </c>
      <c r="AV44" s="5">
        <v>76890.73</v>
      </c>
      <c r="AW44" s="5">
        <v>80717.37</v>
      </c>
      <c r="AX44" s="5">
        <v>34885.57</v>
      </c>
      <c r="AY44" s="5">
        <v>36587.86</v>
      </c>
      <c r="AZ44" s="5">
        <v>38350.07</v>
      </c>
      <c r="BA44" s="5">
        <v>40167.61</v>
      </c>
      <c r="BB44" s="5">
        <v>42035.69</v>
      </c>
      <c r="BC44" s="5">
        <v>43949.86</v>
      </c>
      <c r="BD44" s="5">
        <v>45906.68</v>
      </c>
      <c r="BE44" s="5">
        <v>47897.83</v>
      </c>
      <c r="BF44" s="5">
        <v>49910.66</v>
      </c>
      <c r="BG44" s="5">
        <v>51930.15</v>
      </c>
      <c r="BH44" s="5">
        <v>53940.959999999999</v>
      </c>
      <c r="BI44" s="5">
        <v>55927.76</v>
      </c>
      <c r="BJ44" s="5">
        <v>57872.68</v>
      </c>
      <c r="BK44" s="5">
        <v>59755.81</v>
      </c>
      <c r="BL44" s="5">
        <v>61555.839999999997</v>
      </c>
      <c r="BM44" s="5">
        <v>63245.79</v>
      </c>
      <c r="BN44" s="5">
        <v>64787.97</v>
      </c>
      <c r="BO44" s="5">
        <v>66133.990000000005</v>
      </c>
      <c r="BP44" s="5">
        <v>67228.19</v>
      </c>
      <c r="BQ44" s="5">
        <v>68014.240000000005</v>
      </c>
      <c r="BR44" s="5">
        <v>68429.179999999993</v>
      </c>
      <c r="BS44" s="5">
        <v>68407.710000000006</v>
      </c>
      <c r="BT44" s="5">
        <v>67886.12</v>
      </c>
      <c r="BU44" s="5">
        <v>66804.850000000006</v>
      </c>
      <c r="BV44" s="5">
        <v>65116.36</v>
      </c>
      <c r="BW44" s="5">
        <v>62790.44</v>
      </c>
      <c r="BX44" s="5">
        <v>59694.38</v>
      </c>
      <c r="BY44" s="5">
        <v>55854.81</v>
      </c>
      <c r="BZ44" s="5">
        <v>51345.3</v>
      </c>
      <c r="CA44" s="5">
        <v>46278.45</v>
      </c>
      <c r="CB44" s="5">
        <v>40797.629999999997</v>
      </c>
      <c r="CC44" s="5">
        <v>35083.550000000003</v>
      </c>
      <c r="CD44" s="5">
        <v>29358.09</v>
      </c>
      <c r="CE44" s="5">
        <v>23862.05</v>
      </c>
      <c r="CF44" s="5">
        <v>18944.04</v>
      </c>
      <c r="CG44" s="5">
        <v>14593.15</v>
      </c>
      <c r="CH44" s="5">
        <v>10774.42</v>
      </c>
      <c r="CI44" s="5">
        <v>7549.86</v>
      </c>
      <c r="CJ44" s="5">
        <v>4995.55</v>
      </c>
      <c r="CK44" s="5">
        <v>3003.76</v>
      </c>
      <c r="CL44" s="5">
        <v>1600.87</v>
      </c>
      <c r="CM44" s="5">
        <v>741.55</v>
      </c>
      <c r="CN44" s="5">
        <v>294.74</v>
      </c>
      <c r="CO44" s="5">
        <v>95.61</v>
      </c>
      <c r="CP44" s="5">
        <v>23.25</v>
      </c>
      <c r="CQ44" s="5">
        <v>3.56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0.99563999999999997</v>
      </c>
      <c r="EQ44" s="3">
        <v>0.9911397072</v>
      </c>
      <c r="ER44" s="3">
        <v>0.98652099616444799</v>
      </c>
      <c r="ES44" s="3">
        <v>0.98162785202347236</v>
      </c>
      <c r="ET44" s="3">
        <v>0.97635651045810634</v>
      </c>
      <c r="EU44" s="3">
        <v>0.97061553417661273</v>
      </c>
      <c r="EV44" s="3">
        <v>0.96432594551514828</v>
      </c>
      <c r="EW44" s="3">
        <v>0.95737315544798396</v>
      </c>
      <c r="EX44" s="3">
        <v>0.94966630154662768</v>
      </c>
      <c r="EY44" s="3">
        <v>0.94114779482175437</v>
      </c>
      <c r="EZ44" s="3">
        <v>0.93180219721917434</v>
      </c>
      <c r="FA44" s="3">
        <v>0.92153373700581898</v>
      </c>
      <c r="FB44" s="3">
        <v>0.91019887204064742</v>
      </c>
      <c r="FC44" s="3">
        <v>0.89765633158392732</v>
      </c>
      <c r="FD44" s="3">
        <v>0.88380549438758726</v>
      </c>
      <c r="FE44" s="3">
        <v>0.86858636377423304</v>
      </c>
      <c r="FF44" s="3">
        <v>0.85193556318068098</v>
      </c>
      <c r="FG44" s="3">
        <v>0.83379785504056425</v>
      </c>
      <c r="FH44" s="3">
        <v>0.81413690161870766</v>
      </c>
      <c r="FI44" s="3">
        <v>0.79287978711744322</v>
      </c>
      <c r="FJ44" s="3">
        <v>0.76987041569529502</v>
      </c>
      <c r="FK44" s="3">
        <v>0.7448958194101396</v>
      </c>
      <c r="FL44" s="3">
        <v>0.71774436679263998</v>
      </c>
      <c r="FM44" s="3">
        <v>0.68828096053580212</v>
      </c>
      <c r="FN44" s="3">
        <v>0.65637913801496772</v>
      </c>
      <c r="FO44" s="3">
        <v>0.62196517980884303</v>
      </c>
      <c r="FP44" s="3">
        <v>0.58504532673539011</v>
      </c>
      <c r="FQ44" s="3">
        <v>0.54571272941896987</v>
      </c>
      <c r="FR44" s="3">
        <v>0.50418944783748043</v>
      </c>
      <c r="FS44" s="3">
        <v>0.4608341972179355</v>
      </c>
      <c r="FT44" s="3">
        <v>0.41527152013899821</v>
      </c>
      <c r="FU44" s="3">
        <v>0.36830431121127755</v>
      </c>
      <c r="FV44" s="3">
        <v>0.3209182785308346</v>
      </c>
      <c r="FW44" s="3">
        <v>0.27417011289724791</v>
      </c>
      <c r="FX44" s="3">
        <v>0.22909928803806931</v>
      </c>
      <c r="FY44" s="3">
        <v>0.18674112067271068</v>
      </c>
      <c r="FZ44" s="3">
        <v>0.14811932209518067</v>
      </c>
      <c r="GA44" s="3">
        <v>0.11411408812856909</v>
      </c>
      <c r="GB44" s="3">
        <v>8.5871992457629526E-2</v>
      </c>
      <c r="GC44" s="3">
        <v>6.2701152732787355E-2</v>
      </c>
      <c r="GD44" s="3">
        <v>4.3880147716986569E-2</v>
      </c>
      <c r="GE44" s="3">
        <v>2.9144755312145311E-2</v>
      </c>
      <c r="GF44" s="3">
        <v>1.8279007636671299E-2</v>
      </c>
      <c r="GG44" s="3">
        <v>1.0417937612444439E-2</v>
      </c>
      <c r="GH44" s="3">
        <v>5.2628295436785572E-3</v>
      </c>
      <c r="GI44" s="3">
        <v>2.3107505677429437E-3</v>
      </c>
      <c r="GJ44" s="3">
        <v>8.7055216889147656E-4</v>
      </c>
      <c r="GK44" s="3">
        <v>2.676773808907512E-4</v>
      </c>
      <c r="GL44" s="3">
        <v>6.1704989842935947E-5</v>
      </c>
      <c r="GM44" s="3">
        <v>8.9478405771241405E-6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36</v>
      </c>
      <c r="HC44">
        <f t="shared" si="24"/>
        <v>0.17126436628117209</v>
      </c>
      <c r="HD44">
        <f>IF(H44&gt;=$F$3,IF(HB44&lt;50,HC44*VLOOKUP(H44,Ret!$A$2:$AZ$27,HB44+2),HC44),0)</f>
        <v>1.4386206767618457E-2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2.9799999732923945E-4</v>
      </c>
      <c r="HH44">
        <f t="shared" si="28"/>
        <v>58</v>
      </c>
      <c r="HI44">
        <f t="shared" si="28"/>
        <v>35</v>
      </c>
      <c r="HJ44">
        <f t="shared" si="21"/>
        <v>0.12955910112059965</v>
      </c>
      <c r="HK44">
        <f>IF(HH44&gt;=$F$3,IF(HI44&lt;50,HJ44*VLOOKUP(HH44,Ret!$A$2:$AZ$27,HI44+2),HJ44),0)</f>
        <v>8.6804597750801769E-3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2.1506810786019542E-4</v>
      </c>
      <c r="HN44">
        <f>HN43/(1+Assumptions!$C$9)</f>
        <v>0.29207025786116753</v>
      </c>
      <c r="HO44">
        <f>HO43*(1+Assumptions!$C$10)</f>
        <v>2.8732405754219976</v>
      </c>
      <c r="HQ44">
        <f>HQ43/(1.01+Assumptions!$C$9)</f>
        <v>0.21285196930708217</v>
      </c>
      <c r="HR44">
        <f>HR43/(0.99+Assumptions!$C$9)</f>
        <v>0.4020010766679894</v>
      </c>
    </row>
    <row r="45" spans="2:226" x14ac:dyDescent="0.25">
      <c r="B45">
        <f t="shared" si="27"/>
        <v>2081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116035.65724203784</v>
      </c>
      <c r="F45" s="3">
        <f t="shared" si="19"/>
        <v>65282</v>
      </c>
      <c r="H45">
        <f t="shared" si="23"/>
        <v>60</v>
      </c>
      <c r="I45" s="5">
        <v>306754.82107027335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70026.55</v>
      </c>
      <c r="AU45" s="5">
        <v>73544.08</v>
      </c>
      <c r="AV45" s="5">
        <v>77227.44</v>
      </c>
      <c r="AW45" s="5">
        <v>81070.83</v>
      </c>
      <c r="AX45" s="5">
        <v>35038.33</v>
      </c>
      <c r="AY45" s="5">
        <v>36748.089999999997</v>
      </c>
      <c r="AZ45" s="5">
        <v>38518.01</v>
      </c>
      <c r="BA45" s="5">
        <v>40343.51</v>
      </c>
      <c r="BB45" s="5">
        <v>42219.77</v>
      </c>
      <c r="BC45" s="5">
        <v>44142.32</v>
      </c>
      <c r="BD45" s="5">
        <v>46107.71</v>
      </c>
      <c r="BE45" s="5">
        <v>48107.58</v>
      </c>
      <c r="BF45" s="5">
        <v>50129.22</v>
      </c>
      <c r="BG45" s="5">
        <v>52157.56</v>
      </c>
      <c r="BH45" s="5">
        <v>54177.17</v>
      </c>
      <c r="BI45" s="5">
        <v>56172.67</v>
      </c>
      <c r="BJ45" s="5">
        <v>58126.11</v>
      </c>
      <c r="BK45" s="5">
        <v>60017.48</v>
      </c>
      <c r="BL45" s="5">
        <v>61825.39</v>
      </c>
      <c r="BM45" s="5">
        <v>63522.75</v>
      </c>
      <c r="BN45" s="5">
        <v>65071.68</v>
      </c>
      <c r="BO45" s="5">
        <v>66423.59</v>
      </c>
      <c r="BP45" s="5">
        <v>67522.59</v>
      </c>
      <c r="BQ45" s="5">
        <v>68312.08</v>
      </c>
      <c r="BR45" s="5">
        <v>68728.83</v>
      </c>
      <c r="BS45" s="5">
        <v>68707.28</v>
      </c>
      <c r="BT45" s="5">
        <v>68183.399999999994</v>
      </c>
      <c r="BU45" s="5">
        <v>67097.399999999994</v>
      </c>
      <c r="BV45" s="5">
        <v>65401.51</v>
      </c>
      <c r="BW45" s="5">
        <v>63065.41</v>
      </c>
      <c r="BX45" s="5">
        <v>59955.79</v>
      </c>
      <c r="BY45" s="5">
        <v>56099.4</v>
      </c>
      <c r="BZ45" s="5">
        <v>51570.14</v>
      </c>
      <c r="CA45" s="5">
        <v>46481.11</v>
      </c>
      <c r="CB45" s="5">
        <v>40976.28</v>
      </c>
      <c r="CC45" s="5">
        <v>35237.19</v>
      </c>
      <c r="CD45" s="5">
        <v>29486.65</v>
      </c>
      <c r="CE45" s="5">
        <v>23966.55</v>
      </c>
      <c r="CF45" s="5">
        <v>19026.990000000002</v>
      </c>
      <c r="CG45" s="5">
        <v>14657.05</v>
      </c>
      <c r="CH45" s="5">
        <v>10821.6</v>
      </c>
      <c r="CI45" s="5">
        <v>7582.92</v>
      </c>
      <c r="CJ45" s="5">
        <v>5017.43</v>
      </c>
      <c r="CK45" s="5">
        <v>3016.91</v>
      </c>
      <c r="CL45" s="5">
        <v>1607.88</v>
      </c>
      <c r="CM45" s="5">
        <v>744.8</v>
      </c>
      <c r="CN45" s="5">
        <v>296.02999999999997</v>
      </c>
      <c r="CO45" s="5">
        <v>96.03</v>
      </c>
      <c r="CP45" s="5">
        <v>23.35</v>
      </c>
      <c r="CQ45" s="5">
        <v>3.57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0.99548000000000003</v>
      </c>
      <c r="ER45" s="3">
        <v>0.99084106319999998</v>
      </c>
      <c r="ES45" s="3">
        <v>0.985926491526528</v>
      </c>
      <c r="ET45" s="3">
        <v>0.98063206626703059</v>
      </c>
      <c r="EU45" s="3">
        <v>0.9748659497173805</v>
      </c>
      <c r="EV45" s="3">
        <v>0.96854881836321183</v>
      </c>
      <c r="EW45" s="3">
        <v>0.96156558138281301</v>
      </c>
      <c r="EX45" s="3">
        <v>0.95382497845268133</v>
      </c>
      <c r="EY45" s="3">
        <v>0.94526916839596076</v>
      </c>
      <c r="EZ45" s="3">
        <v>0.93588264555378886</v>
      </c>
      <c r="FA45" s="3">
        <v>0.92556921879978604</v>
      </c>
      <c r="FB45" s="3">
        <v>0.91418471740854867</v>
      </c>
      <c r="FC45" s="3">
        <v>0.90158725200265888</v>
      </c>
      <c r="FD45" s="3">
        <v>0.8876757607042578</v>
      </c>
      <c r="FE45" s="3">
        <v>0.87238998410493052</v>
      </c>
      <c r="FF45" s="3">
        <v>0.85566626810963897</v>
      </c>
      <c r="FG45" s="3">
        <v>0.83744913326158477</v>
      </c>
      <c r="FH45" s="3">
        <v>0.81770208269927658</v>
      </c>
      <c r="FI45" s="3">
        <v>0.79635188131999846</v>
      </c>
      <c r="FJ45" s="3">
        <v>0.7732417497240921</v>
      </c>
      <c r="FK45" s="3">
        <v>0.7481577873630425</v>
      </c>
      <c r="FL45" s="3">
        <v>0.72088743601365957</v>
      </c>
      <c r="FM45" s="3">
        <v>0.69129500676529887</v>
      </c>
      <c r="FN45" s="3">
        <v>0.65925348320172728</v>
      </c>
      <c r="FO45" s="3">
        <v>0.62468882307746076</v>
      </c>
      <c r="FP45" s="3">
        <v>0.58760729453958271</v>
      </c>
      <c r="FQ45" s="3">
        <v>0.5481024561276866</v>
      </c>
      <c r="FR45" s="3">
        <v>0.50639734024093097</v>
      </c>
      <c r="FS45" s="3">
        <v>0.46285223295361333</v>
      </c>
      <c r="FT45" s="3">
        <v>0.41709003268148959</v>
      </c>
      <c r="FU45" s="3">
        <v>0.36991714998521313</v>
      </c>
      <c r="FV45" s="3">
        <v>0.32232360946811561</v>
      </c>
      <c r="FW45" s="3">
        <v>0.27537072927689521</v>
      </c>
      <c r="FX45" s="3">
        <v>0.2301025350910664</v>
      </c>
      <c r="FY45" s="3">
        <v>0.18755887737807914</v>
      </c>
      <c r="FZ45" s="3">
        <v>0.14876795035874482</v>
      </c>
      <c r="GA45" s="3">
        <v>0.11461380431538419</v>
      </c>
      <c r="GB45" s="3">
        <v>8.6248033885369765E-2</v>
      </c>
      <c r="GC45" s="3">
        <v>6.2975726902080434E-2</v>
      </c>
      <c r="GD45" s="3">
        <v>4.4072302957882947E-2</v>
      </c>
      <c r="GE45" s="3">
        <v>2.9272382901596276E-2</v>
      </c>
      <c r="GF45" s="3">
        <v>1.8359053108223156E-2</v>
      </c>
      <c r="GG45" s="3">
        <v>1.0463558728500705E-2</v>
      </c>
      <c r="GH45" s="3">
        <v>5.2858759628767018E-3</v>
      </c>
      <c r="GI45" s="3">
        <v>2.3208695590202734E-3</v>
      </c>
      <c r="GJ45" s="3">
        <v>8.743643976652977E-4</v>
      </c>
      <c r="GK45" s="3">
        <v>2.6884956499412569E-4</v>
      </c>
      <c r="GL45" s="3">
        <v>6.1975201722445838E-5</v>
      </c>
      <c r="GM45" s="3">
        <v>8.9870240017718687E-6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37</v>
      </c>
      <c r="HC45">
        <f t="shared" si="24"/>
        <v>0.15658015951622439</v>
      </c>
      <c r="HD45">
        <f>IF(H45&gt;=$F$3,IF(HB45&lt;50,HC45*VLOOKUP(H45,Ret!$A$2:$AZ$27,HB45+2),HC45),0)</f>
        <v>2.2860703289368761E-2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2.8497589031952842E-4</v>
      </c>
      <c r="HH45">
        <f t="shared" si="28"/>
        <v>59</v>
      </c>
      <c r="HI45">
        <f t="shared" si="28"/>
        <v>36</v>
      </c>
      <c r="HJ45">
        <f t="shared" si="21"/>
        <v>0.12066357323765928</v>
      </c>
      <c r="HK45">
        <f>IF(HH45&gt;=$F$3,IF(HI45&lt;50,HJ45*VLOOKUP(HH45,Ret!$A$2:$AZ$27,HI45+2),HJ45),0)</f>
        <v>1.013574015196338E-2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2.0995461743352715E-4</v>
      </c>
      <c r="HN45">
        <f>HN44/(1+Assumptions!$C$9)</f>
        <v>0.28137789774678951</v>
      </c>
      <c r="HO45">
        <f>HO44*(1+Assumptions!$C$10)</f>
        <v>2.9666208941232126</v>
      </c>
      <c r="HQ45">
        <f>HQ44/(1.01+Assumptions!$C$9)</f>
        <v>0.20310302414797915</v>
      </c>
      <c r="HR45">
        <f>HR44/(0.99+Assumptions!$C$9)</f>
        <v>0.39105163099998969</v>
      </c>
    </row>
    <row r="46" spans="2:226" x14ac:dyDescent="0.25">
      <c r="B46">
        <f t="shared" si="27"/>
        <v>2082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122417.61839034989</v>
      </c>
      <c r="F46" s="3">
        <f t="shared" si="19"/>
        <v>64242.21</v>
      </c>
      <c r="H46">
        <f t="shared" si="23"/>
        <v>61</v>
      </c>
      <c r="I46" s="5">
        <v>289776.96155463642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73878.009999999995</v>
      </c>
      <c r="AV46" s="5">
        <v>77578.09</v>
      </c>
      <c r="AW46" s="5">
        <v>81438.94</v>
      </c>
      <c r="AX46" s="5">
        <v>35197.43</v>
      </c>
      <c r="AY46" s="5">
        <v>36914.94</v>
      </c>
      <c r="AZ46" s="5">
        <v>38692.9</v>
      </c>
      <c r="BA46" s="5">
        <v>40526.69</v>
      </c>
      <c r="BB46" s="5">
        <v>42411.47</v>
      </c>
      <c r="BC46" s="5">
        <v>44342.75</v>
      </c>
      <c r="BD46" s="5">
        <v>46317.06</v>
      </c>
      <c r="BE46" s="5">
        <v>48326.01</v>
      </c>
      <c r="BF46" s="5">
        <v>50356.84</v>
      </c>
      <c r="BG46" s="5">
        <v>52394.38</v>
      </c>
      <c r="BH46" s="5">
        <v>54423.16</v>
      </c>
      <c r="BI46" s="5">
        <v>56427.73</v>
      </c>
      <c r="BJ46" s="5">
        <v>58390.04</v>
      </c>
      <c r="BK46" s="5">
        <v>60289.99</v>
      </c>
      <c r="BL46" s="5">
        <v>62106.11</v>
      </c>
      <c r="BM46" s="5">
        <v>63811.17</v>
      </c>
      <c r="BN46" s="5">
        <v>65367.14</v>
      </c>
      <c r="BO46" s="5">
        <v>66725.19</v>
      </c>
      <c r="BP46" s="5">
        <v>67829.179999999993</v>
      </c>
      <c r="BQ46" s="5">
        <v>68622.25</v>
      </c>
      <c r="BR46" s="5">
        <v>69040.899999999994</v>
      </c>
      <c r="BS46" s="5">
        <v>69019.240000000005</v>
      </c>
      <c r="BT46" s="5">
        <v>68492.990000000005</v>
      </c>
      <c r="BU46" s="5">
        <v>67402.05</v>
      </c>
      <c r="BV46" s="5">
        <v>65698.47</v>
      </c>
      <c r="BW46" s="5">
        <v>63351.76</v>
      </c>
      <c r="BX46" s="5">
        <v>60228.02</v>
      </c>
      <c r="BY46" s="5">
        <v>56354.12</v>
      </c>
      <c r="BZ46" s="5">
        <v>51804.3</v>
      </c>
      <c r="CA46" s="5">
        <v>46692.160000000003</v>
      </c>
      <c r="CB46" s="5">
        <v>41162.339999999997</v>
      </c>
      <c r="CC46" s="5">
        <v>35397.18</v>
      </c>
      <c r="CD46" s="5">
        <v>29620.54</v>
      </c>
      <c r="CE46" s="5">
        <v>24075.37</v>
      </c>
      <c r="CF46" s="5">
        <v>19113.39</v>
      </c>
      <c r="CG46" s="5">
        <v>14723.6</v>
      </c>
      <c r="CH46" s="5">
        <v>10870.74</v>
      </c>
      <c r="CI46" s="5">
        <v>7617.35</v>
      </c>
      <c r="CJ46" s="5">
        <v>5040.21</v>
      </c>
      <c r="CK46" s="5">
        <v>3030.61</v>
      </c>
      <c r="CL46" s="5">
        <v>1615.18</v>
      </c>
      <c r="CM46" s="5">
        <v>748.18</v>
      </c>
      <c r="CN46" s="5">
        <v>297.37</v>
      </c>
      <c r="CO46" s="5">
        <v>96.47</v>
      </c>
      <c r="CP46" s="5">
        <v>23.46</v>
      </c>
      <c r="CQ46" s="5">
        <v>3.59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0.99534</v>
      </c>
      <c r="ES46" s="3">
        <v>0.9904031136</v>
      </c>
      <c r="ET46" s="3">
        <v>0.98508464887996805</v>
      </c>
      <c r="EU46" s="3">
        <v>0.97929235114455382</v>
      </c>
      <c r="EV46" s="3">
        <v>0.97294653670913711</v>
      </c>
      <c r="EW46" s="3">
        <v>0.96593159217946423</v>
      </c>
      <c r="EX46" s="3">
        <v>0.9581558428624195</v>
      </c>
      <c r="EY46" s="3">
        <v>0.94956118495194353</v>
      </c>
      <c r="EZ46" s="3">
        <v>0.94013204238537074</v>
      </c>
      <c r="FA46" s="3">
        <v>0.92977178727828391</v>
      </c>
      <c r="FB46" s="3">
        <v>0.91833559429476108</v>
      </c>
      <c r="FC46" s="3">
        <v>0.90568092980537929</v>
      </c>
      <c r="FD46" s="3">
        <v>0.89170627305848227</v>
      </c>
      <c r="FE46" s="3">
        <v>0.87635109103641518</v>
      </c>
      <c r="FF46" s="3">
        <v>0.85955144062124711</v>
      </c>
      <c r="FG46" s="3">
        <v>0.84125159045042075</v>
      </c>
      <c r="FH46" s="3">
        <v>0.82141487794759982</v>
      </c>
      <c r="FI46" s="3">
        <v>0.79996773548438804</v>
      </c>
      <c r="FJ46" s="3">
        <v>0.77675267180063101</v>
      </c>
      <c r="FK46" s="3">
        <v>0.75155481512741851</v>
      </c>
      <c r="FL46" s="3">
        <v>0.72416064211602416</v>
      </c>
      <c r="FM46" s="3">
        <v>0.69443384775716133</v>
      </c>
      <c r="FN46" s="3">
        <v>0.66224683891361691</v>
      </c>
      <c r="FO46" s="3">
        <v>0.62752523714937603</v>
      </c>
      <c r="FP46" s="3">
        <v>0.5902753390721891</v>
      </c>
      <c r="FQ46" s="3">
        <v>0.55059112802636578</v>
      </c>
      <c r="FR46" s="3">
        <v>0.50869664909483958</v>
      </c>
      <c r="FS46" s="3">
        <v>0.46495382423917431</v>
      </c>
      <c r="FT46" s="3">
        <v>0.41898383963664715</v>
      </c>
      <c r="FU46" s="3">
        <v>0.37159676737374236</v>
      </c>
      <c r="FV46" s="3">
        <v>0.32378712728343667</v>
      </c>
      <c r="FW46" s="3">
        <v>0.27662105645205848</v>
      </c>
      <c r="FX46" s="3">
        <v>0.23114732098190457</v>
      </c>
      <c r="FY46" s="3">
        <v>0.18841049280556024</v>
      </c>
      <c r="FZ46" s="3">
        <v>0.14944343468351426</v>
      </c>
      <c r="GA46" s="3">
        <v>0.11513421094887305</v>
      </c>
      <c r="GB46" s="3">
        <v>8.663964508113646E-2</v>
      </c>
      <c r="GC46" s="3">
        <v>6.3261669648893404E-2</v>
      </c>
      <c r="GD46" s="3">
        <v>4.4272414270385065E-2</v>
      </c>
      <c r="GE46" s="3">
        <v>2.9405294834247059E-2</v>
      </c>
      <c r="GF46" s="3">
        <v>1.8442412814143071E-2</v>
      </c>
      <c r="GG46" s="3">
        <v>1.0511068759292702E-2</v>
      </c>
      <c r="GH46" s="3">
        <v>5.3098766051318941E-3</v>
      </c>
      <c r="GI46" s="3">
        <v>2.3314075210152606E-3</v>
      </c>
      <c r="GJ46" s="3">
        <v>8.7833446946728919E-4</v>
      </c>
      <c r="GK46" s="3">
        <v>2.7007028267180206E-4</v>
      </c>
      <c r="GL46" s="3">
        <v>6.2256601561503798E-5</v>
      </c>
      <c r="GM46" s="3">
        <v>9.0278297924336638E-6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38</v>
      </c>
      <c r="HC46">
        <f t="shared" si="24"/>
        <v>0.1334344803365361</v>
      </c>
      <c r="HD46">
        <f>IF(H46&gt;=$F$3,IF(HB46&lt;50,HC46*VLOOKUP(H46,Ret!$A$2:$AZ$27,HB46+2),HC46),0)</f>
        <v>2.495224782293225E-2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2.6153158145961073E-4</v>
      </c>
      <c r="HH46">
        <f t="shared" si="28"/>
        <v>60</v>
      </c>
      <c r="HI46">
        <f t="shared" si="28"/>
        <v>37</v>
      </c>
      <c r="HJ46">
        <f t="shared" si="21"/>
        <v>0.11031787846826237</v>
      </c>
      <c r="HK46">
        <f>IF(HH46&gt;=$F$3,IF(HI46&lt;50,HJ46*VLOOKUP(HH46,Ret!$A$2:$AZ$27,HI46+2),HJ46),0)</f>
        <v>1.6106410256366305E-2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2.0077853881223751E-4</v>
      </c>
      <c r="HN46">
        <f>HN45/(1+Assumptions!$C$9)</f>
        <v>0.27107697278110743</v>
      </c>
      <c r="HO46">
        <f>HO45*(1+Assumptions!$C$10)</f>
        <v>3.063036073182217</v>
      </c>
      <c r="HQ46">
        <f>HQ45/(1.01+Assumptions!$C$9)</f>
        <v>0.19380059556104881</v>
      </c>
      <c r="HR46">
        <f>HR45/(0.99+Assumptions!$C$9)</f>
        <v>0.38040041926069035</v>
      </c>
    </row>
    <row r="47" spans="2:226" x14ac:dyDescent="0.25">
      <c r="B47">
        <f t="shared" si="27"/>
        <v>2083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129150.58740181915</v>
      </c>
      <c r="F47" s="3">
        <f t="shared" si="19"/>
        <v>62618.49</v>
      </c>
      <c r="H47">
        <f t="shared" si="23"/>
        <v>62</v>
      </c>
      <c r="I47" s="5">
        <v>272459.45516430709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77941.3</v>
      </c>
      <c r="AW47" s="5">
        <v>81820.22</v>
      </c>
      <c r="AX47" s="5">
        <v>35362.21</v>
      </c>
      <c r="AY47" s="5">
        <v>37087.769999999997</v>
      </c>
      <c r="AZ47" s="5">
        <v>38874.050000000003</v>
      </c>
      <c r="BA47" s="5">
        <v>40716.43</v>
      </c>
      <c r="BB47" s="5">
        <v>42610.03</v>
      </c>
      <c r="BC47" s="5">
        <v>44550.35</v>
      </c>
      <c r="BD47" s="5">
        <v>46533.91</v>
      </c>
      <c r="BE47" s="5">
        <v>48552.26</v>
      </c>
      <c r="BF47" s="5">
        <v>50592.6</v>
      </c>
      <c r="BG47" s="5">
        <v>52639.68</v>
      </c>
      <c r="BH47" s="5">
        <v>54677.96</v>
      </c>
      <c r="BI47" s="5">
        <v>56691.91</v>
      </c>
      <c r="BJ47" s="5">
        <v>58663.41</v>
      </c>
      <c r="BK47" s="5">
        <v>60572.26</v>
      </c>
      <c r="BL47" s="5">
        <v>62396.88</v>
      </c>
      <c r="BM47" s="5">
        <v>64109.919999999998</v>
      </c>
      <c r="BN47" s="5">
        <v>65673.17</v>
      </c>
      <c r="BO47" s="5">
        <v>67037.59</v>
      </c>
      <c r="BP47" s="5">
        <v>68146.740000000005</v>
      </c>
      <c r="BQ47" s="5">
        <v>68943.53</v>
      </c>
      <c r="BR47" s="5">
        <v>69364.14</v>
      </c>
      <c r="BS47" s="5">
        <v>69342.38</v>
      </c>
      <c r="BT47" s="5">
        <v>68813.66</v>
      </c>
      <c r="BU47" s="5">
        <v>67717.62</v>
      </c>
      <c r="BV47" s="5">
        <v>66006.06</v>
      </c>
      <c r="BW47" s="5">
        <v>63648.36</v>
      </c>
      <c r="BX47" s="5">
        <v>60510</v>
      </c>
      <c r="BY47" s="5">
        <v>56617.96</v>
      </c>
      <c r="BZ47" s="5">
        <v>52046.84</v>
      </c>
      <c r="CA47" s="5">
        <v>46910.76</v>
      </c>
      <c r="CB47" s="5">
        <v>41355.050000000003</v>
      </c>
      <c r="CC47" s="5">
        <v>35562.910000000003</v>
      </c>
      <c r="CD47" s="5">
        <v>29759.21</v>
      </c>
      <c r="CE47" s="5">
        <v>24188.080000000002</v>
      </c>
      <c r="CF47" s="5">
        <v>19202.87</v>
      </c>
      <c r="CG47" s="5">
        <v>14792.54</v>
      </c>
      <c r="CH47" s="5">
        <v>10921.63</v>
      </c>
      <c r="CI47" s="5">
        <v>7653.01</v>
      </c>
      <c r="CJ47" s="5">
        <v>5063.8100000000004</v>
      </c>
      <c r="CK47" s="5">
        <v>3044.8</v>
      </c>
      <c r="CL47" s="5">
        <v>1622.74</v>
      </c>
      <c r="CM47" s="5">
        <v>751.68</v>
      </c>
      <c r="CN47" s="5">
        <v>298.76</v>
      </c>
      <c r="CO47" s="5">
        <v>96.92</v>
      </c>
      <c r="CP47" s="5">
        <v>23.57</v>
      </c>
      <c r="CQ47" s="5">
        <v>3.61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0.99504000000000004</v>
      </c>
      <c r="ET47" s="3">
        <v>0.98969663520000006</v>
      </c>
      <c r="EU47" s="3">
        <v>0.98387721898502412</v>
      </c>
      <c r="EV47" s="3">
        <v>0.97750169460600111</v>
      </c>
      <c r="EW47" s="3">
        <v>0.97045390738789183</v>
      </c>
      <c r="EX47" s="3">
        <v>0.96264175343341929</v>
      </c>
      <c r="EY47" s="3">
        <v>0.95400685690512144</v>
      </c>
      <c r="EZ47" s="3">
        <v>0.94453356881605355</v>
      </c>
      <c r="FA47" s="3">
        <v>0.93412480888770066</v>
      </c>
      <c r="FB47" s="3">
        <v>0.92263507373838194</v>
      </c>
      <c r="FC47" s="3">
        <v>0.90992116242226706</v>
      </c>
      <c r="FD47" s="3">
        <v>0.89588107888609148</v>
      </c>
      <c r="FE47" s="3">
        <v>0.88045400670767293</v>
      </c>
      <c r="FF47" s="3">
        <v>0.86357570339908685</v>
      </c>
      <c r="FG47" s="3">
        <v>0.84519017667372021</v>
      </c>
      <c r="FH47" s="3">
        <v>0.82526059230775384</v>
      </c>
      <c r="FI47" s="3">
        <v>0.80371303824259843</v>
      </c>
      <c r="FJ47" s="3">
        <v>0.78038928587279821</v>
      </c>
      <c r="FK47" s="3">
        <v>0.75507345743908461</v>
      </c>
      <c r="FL47" s="3">
        <v>0.72755102991542997</v>
      </c>
      <c r="FM47" s="3">
        <v>0.6976850601374015</v>
      </c>
      <c r="FN47" s="3">
        <v>0.66534735760003294</v>
      </c>
      <c r="FO47" s="3">
        <v>0.63046319564106323</v>
      </c>
      <c r="FP47" s="3">
        <v>0.59303890034780971</v>
      </c>
      <c r="FQ47" s="3">
        <v>0.5531688950774265</v>
      </c>
      <c r="FR47" s="3">
        <v>0.51107827385098514</v>
      </c>
      <c r="FS47" s="3">
        <v>0.46713065308253893</v>
      </c>
      <c r="FT47" s="3">
        <v>0.4209454454122683</v>
      </c>
      <c r="FU47" s="3">
        <v>0.37333651553614078</v>
      </c>
      <c r="FV47" s="3">
        <v>0.32530303944726091</v>
      </c>
      <c r="FW47" s="3">
        <v>0.27791614569097844</v>
      </c>
      <c r="FX47" s="3">
        <v>0.23222951050083848</v>
      </c>
      <c r="FY47" s="3">
        <v>0.18929259630433845</v>
      </c>
      <c r="FZ47" s="3">
        <v>0.15014310153667518</v>
      </c>
      <c r="GA47" s="3">
        <v>0.11567324828588529</v>
      </c>
      <c r="GB47" s="3">
        <v>8.7045276067611546E-2</v>
      </c>
      <c r="GC47" s="3">
        <v>6.3557849226287919E-2</v>
      </c>
      <c r="GD47" s="3">
        <v>4.4479689624033071E-2</v>
      </c>
      <c r="GE47" s="3">
        <v>2.9542965051386528E-2</v>
      </c>
      <c r="GF47" s="3">
        <v>1.8528756820928603E-2</v>
      </c>
      <c r="GG47" s="3">
        <v>1.0560279662520048E-2</v>
      </c>
      <c r="GH47" s="3">
        <v>5.3347364771152523E-3</v>
      </c>
      <c r="GI47" s="3">
        <v>2.3423227450069936E-3</v>
      </c>
      <c r="GJ47" s="3">
        <v>8.8244667095393472E-4</v>
      </c>
      <c r="GK47" s="3">
        <v>2.7133470238491583E-4</v>
      </c>
      <c r="GL47" s="3">
        <v>6.2548075593770784E-5</v>
      </c>
      <c r="GM47" s="3">
        <v>9.0700964418526995E-6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39</v>
      </c>
      <c r="HC47">
        <f t="shared" si="24"/>
        <v>0.10822070093214424</v>
      </c>
      <c r="HD47">
        <f>IF(H47&gt;=$F$3,IF(HB47&lt;50,HC47*VLOOKUP(H47,Ret!$A$2:$AZ$27,HB47+2),HC47),0)</f>
        <v>3.4197741494557579E-2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2.2509905793885999E-4</v>
      </c>
      <c r="HH47">
        <f t="shared" si="28"/>
        <v>61</v>
      </c>
      <c r="HI47">
        <f t="shared" si="28"/>
        <v>38</v>
      </c>
      <c r="HJ47">
        <f t="shared" si="21"/>
        <v>9.4010689673083819E-2</v>
      </c>
      <c r="HK47">
        <f>IF(HH47&gt;=$F$3,IF(HI47&lt;50,HJ47*VLOOKUP(HH47,Ret!$A$2:$AZ$27,HI47+2),HJ47),0)</f>
        <v>1.7579998968866674E-2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1.8426095175924428E-4</v>
      </c>
      <c r="HN47">
        <f>HN46/(1+Assumptions!$C$9)</f>
        <v>0.2611531529683116</v>
      </c>
      <c r="HO47">
        <f>HO46*(1+Assumptions!$C$10)</f>
        <v>3.1625847455606388</v>
      </c>
      <c r="HQ47">
        <f>HQ46/(1.01+Assumptions!$C$9)</f>
        <v>0.18492423240558092</v>
      </c>
      <c r="HR47">
        <f>HR46/(0.99+Assumptions!$C$9)</f>
        <v>0.37003931834697501</v>
      </c>
    </row>
    <row r="48" spans="2:226" x14ac:dyDescent="0.25">
      <c r="B48">
        <f t="shared" si="27"/>
        <v>2084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136253.8697089192</v>
      </c>
      <c r="F48" s="3">
        <f t="shared" si="19"/>
        <v>60381.79</v>
      </c>
      <c r="H48">
        <f t="shared" si="23"/>
        <v>63</v>
      </c>
      <c r="I48" s="5">
        <v>254831.84114836794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82228.070000000007</v>
      </c>
      <c r="AX48" s="5">
        <v>35538.480000000003</v>
      </c>
      <c r="AY48" s="5">
        <v>37272.639999999999</v>
      </c>
      <c r="AZ48" s="5">
        <v>39067.83</v>
      </c>
      <c r="BA48" s="5">
        <v>40919.39</v>
      </c>
      <c r="BB48" s="5">
        <v>42822.43</v>
      </c>
      <c r="BC48" s="5">
        <v>44772.42</v>
      </c>
      <c r="BD48" s="5">
        <v>46765.86</v>
      </c>
      <c r="BE48" s="5">
        <v>48794.28</v>
      </c>
      <c r="BF48" s="5">
        <v>50844.79</v>
      </c>
      <c r="BG48" s="5">
        <v>52902.080000000002</v>
      </c>
      <c r="BH48" s="5">
        <v>54950.52</v>
      </c>
      <c r="BI48" s="5">
        <v>56974.5</v>
      </c>
      <c r="BJ48" s="5">
        <v>58955.83</v>
      </c>
      <c r="BK48" s="5">
        <v>60874.19</v>
      </c>
      <c r="BL48" s="5">
        <v>62707.91</v>
      </c>
      <c r="BM48" s="5">
        <v>64429.49</v>
      </c>
      <c r="BN48" s="5">
        <v>66000.539999999994</v>
      </c>
      <c r="BO48" s="5">
        <v>67371.75</v>
      </c>
      <c r="BP48" s="5">
        <v>68486.429999999993</v>
      </c>
      <c r="BQ48" s="5">
        <v>69287.19</v>
      </c>
      <c r="BR48" s="5">
        <v>69709.899999999994</v>
      </c>
      <c r="BS48" s="5">
        <v>69688.03</v>
      </c>
      <c r="BT48" s="5">
        <v>69156.679999999993</v>
      </c>
      <c r="BU48" s="5">
        <v>68055.17</v>
      </c>
      <c r="BV48" s="5">
        <v>66335.08</v>
      </c>
      <c r="BW48" s="5">
        <v>63965.63</v>
      </c>
      <c r="BX48" s="5">
        <v>60811.62</v>
      </c>
      <c r="BY48" s="5">
        <v>56900.19</v>
      </c>
      <c r="BZ48" s="5">
        <v>52306.28</v>
      </c>
      <c r="CA48" s="5">
        <v>47144.6</v>
      </c>
      <c r="CB48" s="5">
        <v>41561.19</v>
      </c>
      <c r="CC48" s="5">
        <v>35740.18</v>
      </c>
      <c r="CD48" s="5">
        <v>29907.55</v>
      </c>
      <c r="CE48" s="5">
        <v>24308.65</v>
      </c>
      <c r="CF48" s="5">
        <v>19298.59</v>
      </c>
      <c r="CG48" s="5">
        <v>14866.27</v>
      </c>
      <c r="CH48" s="5">
        <v>10976.08</v>
      </c>
      <c r="CI48" s="5">
        <v>7691.16</v>
      </c>
      <c r="CJ48" s="5">
        <v>5089.05</v>
      </c>
      <c r="CK48" s="5">
        <v>3059.98</v>
      </c>
      <c r="CL48" s="5">
        <v>1630.83</v>
      </c>
      <c r="CM48" s="5">
        <v>755.43</v>
      </c>
      <c r="CN48" s="5">
        <v>300.25</v>
      </c>
      <c r="CO48" s="5">
        <v>97.4</v>
      </c>
      <c r="CP48" s="5">
        <v>23.69</v>
      </c>
      <c r="CQ48" s="5">
        <v>3.62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0.99463000000000001</v>
      </c>
      <c r="EU48" s="3">
        <v>0.98878157560000002</v>
      </c>
      <c r="EV48" s="3">
        <v>0.98237427099011199</v>
      </c>
      <c r="EW48" s="3">
        <v>0.97529135249627319</v>
      </c>
      <c r="EX48" s="3">
        <v>0.9674402571086782</v>
      </c>
      <c r="EY48" s="3">
        <v>0.95876231800241329</v>
      </c>
      <c r="EZ48" s="3">
        <v>0.94924180818464932</v>
      </c>
      <c r="FA48" s="3">
        <v>0.93878116345845442</v>
      </c>
      <c r="FB48" s="3">
        <v>0.92723415514791541</v>
      </c>
      <c r="FC48" s="3">
        <v>0.91445686848997709</v>
      </c>
      <c r="FD48" s="3">
        <v>0.90034679900917669</v>
      </c>
      <c r="FE48" s="3">
        <v>0.88484282713023865</v>
      </c>
      <c r="FF48" s="3">
        <v>0.86788039013415197</v>
      </c>
      <c r="FG48" s="3">
        <v>0.84940321662819585</v>
      </c>
      <c r="FH48" s="3">
        <v>0.829374288780103</v>
      </c>
      <c r="FI48" s="3">
        <v>0.80771932610005459</v>
      </c>
      <c r="FJ48" s="3">
        <v>0.78427931125663097</v>
      </c>
      <c r="FK48" s="3">
        <v>0.75883729039946579</v>
      </c>
      <c r="FL48" s="3">
        <v>0.73117767116440524</v>
      </c>
      <c r="FM48" s="3">
        <v>0.70116282776310634</v>
      </c>
      <c r="FN48" s="3">
        <v>0.66866393069628638</v>
      </c>
      <c r="FO48" s="3">
        <v>0.63360588080988012</v>
      </c>
      <c r="FP48" s="3">
        <v>0.59599503572500567</v>
      </c>
      <c r="FQ48" s="3">
        <v>0.55592628947321354</v>
      </c>
      <c r="FR48" s="3">
        <v>0.51362585810719674</v>
      </c>
      <c r="FS48" s="3">
        <v>0.4694591705685589</v>
      </c>
      <c r="FT48" s="3">
        <v>0.42304374237444548</v>
      </c>
      <c r="FU48" s="3">
        <v>0.37519749511189571</v>
      </c>
      <c r="FV48" s="3">
        <v>0.32692458539079922</v>
      </c>
      <c r="FW48" s="3">
        <v>0.27930148103692148</v>
      </c>
      <c r="FX48" s="3">
        <v>0.23338711056926195</v>
      </c>
      <c r="FY48" s="3">
        <v>0.1902361676961111</v>
      </c>
      <c r="FZ48" s="3">
        <v>0.1508915234932014</v>
      </c>
      <c r="GA48" s="3">
        <v>0.11624984752963222</v>
      </c>
      <c r="GB48" s="3">
        <v>8.7479172764523536E-2</v>
      </c>
      <c r="GC48" s="3">
        <v>6.387466757747215E-2</v>
      </c>
      <c r="GD48" s="3">
        <v>4.470140861074233E-2</v>
      </c>
      <c r="GE48" s="3">
        <v>2.9690228585168951E-2</v>
      </c>
      <c r="GF48" s="3">
        <v>1.8621117564046264E-2</v>
      </c>
      <c r="GG48" s="3">
        <v>1.0612919744452528E-2</v>
      </c>
      <c r="GH48" s="3">
        <v>5.3613286673050839E-3</v>
      </c>
      <c r="GI48" s="3">
        <v>2.3539985779536428E-3</v>
      </c>
      <c r="GJ48" s="3">
        <v>8.868454242582553E-4</v>
      </c>
      <c r="GK48" s="3">
        <v>2.7268723105092831E-4</v>
      </c>
      <c r="GL48" s="3">
        <v>6.2859860501859982E-5</v>
      </c>
      <c r="GM48" s="3">
        <v>9.1153083713747136E-6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40</v>
      </c>
      <c r="HC48">
        <f t="shared" si="24"/>
        <v>7.3797860379647806E-2</v>
      </c>
      <c r="HD48">
        <f>IF(H48&gt;=$F$3,IF(HB48&lt;50,HC48*VLOOKUP(H48,Ret!$A$2:$AZ$27,HB48+2),HC48),0)</f>
        <v>2.4279496064904128E-2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1.6604518585420754E-4</v>
      </c>
      <c r="HH48">
        <f t="shared" si="28"/>
        <v>62</v>
      </c>
      <c r="HI48">
        <f t="shared" si="28"/>
        <v>39</v>
      </c>
      <c r="HJ48">
        <f t="shared" si="21"/>
        <v>7.6246429752457906E-2</v>
      </c>
      <c r="HK48">
        <f>IF(HH48&gt;=$F$3,IF(HI48&lt;50,HJ48*VLOOKUP(HH48,Ret!$A$2:$AZ$27,HI48+2),HJ48),0)</f>
        <v>2.40938718017767E-2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1.5859257388511243E-4</v>
      </c>
      <c r="HN48">
        <f>HN47/(1+Assumptions!$C$9)</f>
        <v>0.25159263291744854</v>
      </c>
      <c r="HO48">
        <f>HO47*(1+Assumptions!$C$10)</f>
        <v>3.2653687497913597</v>
      </c>
      <c r="HQ48">
        <f>HQ47/(1.01+Assumptions!$C$9)</f>
        <v>0.17645442023433294</v>
      </c>
      <c r="HR48">
        <f>HR47/(0.99+Assumptions!$C$9)</f>
        <v>0.35996042640756321</v>
      </c>
    </row>
    <row r="49" spans="2:226" x14ac:dyDescent="0.25">
      <c r="B49">
        <f t="shared" si="27"/>
        <v>2085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143747.83254290977</v>
      </c>
      <c r="F49" s="3">
        <f t="shared" si="19"/>
        <v>57404.49</v>
      </c>
      <c r="H49">
        <f t="shared" si="23"/>
        <v>64</v>
      </c>
      <c r="I49" s="5">
        <v>236903.03531287215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37473.879999999997</v>
      </c>
      <c r="AZ49" s="5">
        <v>39278.75</v>
      </c>
      <c r="BA49" s="5">
        <v>41140.31</v>
      </c>
      <c r="BB49" s="5">
        <v>43053.63</v>
      </c>
      <c r="BC49" s="5">
        <v>45014.15</v>
      </c>
      <c r="BD49" s="5">
        <v>47018.35</v>
      </c>
      <c r="BE49" s="5">
        <v>49057.72</v>
      </c>
      <c r="BF49" s="5">
        <v>51119.3</v>
      </c>
      <c r="BG49" s="5">
        <v>53187.69</v>
      </c>
      <c r="BH49" s="5">
        <v>55247.19</v>
      </c>
      <c r="BI49" s="5">
        <v>57282.11</v>
      </c>
      <c r="BJ49" s="5">
        <v>59274.13</v>
      </c>
      <c r="BK49" s="5">
        <v>61202.85</v>
      </c>
      <c r="BL49" s="5">
        <v>63046.47</v>
      </c>
      <c r="BM49" s="5">
        <v>64777.35</v>
      </c>
      <c r="BN49" s="5">
        <v>66356.87</v>
      </c>
      <c r="BO49" s="5">
        <v>67735.490000000005</v>
      </c>
      <c r="BP49" s="5">
        <v>68856.19</v>
      </c>
      <c r="BQ49" s="5">
        <v>69661.27</v>
      </c>
      <c r="BR49" s="5">
        <v>70086.259999999995</v>
      </c>
      <c r="BS49" s="5">
        <v>70064.28</v>
      </c>
      <c r="BT49" s="5">
        <v>69530.05</v>
      </c>
      <c r="BU49" s="5">
        <v>68422.600000000006</v>
      </c>
      <c r="BV49" s="5">
        <v>66693.22</v>
      </c>
      <c r="BW49" s="5">
        <v>64310.98</v>
      </c>
      <c r="BX49" s="5">
        <v>61139.94</v>
      </c>
      <c r="BY49" s="5">
        <v>57207.39</v>
      </c>
      <c r="BZ49" s="5">
        <v>52588.68</v>
      </c>
      <c r="CA49" s="5">
        <v>47399.13</v>
      </c>
      <c r="CB49" s="5">
        <v>41785.58</v>
      </c>
      <c r="CC49" s="5">
        <v>35933.14</v>
      </c>
      <c r="CD49" s="5">
        <v>30069.03</v>
      </c>
      <c r="CE49" s="5">
        <v>24439.9</v>
      </c>
      <c r="CF49" s="5">
        <v>19402.79</v>
      </c>
      <c r="CG49" s="5">
        <v>14946.54</v>
      </c>
      <c r="CH49" s="5">
        <v>11035.34</v>
      </c>
      <c r="CI49" s="5">
        <v>7732.69</v>
      </c>
      <c r="CJ49" s="5">
        <v>5116.5200000000004</v>
      </c>
      <c r="CK49" s="5">
        <v>3076.5</v>
      </c>
      <c r="CL49" s="5">
        <v>1639.63</v>
      </c>
      <c r="CM49" s="5">
        <v>759.51</v>
      </c>
      <c r="CN49" s="5">
        <v>301.87</v>
      </c>
      <c r="CO49" s="5">
        <v>97.93</v>
      </c>
      <c r="CP49" s="5">
        <v>23.82</v>
      </c>
      <c r="CQ49" s="5">
        <v>3.64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0.99412</v>
      </c>
      <c r="EV49" s="3">
        <v>0.98767810239999998</v>
      </c>
      <c r="EW49" s="3">
        <v>0.98055694328169596</v>
      </c>
      <c r="EX49" s="3">
        <v>0.97266345988827829</v>
      </c>
      <c r="EY49" s="3">
        <v>0.96393866865308042</v>
      </c>
      <c r="EZ49" s="3">
        <v>0.95436675767335533</v>
      </c>
      <c r="FA49" s="3">
        <v>0.9438496360037949</v>
      </c>
      <c r="FB49" s="3">
        <v>0.93224028548094828</v>
      </c>
      <c r="FC49" s="3">
        <v>0.91939401434702084</v>
      </c>
      <c r="FD49" s="3">
        <v>0.90520776470564623</v>
      </c>
      <c r="FE49" s="3">
        <v>0.88962008699741502</v>
      </c>
      <c r="FF49" s="3">
        <v>0.87256606992967456</v>
      </c>
      <c r="FG49" s="3">
        <v>0.85398913830087175</v>
      </c>
      <c r="FH49" s="3">
        <v>0.83385207441973719</v>
      </c>
      <c r="FI49" s="3">
        <v>0.8120801967566379</v>
      </c>
      <c r="FJ49" s="3">
        <v>0.78851362944676018</v>
      </c>
      <c r="FK49" s="3">
        <v>0.76293424730750725</v>
      </c>
      <c r="FL49" s="3">
        <v>0.73512529399314863</v>
      </c>
      <c r="FM49" s="3">
        <v>0.70494840067472986</v>
      </c>
      <c r="FN49" s="3">
        <v>0.67227404230345611</v>
      </c>
      <c r="FO49" s="3">
        <v>0.63702671426548596</v>
      </c>
      <c r="FP49" s="3">
        <v>0.59921280850668679</v>
      </c>
      <c r="FQ49" s="3">
        <v>0.55892773139078222</v>
      </c>
      <c r="FR49" s="3">
        <v>0.5163989203092576</v>
      </c>
      <c r="FS49" s="3">
        <v>0.47199377715186452</v>
      </c>
      <c r="FT49" s="3">
        <v>0.42532775240485965</v>
      </c>
      <c r="FU49" s="3">
        <v>0.37722318360787005</v>
      </c>
      <c r="FV49" s="3">
        <v>0.3286896488048815</v>
      </c>
      <c r="FW49" s="3">
        <v>0.28080942766347444</v>
      </c>
      <c r="FX49" s="3">
        <v>0.23464716584987586</v>
      </c>
      <c r="FY49" s="3">
        <v>0.19126325135589231</v>
      </c>
      <c r="FZ49" s="3">
        <v>0.15170618571046665</v>
      </c>
      <c r="GA49" s="3">
        <v>0.11687747959505772</v>
      </c>
      <c r="GB49" s="3">
        <v>8.7951472170076886E-2</v>
      </c>
      <c r="GC49" s="3">
        <v>6.4219526434425037E-2</v>
      </c>
      <c r="GD49" s="3">
        <v>4.4942751184603669E-2</v>
      </c>
      <c r="GE49" s="3">
        <v>2.9850525909301914E-2</v>
      </c>
      <c r="GF49" s="3">
        <v>1.8721652839795978E-2</v>
      </c>
      <c r="GG49" s="3">
        <v>1.0670218819513319E-2</v>
      </c>
      <c r="GH49" s="3">
        <v>5.3902744410535431E-3</v>
      </c>
      <c r="GI49" s="3">
        <v>2.3667077988333788E-3</v>
      </c>
      <c r="GJ49" s="3">
        <v>8.9163349613248706E-4</v>
      </c>
      <c r="GK49" s="3">
        <v>2.7415946739081708E-4</v>
      </c>
      <c r="GL49" s="3">
        <v>6.3199240422931132E-5</v>
      </c>
      <c r="GM49" s="3">
        <v>9.1645218537292416E-6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41</v>
      </c>
      <c r="HC49">
        <f t="shared" si="24"/>
        <v>4.9352319128889467E-2</v>
      </c>
      <c r="HD49">
        <f>IF(H49&gt;=$F$3,IF(HB49&lt;50,HC49*VLOOKUP(H49,Ret!$A$2:$AZ$27,HB49+2),HC49),0)</f>
        <v>1.5151161972569067E-2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1.189390891006236E-4</v>
      </c>
      <c r="HH49">
        <f t="shared" si="28"/>
        <v>63</v>
      </c>
      <c r="HI49">
        <f t="shared" si="28"/>
        <v>40</v>
      </c>
      <c r="HJ49">
        <f t="shared" si="21"/>
        <v>5.199396537679609E-2</v>
      </c>
      <c r="HK49">
        <f>IF(HH49&gt;=$F$3,IF(HI49&lt;50,HJ49*VLOOKUP(HH49,Ret!$A$2:$AZ$27,HI49+2),HJ49),0)</f>
        <v>1.7106014608965915E-2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1.1698642209779119E-4</v>
      </c>
      <c r="HN49">
        <f>HN48/(1+Assumptions!$C$9)</f>
        <v>0.24238211263723367</v>
      </c>
      <c r="HO49">
        <f>HO48*(1+Assumptions!$C$10)</f>
        <v>3.3714932341595789</v>
      </c>
      <c r="HQ49">
        <f>HQ48/(1.01+Assumptions!$C$9)</f>
        <v>0.16837253839153907</v>
      </c>
      <c r="HR49">
        <f>HR48/(0.99+Assumptions!$C$9)</f>
        <v>0.3501560568166957</v>
      </c>
    </row>
    <row r="50" spans="2:226" x14ac:dyDescent="0.25">
      <c r="B50">
        <f t="shared" si="27"/>
        <v>2086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151653.96333276975</v>
      </c>
      <c r="F50" s="3">
        <f t="shared" si="19"/>
        <v>53712.21</v>
      </c>
      <c r="H50">
        <f t="shared" si="23"/>
        <v>65</v>
      </c>
      <c r="I50" s="5">
        <v>230218.81652767502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39511.08</v>
      </c>
      <c r="BA50" s="5">
        <v>41383.65</v>
      </c>
      <c r="BB50" s="5">
        <v>43308.28</v>
      </c>
      <c r="BC50" s="5">
        <v>45280.4</v>
      </c>
      <c r="BD50" s="5">
        <v>47296.46</v>
      </c>
      <c r="BE50" s="5">
        <v>49347.89</v>
      </c>
      <c r="BF50" s="5">
        <v>51421.66</v>
      </c>
      <c r="BG50" s="5">
        <v>53502.29</v>
      </c>
      <c r="BH50" s="5">
        <v>55573.97</v>
      </c>
      <c r="BI50" s="5">
        <v>57620.92</v>
      </c>
      <c r="BJ50" s="5">
        <v>59624.72</v>
      </c>
      <c r="BK50" s="5">
        <v>61564.86</v>
      </c>
      <c r="BL50" s="5">
        <v>63419.38</v>
      </c>
      <c r="BM50" s="5">
        <v>65160.49</v>
      </c>
      <c r="BN50" s="5">
        <v>66749.36</v>
      </c>
      <c r="BO50" s="5">
        <v>68136.13</v>
      </c>
      <c r="BP50" s="5">
        <v>69263.460000000006</v>
      </c>
      <c r="BQ50" s="5">
        <v>70073.31</v>
      </c>
      <c r="BR50" s="5">
        <v>70500.81</v>
      </c>
      <c r="BS50" s="5">
        <v>70478.69</v>
      </c>
      <c r="BT50" s="5">
        <v>69941.31</v>
      </c>
      <c r="BU50" s="5">
        <v>68827.31</v>
      </c>
      <c r="BV50" s="5">
        <v>67087.7</v>
      </c>
      <c r="BW50" s="5">
        <v>64691.360000000001</v>
      </c>
      <c r="BX50" s="5">
        <v>61501.57</v>
      </c>
      <c r="BY50" s="5">
        <v>57545.760000000002</v>
      </c>
      <c r="BZ50" s="5">
        <v>52899.73</v>
      </c>
      <c r="CA50" s="5">
        <v>47679.49</v>
      </c>
      <c r="CB50" s="5">
        <v>42032.73</v>
      </c>
      <c r="CC50" s="5">
        <v>36145.67</v>
      </c>
      <c r="CD50" s="5">
        <v>30246.880000000001</v>
      </c>
      <c r="CE50" s="5">
        <v>24584.45</v>
      </c>
      <c r="CF50" s="5">
        <v>19517.55</v>
      </c>
      <c r="CG50" s="5">
        <v>15034.94</v>
      </c>
      <c r="CH50" s="5">
        <v>11100.61</v>
      </c>
      <c r="CI50" s="5">
        <v>7778.42</v>
      </c>
      <c r="CJ50" s="5">
        <v>5146.79</v>
      </c>
      <c r="CK50" s="5">
        <v>3094.69</v>
      </c>
      <c r="CL50" s="5">
        <v>1649.33</v>
      </c>
      <c r="CM50" s="5">
        <v>764</v>
      </c>
      <c r="CN50" s="5">
        <v>303.66000000000003</v>
      </c>
      <c r="CO50" s="5">
        <v>98.5</v>
      </c>
      <c r="CP50" s="5">
        <v>23.96</v>
      </c>
      <c r="CQ50" s="5">
        <v>3.66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0.99351999999999996</v>
      </c>
      <c r="EW50" s="3">
        <v>0.98635672079999992</v>
      </c>
      <c r="EX50" s="3">
        <v>0.97841654919755994</v>
      </c>
      <c r="EY50" s="3">
        <v>0.96964015275125781</v>
      </c>
      <c r="EZ50" s="3">
        <v>0.96001162603443779</v>
      </c>
      <c r="FA50" s="3">
        <v>0.94943229791553829</v>
      </c>
      <c r="FB50" s="3">
        <v>0.93775428065117716</v>
      </c>
      <c r="FC50" s="3">
        <v>0.92483202666380393</v>
      </c>
      <c r="FD50" s="3">
        <v>0.91056186849238141</v>
      </c>
      <c r="FE50" s="3">
        <v>0.89488199311694261</v>
      </c>
      <c r="FF50" s="3">
        <v>0.87772710530889075</v>
      </c>
      <c r="FG50" s="3">
        <v>0.85904029523686443</v>
      </c>
      <c r="FH50" s="3">
        <v>0.83878412507517908</v>
      </c>
      <c r="FI50" s="3">
        <v>0.81688347156946617</v>
      </c>
      <c r="FJ50" s="3">
        <v>0.79317751322452024</v>
      </c>
      <c r="FK50" s="3">
        <v>0.76744683469551678</v>
      </c>
      <c r="FL50" s="3">
        <v>0.73947339757086517</v>
      </c>
      <c r="FM50" s="3">
        <v>0.7091180146005811</v>
      </c>
      <c r="FN50" s="3">
        <v>0.67625039462384418</v>
      </c>
      <c r="FO50" s="3">
        <v>0.64079458643371601</v>
      </c>
      <c r="FP50" s="3">
        <v>0.60275701978301066</v>
      </c>
      <c r="FQ50" s="3">
        <v>0.5622336653429989</v>
      </c>
      <c r="FR50" s="3">
        <v>0.51945330574705006</v>
      </c>
      <c r="FS50" s="3">
        <v>0.47478551598586122</v>
      </c>
      <c r="FT50" s="3">
        <v>0.42784347202033912</v>
      </c>
      <c r="FU50" s="3">
        <v>0.37945437533483878</v>
      </c>
      <c r="FV50" s="3">
        <v>0.33063377540425842</v>
      </c>
      <c r="FW50" s="3">
        <v>0.28247035334112008</v>
      </c>
      <c r="FX50" s="3">
        <v>0.23603505195537333</v>
      </c>
      <c r="FY50" s="3">
        <v>0.19239453119934435</v>
      </c>
      <c r="FZ50" s="3">
        <v>0.15260349425669595</v>
      </c>
      <c r="GA50" s="3">
        <v>0.11756878404524369</v>
      </c>
      <c r="GB50" s="3">
        <v>8.8471685681886333E-2</v>
      </c>
      <c r="GC50" s="3">
        <v>6.4599370734342937E-2</v>
      </c>
      <c r="GD50" s="3">
        <v>4.5208577621015211E-2</v>
      </c>
      <c r="GE50" s="3">
        <v>3.0027085170102094E-2</v>
      </c>
      <c r="GF50" s="3">
        <v>1.8832387276984632E-2</v>
      </c>
      <c r="GG50" s="3">
        <v>1.0733330804644621E-2</v>
      </c>
      <c r="GH50" s="3">
        <v>5.422156722582323E-3</v>
      </c>
      <c r="GI50" s="3">
        <v>2.3807063521842204E-3</v>
      </c>
      <c r="GJ50" s="3">
        <v>8.969073111218831E-4</v>
      </c>
      <c r="GK50" s="3">
        <v>2.7578106002375659E-4</v>
      </c>
      <c r="GL50" s="3">
        <v>6.3573049956676351E-5</v>
      </c>
      <c r="GM50" s="3">
        <v>9.2187279742176353E-6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42</v>
      </c>
      <c r="HC50">
        <f t="shared" si="24"/>
        <v>3.4082218067219776E-2</v>
      </c>
      <c r="HD50">
        <f>IF(H50&gt;=$F$3,IF(HB50&lt;50,HC50*VLOOKUP(H50,Ret!$A$2:$AZ$27,HB50+2),HC50),0)</f>
        <v>1.380329831722401E-2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8.7591300432754814E-5</v>
      </c>
      <c r="HH50">
        <f t="shared" si="28"/>
        <v>64</v>
      </c>
      <c r="HI50">
        <f t="shared" si="28"/>
        <v>41</v>
      </c>
      <c r="HJ50">
        <f t="shared" si="21"/>
        <v>3.4770964345732382E-2</v>
      </c>
      <c r="HK50">
        <f>IF(HH50&gt;=$F$3,IF(HI50&lt;50,HJ50*VLOOKUP(HH50,Ret!$A$2:$AZ$27,HI50+2),HJ50),0)</f>
        <v>1.0674686054139841E-2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8.3798024073215033E-5</v>
      </c>
      <c r="HN50">
        <f>HN49/(1+Assumptions!$C$9)</f>
        <v>0.23350877903394379</v>
      </c>
      <c r="HO50">
        <f>HO49*(1+Assumptions!$C$10)</f>
        <v>3.481066764269765</v>
      </c>
      <c r="HQ50">
        <f>HQ49/(1.01+Assumptions!$C$9)</f>
        <v>0.16066081907589605</v>
      </c>
      <c r="HR50">
        <f>HR49/(0.99+Assumptions!$C$9)</f>
        <v>0.34061873231196077</v>
      </c>
    </row>
    <row r="51" spans="2:226" x14ac:dyDescent="0.25">
      <c r="B51">
        <f t="shared" si="27"/>
        <v>2087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159994.93131607212</v>
      </c>
      <c r="F51" s="3">
        <f t="shared" si="19"/>
        <v>49375.68</v>
      </c>
      <c r="H51">
        <f t="shared" si="23"/>
        <v>66</v>
      </c>
      <c r="I51" s="5">
        <v>223497.52366993681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41653.56</v>
      </c>
      <c r="BB51" s="5">
        <v>43590.75</v>
      </c>
      <c r="BC51" s="5">
        <v>45575.73</v>
      </c>
      <c r="BD51" s="5">
        <v>47604.94</v>
      </c>
      <c r="BE51" s="5">
        <v>49669.75</v>
      </c>
      <c r="BF51" s="5">
        <v>51757.04</v>
      </c>
      <c r="BG51" s="5">
        <v>53851.24</v>
      </c>
      <c r="BH51" s="5">
        <v>55936.44</v>
      </c>
      <c r="BI51" s="5">
        <v>57996.74</v>
      </c>
      <c r="BJ51" s="5">
        <v>60013.61</v>
      </c>
      <c r="BK51" s="5">
        <v>61966.400000000001</v>
      </c>
      <c r="BL51" s="5">
        <v>63833.02</v>
      </c>
      <c r="BM51" s="5">
        <v>65585.490000000005</v>
      </c>
      <c r="BN51" s="5">
        <v>67184.72</v>
      </c>
      <c r="BO51" s="5">
        <v>68580.53</v>
      </c>
      <c r="BP51" s="5">
        <v>69715.210000000006</v>
      </c>
      <c r="BQ51" s="5">
        <v>70530.34</v>
      </c>
      <c r="BR51" s="5">
        <v>70960.63</v>
      </c>
      <c r="BS51" s="5">
        <v>70938.37</v>
      </c>
      <c r="BT51" s="5">
        <v>70397.48</v>
      </c>
      <c r="BU51" s="5">
        <v>69276.22</v>
      </c>
      <c r="BV51" s="5">
        <v>67525.259999999995</v>
      </c>
      <c r="BW51" s="5">
        <v>65113.3</v>
      </c>
      <c r="BX51" s="5">
        <v>61902.7</v>
      </c>
      <c r="BY51" s="5">
        <v>57921.09</v>
      </c>
      <c r="BZ51" s="5">
        <v>53244.75</v>
      </c>
      <c r="CA51" s="5">
        <v>47990.46</v>
      </c>
      <c r="CB51" s="5">
        <v>42306.879999999997</v>
      </c>
      <c r="CC51" s="5">
        <v>36381.43</v>
      </c>
      <c r="CD51" s="5">
        <v>30444.16</v>
      </c>
      <c r="CE51" s="5">
        <v>24744.799999999999</v>
      </c>
      <c r="CF51" s="5">
        <v>19644.849999999999</v>
      </c>
      <c r="CG51" s="5">
        <v>15133</v>
      </c>
      <c r="CH51" s="5">
        <v>11173.01</v>
      </c>
      <c r="CI51" s="5">
        <v>7829.16</v>
      </c>
      <c r="CJ51" s="5">
        <v>5180.3599999999997</v>
      </c>
      <c r="CK51" s="5">
        <v>3114.88</v>
      </c>
      <c r="CL51" s="5">
        <v>1660.09</v>
      </c>
      <c r="CM51" s="5">
        <v>768.98</v>
      </c>
      <c r="CN51" s="5">
        <v>305.64</v>
      </c>
      <c r="CO51" s="5">
        <v>99.15</v>
      </c>
      <c r="CP51" s="5">
        <v>24.11</v>
      </c>
      <c r="CQ51" s="5">
        <v>3.69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0.99278999999999995</v>
      </c>
      <c r="EX51" s="3">
        <v>0.98479804049999997</v>
      </c>
      <c r="EY51" s="3">
        <v>0.97596440207671498</v>
      </c>
      <c r="EZ51" s="3">
        <v>0.96627307556409325</v>
      </c>
      <c r="FA51" s="3">
        <v>0.95562474627137695</v>
      </c>
      <c r="FB51" s="3">
        <v>0.94387056189223906</v>
      </c>
      <c r="FC51" s="3">
        <v>0.93086402554936398</v>
      </c>
      <c r="FD51" s="3">
        <v>0.91650079363513726</v>
      </c>
      <c r="FE51" s="3">
        <v>0.90071864996874018</v>
      </c>
      <c r="FF51" s="3">
        <v>0.88345187344883946</v>
      </c>
      <c r="FG51" s="3">
        <v>0.86464318306311361</v>
      </c>
      <c r="FH51" s="3">
        <v>0.84425489680648536</v>
      </c>
      <c r="FI51" s="3">
        <v>0.82221140145086802</v>
      </c>
      <c r="FJ51" s="3">
        <v>0.79835082658076384</v>
      </c>
      <c r="FK51" s="3">
        <v>0.77245232576648382</v>
      </c>
      <c r="FL51" s="3">
        <v>0.74429643849229554</v>
      </c>
      <c r="FM51" s="3">
        <v>0.71374306969218682</v>
      </c>
      <c r="FN51" s="3">
        <v>0.680661078411954</v>
      </c>
      <c r="FO51" s="3">
        <v>0.64497401807081522</v>
      </c>
      <c r="FP51" s="3">
        <v>0.60668836035813167</v>
      </c>
      <c r="FQ51" s="3">
        <v>0.56590070189125452</v>
      </c>
      <c r="FR51" s="3">
        <v>0.52284131748434892</v>
      </c>
      <c r="FS51" s="3">
        <v>0.47788219259386977</v>
      </c>
      <c r="FT51" s="3">
        <v>0.43063398021211385</v>
      </c>
      <c r="FU51" s="3">
        <v>0.38192927705012381</v>
      </c>
      <c r="FV51" s="3">
        <v>0.33279025626485487</v>
      </c>
      <c r="FW51" s="3">
        <v>0.28431269963475347</v>
      </c>
      <c r="FX51" s="3">
        <v>0.23757453494179634</v>
      </c>
      <c r="FY51" s="3">
        <v>0.19364937917640762</v>
      </c>
      <c r="FZ51" s="3">
        <v>0.15359881457514299</v>
      </c>
      <c r="GA51" s="3">
        <v>0.11833559872498166</v>
      </c>
      <c r="GB51" s="3">
        <v>8.9048721396535954E-2</v>
      </c>
      <c r="GC51" s="3">
        <v>6.502070490210865E-2</v>
      </c>
      <c r="GD51" s="3">
        <v>4.5503439911642692E-2</v>
      </c>
      <c r="GE51" s="3">
        <v>3.022292975491396E-2</v>
      </c>
      <c r="GF51" s="3">
        <v>1.8955217083686939E-2</v>
      </c>
      <c r="GG51" s="3">
        <v>1.0803336424676534E-2</v>
      </c>
      <c r="GH51" s="3">
        <v>5.4575214616538444E-3</v>
      </c>
      <c r="GI51" s="3">
        <v>2.3962339481683531E-3</v>
      </c>
      <c r="GJ51" s="3">
        <v>9.0275717763294526E-4</v>
      </c>
      <c r="GK51" s="3">
        <v>2.7757977697857801E-4</v>
      </c>
      <c r="GL51" s="3">
        <v>6.3987690189101789E-5</v>
      </c>
      <c r="GM51" s="3">
        <v>9.2788549543216481E-6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43</v>
      </c>
      <c r="HC51">
        <f t="shared" si="24"/>
        <v>2.019132844956301E-2</v>
      </c>
      <c r="HD51">
        <f>IF(H51&gt;=$F$3,IF(HB51&lt;50,HC51*VLOOKUP(H51,Ret!$A$2:$AZ$27,HB51+2),HC51),0)</f>
        <v>6.1583551771167179E-3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5.6333806374280795E-5</v>
      </c>
      <c r="HH51">
        <f t="shared" si="28"/>
        <v>65</v>
      </c>
      <c r="HI51">
        <f t="shared" si="28"/>
        <v>42</v>
      </c>
      <c r="HJ51">
        <f t="shared" si="21"/>
        <v>2.4012480267519325E-2</v>
      </c>
      <c r="HK51">
        <f>IF(HH51&gt;=$F$3,IF(HI51&lt;50,HJ51*VLOOKUP(HH51,Ret!$A$2:$AZ$27,HI51+2),HJ51),0)</f>
        <v>9.725054508345328E-3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6.1712074287524667E-5</v>
      </c>
      <c r="HN51">
        <f>HN50/(1+Assumptions!$C$9)</f>
        <v>0.22496028808665106</v>
      </c>
      <c r="HO51">
        <f>HO50*(1+Assumptions!$C$10)</f>
        <v>3.5942014341085322</v>
      </c>
      <c r="HQ51">
        <f>HQ50/(1.01+Assumptions!$C$9)</f>
        <v>0.15330230827852676</v>
      </c>
      <c r="HR51">
        <f>HR50/(0.99+Assumptions!$C$9)</f>
        <v>0.33134117929179063</v>
      </c>
    </row>
    <row r="52" spans="2:226" x14ac:dyDescent="0.25">
      <c r="B52">
        <f t="shared" si="27"/>
        <v>2088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168794.65253845608</v>
      </c>
      <c r="F52" s="3">
        <f t="shared" si="19"/>
        <v>44503.199999999997</v>
      </c>
      <c r="H52">
        <f t="shared" si="23"/>
        <v>67</v>
      </c>
      <c r="I52" s="5">
        <v>216756.98832667587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43907.32</v>
      </c>
      <c r="BC52" s="5">
        <v>45906.720000000001</v>
      </c>
      <c r="BD52" s="5">
        <v>47950.66</v>
      </c>
      <c r="BE52" s="5">
        <v>50030.47</v>
      </c>
      <c r="BF52" s="5">
        <v>52132.92</v>
      </c>
      <c r="BG52" s="5">
        <v>54242.33</v>
      </c>
      <c r="BH52" s="5">
        <v>56342.67</v>
      </c>
      <c r="BI52" s="5">
        <v>58417.93</v>
      </c>
      <c r="BJ52" s="5">
        <v>60449.45</v>
      </c>
      <c r="BK52" s="5">
        <v>62416.42</v>
      </c>
      <c r="BL52" s="5">
        <v>64296.6</v>
      </c>
      <c r="BM52" s="5">
        <v>66061.789999999994</v>
      </c>
      <c r="BN52" s="5">
        <v>67672.639999999999</v>
      </c>
      <c r="BO52" s="5">
        <v>69078.59</v>
      </c>
      <c r="BP52" s="5">
        <v>70221.509999999995</v>
      </c>
      <c r="BQ52" s="5">
        <v>71042.559999999998</v>
      </c>
      <c r="BR52" s="5">
        <v>71475.97</v>
      </c>
      <c r="BS52" s="5">
        <v>71453.55</v>
      </c>
      <c r="BT52" s="5">
        <v>70908.73</v>
      </c>
      <c r="BU52" s="5">
        <v>69779.33</v>
      </c>
      <c r="BV52" s="5">
        <v>68015.66</v>
      </c>
      <c r="BW52" s="5">
        <v>65586.17</v>
      </c>
      <c r="BX52" s="5">
        <v>62352.26</v>
      </c>
      <c r="BY52" s="5">
        <v>58341.73</v>
      </c>
      <c r="BZ52" s="5">
        <v>53631.44</v>
      </c>
      <c r="CA52" s="5">
        <v>48338.99</v>
      </c>
      <c r="CB52" s="5">
        <v>42614.13</v>
      </c>
      <c r="CC52" s="5">
        <v>36645.64</v>
      </c>
      <c r="CD52" s="5">
        <v>30665.25</v>
      </c>
      <c r="CE52" s="5">
        <v>24924.5</v>
      </c>
      <c r="CF52" s="5">
        <v>19787.52</v>
      </c>
      <c r="CG52" s="5">
        <v>15242.9</v>
      </c>
      <c r="CH52" s="5">
        <v>11254.15</v>
      </c>
      <c r="CI52" s="5">
        <v>7886.01</v>
      </c>
      <c r="CJ52" s="5">
        <v>5217.9799999999996</v>
      </c>
      <c r="CK52" s="5">
        <v>3137.5</v>
      </c>
      <c r="CL52" s="5">
        <v>1672.14</v>
      </c>
      <c r="CM52" s="5">
        <v>774.57</v>
      </c>
      <c r="CN52" s="5">
        <v>307.86</v>
      </c>
      <c r="CO52" s="5">
        <v>99.87</v>
      </c>
      <c r="CP52" s="5">
        <v>24.29</v>
      </c>
      <c r="CQ52" s="5">
        <v>3.72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0.99195</v>
      </c>
      <c r="EY52" s="3">
        <v>0.98305220849999997</v>
      </c>
      <c r="EZ52" s="3">
        <v>0.97329050006959494</v>
      </c>
      <c r="FA52" s="3">
        <v>0.96256483875882792</v>
      </c>
      <c r="FB52" s="3">
        <v>0.95072529124209437</v>
      </c>
      <c r="FC52" s="3">
        <v>0.93762429672877834</v>
      </c>
      <c r="FD52" s="3">
        <v>0.9231567538302532</v>
      </c>
      <c r="FE52" s="3">
        <v>0.90725999452929618</v>
      </c>
      <c r="FF52" s="3">
        <v>0.88986782043416957</v>
      </c>
      <c r="FG52" s="3">
        <v>0.87092253453712609</v>
      </c>
      <c r="FH52" s="3">
        <v>0.85038618117274067</v>
      </c>
      <c r="FI52" s="3">
        <v>0.82818259798232041</v>
      </c>
      <c r="FJ52" s="3">
        <v>0.8041487389888734</v>
      </c>
      <c r="FK52" s="3">
        <v>0.77806215389607436</v>
      </c>
      <c r="FL52" s="3">
        <v>0.74970178838656243</v>
      </c>
      <c r="FM52" s="3">
        <v>0.71892652997329398</v>
      </c>
      <c r="FN52" s="3">
        <v>0.68560428530903184</v>
      </c>
      <c r="FO52" s="3">
        <v>0.64965805263027931</v>
      </c>
      <c r="FP52" s="3">
        <v>0.61109435062614592</v>
      </c>
      <c r="FQ52" s="3">
        <v>0.57001047743355016</v>
      </c>
      <c r="FR52" s="3">
        <v>0.52663838020563136</v>
      </c>
      <c r="FS52" s="3">
        <v>0.48135274589174909</v>
      </c>
      <c r="FT52" s="3">
        <v>0.43376139990543183</v>
      </c>
      <c r="FU52" s="3">
        <v>0.38470298557612748</v>
      </c>
      <c r="FV52" s="3">
        <v>0.33520709945190291</v>
      </c>
      <c r="FW52" s="3">
        <v>0.28637748127474422</v>
      </c>
      <c r="FX52" s="3">
        <v>0.239299887127989</v>
      </c>
      <c r="FY52" s="3">
        <v>0.1950557309968951</v>
      </c>
      <c r="FZ52" s="3">
        <v>0.15471430471211725</v>
      </c>
      <c r="GA52" s="3">
        <v>0.11919499463630936</v>
      </c>
      <c r="GB52" s="3">
        <v>8.9695425413769167E-2</v>
      </c>
      <c r="GC52" s="3">
        <v>6.5492908774371833E-2</v>
      </c>
      <c r="GD52" s="3">
        <v>4.5833902347568636E-2</v>
      </c>
      <c r="GE52" s="3">
        <v>3.0442419600231616E-2</v>
      </c>
      <c r="GF52" s="3">
        <v>1.9092876724873267E-2</v>
      </c>
      <c r="GG52" s="3">
        <v>1.0881794160574269E-2</v>
      </c>
      <c r="GH52" s="3">
        <v>5.4971559560973039E-3</v>
      </c>
      <c r="GI52" s="3">
        <v>2.4136362656436432E-3</v>
      </c>
      <c r="GJ52" s="3">
        <v>9.0931332671858602E-4</v>
      </c>
      <c r="GK52" s="3">
        <v>2.7959566169943081E-4</v>
      </c>
      <c r="GL52" s="3">
        <v>6.445239193495278E-5</v>
      </c>
      <c r="GM52" s="3">
        <v>9.3462413544875008E-6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44</v>
      </c>
      <c r="HC52">
        <f t="shared" si="24"/>
        <v>1.3976639466072012E-2</v>
      </c>
      <c r="HD52">
        <f>IF(H52&gt;=$F$3,IF(HB52&lt;50,HC52*VLOOKUP(H52,Ret!$A$2:$AZ$27,HB52+2),HC52),0)</f>
        <v>5.3111229971073643E-3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4.2069684792876755E-5</v>
      </c>
      <c r="HH52">
        <f t="shared" si="28"/>
        <v>66</v>
      </c>
      <c r="HI52">
        <f t="shared" si="28"/>
        <v>43</v>
      </c>
      <c r="HJ52">
        <f t="shared" si="21"/>
        <v>1.4225713684886473E-2</v>
      </c>
      <c r="HK52">
        <f>IF(HH52&gt;=$F$3,IF(HI52&lt;50,HJ52*VLOOKUP(HH52,Ret!$A$2:$AZ$27,HI52+2),HJ52),0)</f>
        <v>4.3388426738903739E-3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3.968974118083326E-5</v>
      </c>
      <c r="HN52">
        <f>HN51/(1+Assumptions!$C$9)</f>
        <v>0.21672474767500102</v>
      </c>
      <c r="HO52">
        <f>HO51*(1+Assumptions!$C$10)</f>
        <v>3.7110129807170593</v>
      </c>
      <c r="HQ52">
        <f>HQ51/(1.01+Assumptions!$C$9)</f>
        <v>0.14628082851004462</v>
      </c>
      <c r="HR52">
        <f>HR51/(0.99+Assumptions!$C$9)</f>
        <v>0.32231632226827883</v>
      </c>
    </row>
    <row r="53" spans="2:226" x14ac:dyDescent="0.25">
      <c r="B53">
        <f t="shared" si="27"/>
        <v>2089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178078.35842807117</v>
      </c>
      <c r="F53" s="3">
        <f t="shared" si="19"/>
        <v>39232.620000000003</v>
      </c>
      <c r="H53">
        <f t="shared" si="23"/>
        <v>68</v>
      </c>
      <c r="I53" s="5">
        <v>210008.21611554196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46279.27</v>
      </c>
      <c r="BD53" s="5">
        <v>48339.8</v>
      </c>
      <c r="BE53" s="5">
        <v>50436.480000000003</v>
      </c>
      <c r="BF53" s="5">
        <v>52556</v>
      </c>
      <c r="BG53" s="5">
        <v>54682.53</v>
      </c>
      <c r="BH53" s="5">
        <v>56799.91</v>
      </c>
      <c r="BI53" s="5">
        <v>58892.01</v>
      </c>
      <c r="BJ53" s="5">
        <v>60940.02</v>
      </c>
      <c r="BK53" s="5">
        <v>62922.95</v>
      </c>
      <c r="BL53" s="5">
        <v>64818.38</v>
      </c>
      <c r="BM53" s="5">
        <v>66597.91</v>
      </c>
      <c r="BN53" s="5">
        <v>68221.820000000007</v>
      </c>
      <c r="BO53" s="5">
        <v>69639.179999999993</v>
      </c>
      <c r="BP53" s="5">
        <v>70791.38</v>
      </c>
      <c r="BQ53" s="5">
        <v>71619.09</v>
      </c>
      <c r="BR53" s="5">
        <v>72056.02</v>
      </c>
      <c r="BS53" s="5">
        <v>72033.42</v>
      </c>
      <c r="BT53" s="5">
        <v>71484.179999999993</v>
      </c>
      <c r="BU53" s="5">
        <v>70345.61</v>
      </c>
      <c r="BV53" s="5">
        <v>68567.63</v>
      </c>
      <c r="BW53" s="5">
        <v>66118.429999999993</v>
      </c>
      <c r="BX53" s="5">
        <v>62858.27</v>
      </c>
      <c r="BY53" s="5">
        <v>58815.19</v>
      </c>
      <c r="BZ53" s="5">
        <v>54066.67</v>
      </c>
      <c r="CA53" s="5">
        <v>48731.27</v>
      </c>
      <c r="CB53" s="5">
        <v>42959.96</v>
      </c>
      <c r="CC53" s="5">
        <v>36943.03</v>
      </c>
      <c r="CD53" s="5">
        <v>30914.11</v>
      </c>
      <c r="CE53" s="5">
        <v>25126.78</v>
      </c>
      <c r="CF53" s="5">
        <v>19948.099999999999</v>
      </c>
      <c r="CG53" s="5">
        <v>15366.61</v>
      </c>
      <c r="CH53" s="5">
        <v>11345.48</v>
      </c>
      <c r="CI53" s="5">
        <v>7950.01</v>
      </c>
      <c r="CJ53" s="5">
        <v>5260.32</v>
      </c>
      <c r="CK53" s="5">
        <v>3162.96</v>
      </c>
      <c r="CL53" s="5">
        <v>1685.71</v>
      </c>
      <c r="CM53" s="5">
        <v>780.85</v>
      </c>
      <c r="CN53" s="5">
        <v>310.36</v>
      </c>
      <c r="CO53" s="5">
        <v>100.68</v>
      </c>
      <c r="CP53" s="5">
        <v>24.48</v>
      </c>
      <c r="CQ53" s="5">
        <v>3.75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0.99102999999999997</v>
      </c>
      <c r="EZ53" s="3">
        <v>0.98118907209999995</v>
      </c>
      <c r="FA53" s="3">
        <v>0.97037636852545794</v>
      </c>
      <c r="FB53" s="3">
        <v>0.95844073919259487</v>
      </c>
      <c r="FC53" s="3">
        <v>0.94523342580652092</v>
      </c>
      <c r="FD53" s="3">
        <v>0.93064847404632622</v>
      </c>
      <c r="FE53" s="3">
        <v>0.91462270732324846</v>
      </c>
      <c r="FF53" s="3">
        <v>0.89708939002386179</v>
      </c>
      <c r="FG53" s="3">
        <v>0.87799035691025373</v>
      </c>
      <c r="FH53" s="3">
        <v>0.85728734429430986</v>
      </c>
      <c r="FI53" s="3">
        <v>0.83490357173478547</v>
      </c>
      <c r="FJ53" s="3">
        <v>0.81067467008304195</v>
      </c>
      <c r="FK53" s="3">
        <v>0.78437638378554808</v>
      </c>
      <c r="FL53" s="3">
        <v>0.75578586459656483</v>
      </c>
      <c r="FM53" s="3">
        <v>0.72476085485487585</v>
      </c>
      <c r="FN53" s="3">
        <v>0.69116818923235235</v>
      </c>
      <c r="FO53" s="3">
        <v>0.65493024107090014</v>
      </c>
      <c r="FP53" s="3">
        <v>0.61605358196093152</v>
      </c>
      <c r="FQ53" s="3">
        <v>0.57463629964569807</v>
      </c>
      <c r="FR53" s="3">
        <v>0.53091222360565693</v>
      </c>
      <c r="FS53" s="3">
        <v>0.4852590814978065</v>
      </c>
      <c r="FT53" s="3">
        <v>0.43728151611011834</v>
      </c>
      <c r="FU53" s="3">
        <v>0.38782497663806398</v>
      </c>
      <c r="FV53" s="3">
        <v>0.33792741514381069</v>
      </c>
      <c r="FW53" s="3">
        <v>0.28870152857981179</v>
      </c>
      <c r="FX53" s="3">
        <v>0.24124188429657653</v>
      </c>
      <c r="FY53" s="3">
        <v>0.19663867230898249</v>
      </c>
      <c r="FZ53" s="3">
        <v>0.15596986210203873</v>
      </c>
      <c r="GA53" s="3">
        <v>0.12016230116065267</v>
      </c>
      <c r="GB53" s="3">
        <v>9.042333324640274E-2</v>
      </c>
      <c r="GC53" s="3">
        <v>6.602440523652589E-2</v>
      </c>
      <c r="GD53" s="3">
        <v>4.6205859516677911E-2</v>
      </c>
      <c r="GE53" s="3">
        <v>3.0689469832382306E-2</v>
      </c>
      <c r="GF53" s="3">
        <v>1.9247821689473536E-2</v>
      </c>
      <c r="GG53" s="3">
        <v>1.0970103493698547E-2</v>
      </c>
      <c r="GH53" s="3">
        <v>5.5417671819116953E-3</v>
      </c>
      <c r="GI53" s="3">
        <v>2.4332237165619677E-3</v>
      </c>
      <c r="GJ53" s="3">
        <v>9.166927029775556E-4</v>
      </c>
      <c r="GK53" s="3">
        <v>2.8186467231153879E-4</v>
      </c>
      <c r="GL53" s="3">
        <v>6.497544426125591E-5</v>
      </c>
      <c r="GM53" s="3">
        <v>9.4220891723247169E-6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45</v>
      </c>
      <c r="HC53">
        <f t="shared" si="24"/>
        <v>8.6234467841717691E-3</v>
      </c>
      <c r="HD53">
        <f>IF(H53&gt;=$F$3,IF(HB53&lt;50,HC53*VLOOKUP(H53,Ret!$A$2:$AZ$27,HB53+2),HC53),0)</f>
        <v>2.3800713124314085E-3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2.7853733112874812E-5</v>
      </c>
      <c r="HH53">
        <f t="shared" si="28"/>
        <v>67</v>
      </c>
      <c r="HI53">
        <f t="shared" si="28"/>
        <v>44</v>
      </c>
      <c r="HJ53">
        <f t="shared" si="21"/>
        <v>9.8471812698152656E-3</v>
      </c>
      <c r="HK53">
        <f>IF(HH53&gt;=$F$3,IF(HI53&lt;50,HJ53*VLOOKUP(HH53,Ret!$A$2:$AZ$27,HI53+2),HJ53),0)</f>
        <v>3.7419288825298008E-3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2.964001562214395E-5</v>
      </c>
      <c r="HN53">
        <f>HN52/(1+Assumptions!$C$9)</f>
        <v>0.20879070103564645</v>
      </c>
      <c r="HO53">
        <f>HO52*(1+Assumptions!$C$10)</f>
        <v>3.8316209025903638</v>
      </c>
      <c r="HQ53">
        <f>HQ52/(1.01+Assumptions!$C$9)</f>
        <v>0.13958094323477541</v>
      </c>
      <c r="HR53">
        <f>HR52/(0.99+Assumptions!$C$9)</f>
        <v>0.31353727847108837</v>
      </c>
    </row>
    <row r="54" spans="2:226" x14ac:dyDescent="0.25">
      <c r="B54">
        <f t="shared" si="27"/>
        <v>2090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187872.66814161502</v>
      </c>
      <c r="F54" s="3">
        <f t="shared" si="19"/>
        <v>33737.74</v>
      </c>
      <c r="H54">
        <f t="shared" si="23"/>
        <v>69</v>
      </c>
      <c r="I54" s="5">
        <v>203253.84504700149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48777.33</v>
      </c>
      <c r="BE54" s="5">
        <v>50892.99</v>
      </c>
      <c r="BF54" s="5">
        <v>53031.69</v>
      </c>
      <c r="BG54" s="5">
        <v>55177.47</v>
      </c>
      <c r="BH54" s="5">
        <v>57314.01</v>
      </c>
      <c r="BI54" s="5">
        <v>59425.05</v>
      </c>
      <c r="BJ54" s="5">
        <v>61491.6</v>
      </c>
      <c r="BK54" s="5">
        <v>63492.480000000003</v>
      </c>
      <c r="BL54" s="5">
        <v>65405.07</v>
      </c>
      <c r="BM54" s="5">
        <v>67200.7</v>
      </c>
      <c r="BN54" s="5">
        <v>68839.31</v>
      </c>
      <c r="BO54" s="5">
        <v>70269.5</v>
      </c>
      <c r="BP54" s="5">
        <v>71432.13</v>
      </c>
      <c r="BQ54" s="5">
        <v>72267.33</v>
      </c>
      <c r="BR54" s="5">
        <v>72708.22</v>
      </c>
      <c r="BS54" s="5">
        <v>72685.41</v>
      </c>
      <c r="BT54" s="5">
        <v>72131.199999999997</v>
      </c>
      <c r="BU54" s="5">
        <v>70982.320000000007</v>
      </c>
      <c r="BV54" s="5">
        <v>69188.240000000005</v>
      </c>
      <c r="BW54" s="5">
        <v>66716.88</v>
      </c>
      <c r="BX54" s="5">
        <v>63427.21</v>
      </c>
      <c r="BY54" s="5">
        <v>59347.54</v>
      </c>
      <c r="BZ54" s="5">
        <v>54556.04</v>
      </c>
      <c r="CA54" s="5">
        <v>49172.35</v>
      </c>
      <c r="CB54" s="5">
        <v>43348.800000000003</v>
      </c>
      <c r="CC54" s="5">
        <v>37277.410000000003</v>
      </c>
      <c r="CD54" s="5">
        <v>31193.919999999998</v>
      </c>
      <c r="CE54" s="5">
        <v>25354.2</v>
      </c>
      <c r="CF54" s="5">
        <v>20128.650000000001</v>
      </c>
      <c r="CG54" s="5">
        <v>15505.69</v>
      </c>
      <c r="CH54" s="5">
        <v>11448.17</v>
      </c>
      <c r="CI54" s="5">
        <v>8021.97</v>
      </c>
      <c r="CJ54" s="5">
        <v>5307.94</v>
      </c>
      <c r="CK54" s="5">
        <v>3191.59</v>
      </c>
      <c r="CL54" s="5">
        <v>1700.97</v>
      </c>
      <c r="CM54" s="5">
        <v>787.92</v>
      </c>
      <c r="CN54" s="5">
        <v>313.17</v>
      </c>
      <c r="CO54" s="5">
        <v>101.59</v>
      </c>
      <c r="CP54" s="5">
        <v>24.71</v>
      </c>
      <c r="CQ54" s="5">
        <v>3.78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0.99007000000000001</v>
      </c>
      <c r="FA54" s="3">
        <v>0.97915942859999994</v>
      </c>
      <c r="FB54" s="3">
        <v>0.96711576762821994</v>
      </c>
      <c r="FC54" s="3">
        <v>0.95378891235030305</v>
      </c>
      <c r="FD54" s="3">
        <v>0.93907194943273786</v>
      </c>
      <c r="FE54" s="3">
        <v>0.92290113046350608</v>
      </c>
      <c r="FF54" s="3">
        <v>0.90520911579252061</v>
      </c>
      <c r="FG54" s="3">
        <v>0.88593721371729783</v>
      </c>
      <c r="FH54" s="3">
        <v>0.86504681421784391</v>
      </c>
      <c r="FI54" s="3">
        <v>0.84246044189861602</v>
      </c>
      <c r="FJ54" s="3">
        <v>0.81801223987471816</v>
      </c>
      <c r="FK54" s="3">
        <v>0.79147592281318224</v>
      </c>
      <c r="FL54" s="3">
        <v>0.76262662542664172</v>
      </c>
      <c r="FM54" s="3">
        <v>0.731320802452878</v>
      </c>
      <c r="FN54" s="3">
        <v>0.69742408325918714</v>
      </c>
      <c r="FO54" s="3">
        <v>0.66085813857390796</v>
      </c>
      <c r="FP54" s="3">
        <v>0.62162959946816077</v>
      </c>
      <c r="FQ54" s="3">
        <v>0.57983744149591632</v>
      </c>
      <c r="FR54" s="3">
        <v>0.53571761057249201</v>
      </c>
      <c r="FS54" s="3">
        <v>0.48965125323936343</v>
      </c>
      <c r="FT54" s="3">
        <v>0.44123943383158754</v>
      </c>
      <c r="FU54" s="3">
        <v>0.39133525386523499</v>
      </c>
      <c r="FV54" s="3">
        <v>0.34098606010293386</v>
      </c>
      <c r="FW54" s="3">
        <v>0.2913146207277395</v>
      </c>
      <c r="FX54" s="3">
        <v>0.2434254102263064</v>
      </c>
      <c r="FY54" s="3">
        <v>0.19841848612956461</v>
      </c>
      <c r="FZ54" s="3">
        <v>0.15738157482824805</v>
      </c>
      <c r="GA54" s="3">
        <v>0.12124991287917886</v>
      </c>
      <c r="GB54" s="3">
        <v>9.1241771940710883E-2</v>
      </c>
      <c r="GC54" s="3">
        <v>6.6622004617948871E-2</v>
      </c>
      <c r="GD54" s="3">
        <v>4.6624077491779152E-2</v>
      </c>
      <c r="GE54" s="3">
        <v>3.0967246029264799E-2</v>
      </c>
      <c r="GF54" s="3">
        <v>1.9422037364634298E-2</v>
      </c>
      <c r="GG54" s="3">
        <v>1.1069395975599671E-2</v>
      </c>
      <c r="GH54" s="3">
        <v>5.5919267649936861E-3</v>
      </c>
      <c r="GI54" s="3">
        <v>2.4552472847057774E-3</v>
      </c>
      <c r="GJ54" s="3">
        <v>9.2498986204005455E-4</v>
      </c>
      <c r="GK54" s="3">
        <v>2.8441588278007597E-4</v>
      </c>
      <c r="GL54" s="3">
        <v>6.5563549298463102E-5</v>
      </c>
      <c r="GM54" s="3">
        <v>9.5073702837701331E-6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46</v>
      </c>
      <c r="HC54">
        <f t="shared" si="24"/>
        <v>6.2155217386274863E-3</v>
      </c>
      <c r="HD54">
        <f>IF(H54&gt;=$F$3,IF(HB54&lt;50,HC54*VLOOKUP(H54,Ret!$A$2:$AZ$27,HB54+2),HC54),0)</f>
        <v>1.8273633911564809E-3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2.1443549998264828E-5</v>
      </c>
      <c r="HH54">
        <f t="shared" si="28"/>
        <v>68</v>
      </c>
      <c r="HI54">
        <f t="shared" si="28"/>
        <v>45</v>
      </c>
      <c r="HJ54">
        <f t="shared" si="21"/>
        <v>6.0756123716633201E-3</v>
      </c>
      <c r="HK54">
        <f>IF(HH54&gt;=$F$3,IF(HI54&lt;50,HJ54*VLOOKUP(HH54,Ret!$A$2:$AZ$27,HI54+2),HJ54),0)</f>
        <v>1.6768690145790765E-3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1.9624227960472524E-5</v>
      </c>
      <c r="HN54">
        <f>HN53/(1+Assumptions!$C$9)</f>
        <v>0.20114711082432221</v>
      </c>
      <c r="HO54">
        <f>HO53*(1+Assumptions!$C$10)</f>
        <v>3.9561485819245505</v>
      </c>
      <c r="HQ54">
        <f>HQ53/(1.01+Assumptions!$C$9)</f>
        <v>0.13318792293394599</v>
      </c>
      <c r="HR54">
        <f>HR53/(0.99+Assumptions!$C$9)</f>
        <v>0.30499735259833499</v>
      </c>
    </row>
    <row r="55" spans="2:226" x14ac:dyDescent="0.25">
      <c r="B55">
        <f t="shared" si="27"/>
        <v>2091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198205.66488940388</v>
      </c>
      <c r="F55" s="3">
        <f t="shared" si="19"/>
        <v>28231.91</v>
      </c>
      <c r="H55">
        <f t="shared" si="23"/>
        <v>70</v>
      </c>
      <c r="I55" s="5">
        <v>196486.92182420485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51403.43</v>
      </c>
      <c r="BF55" s="5">
        <v>53563.58</v>
      </c>
      <c r="BG55" s="5">
        <v>55730.87</v>
      </c>
      <c r="BH55" s="5">
        <v>57888.85</v>
      </c>
      <c r="BI55" s="5">
        <v>60021.06</v>
      </c>
      <c r="BJ55" s="5">
        <v>62108.34</v>
      </c>
      <c r="BK55" s="5">
        <v>64129.279999999999</v>
      </c>
      <c r="BL55" s="5">
        <v>66061.05</v>
      </c>
      <c r="BM55" s="5">
        <v>67874.69</v>
      </c>
      <c r="BN55" s="5">
        <v>69529.740000000005</v>
      </c>
      <c r="BO55" s="5">
        <v>70974.28</v>
      </c>
      <c r="BP55" s="5">
        <v>72148.56</v>
      </c>
      <c r="BQ55" s="5">
        <v>72992.14</v>
      </c>
      <c r="BR55" s="5">
        <v>73437.45</v>
      </c>
      <c r="BS55" s="5">
        <v>73414.42</v>
      </c>
      <c r="BT55" s="5">
        <v>72854.649999999994</v>
      </c>
      <c r="BU55" s="5">
        <v>71694.240000000005</v>
      </c>
      <c r="BV55" s="5">
        <v>69882.17</v>
      </c>
      <c r="BW55" s="5">
        <v>67386.02</v>
      </c>
      <c r="BX55" s="5">
        <v>64063.360000000001</v>
      </c>
      <c r="BY55" s="5">
        <v>59942.77</v>
      </c>
      <c r="BZ55" s="5">
        <v>55103.22</v>
      </c>
      <c r="CA55" s="5">
        <v>49665.53</v>
      </c>
      <c r="CB55" s="5">
        <v>43783.57</v>
      </c>
      <c r="CC55" s="5">
        <v>37651.29</v>
      </c>
      <c r="CD55" s="5">
        <v>31506.78</v>
      </c>
      <c r="CE55" s="5">
        <v>25608.5</v>
      </c>
      <c r="CF55" s="5">
        <v>20330.53</v>
      </c>
      <c r="CG55" s="5">
        <v>15661.21</v>
      </c>
      <c r="CH55" s="5">
        <v>11562.99</v>
      </c>
      <c r="CI55" s="5">
        <v>8102.43</v>
      </c>
      <c r="CJ55" s="5">
        <v>5361.17</v>
      </c>
      <c r="CK55" s="5">
        <v>3223.6</v>
      </c>
      <c r="CL55" s="5">
        <v>1718.03</v>
      </c>
      <c r="CM55" s="5">
        <v>795.82</v>
      </c>
      <c r="CN55" s="5">
        <v>316.31</v>
      </c>
      <c r="CO55" s="5">
        <v>102.61</v>
      </c>
      <c r="CP55" s="5">
        <v>24.95</v>
      </c>
      <c r="CQ55" s="5">
        <v>3.82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0.98897999999999997</v>
      </c>
      <c r="FB55" s="3">
        <v>0.97681554599999998</v>
      </c>
      <c r="FC55" s="3">
        <v>0.96335502777611992</v>
      </c>
      <c r="FD55" s="3">
        <v>0.94849045969753432</v>
      </c>
      <c r="FE55" s="3">
        <v>0.93215745398154282</v>
      </c>
      <c r="FF55" s="3">
        <v>0.91428799558871665</v>
      </c>
      <c r="FG55" s="3">
        <v>0.89482280416263282</v>
      </c>
      <c r="FH55" s="3">
        <v>0.87372288244047791</v>
      </c>
      <c r="FI55" s="3">
        <v>0.85090997797995704</v>
      </c>
      <c r="FJ55" s="3">
        <v>0.82621657041897867</v>
      </c>
      <c r="FK55" s="3">
        <v>0.79941410487458697</v>
      </c>
      <c r="FL55" s="3">
        <v>0.77027546075190834</v>
      </c>
      <c r="FM55" s="3">
        <v>0.73865565308804249</v>
      </c>
      <c r="FN55" s="3">
        <v>0.70441896356741174</v>
      </c>
      <c r="FO55" s="3">
        <v>0.66748627730757237</v>
      </c>
      <c r="FP55" s="3">
        <v>0.62786429188659487</v>
      </c>
      <c r="FQ55" s="3">
        <v>0.58565297554305906</v>
      </c>
      <c r="FR55" s="3">
        <v>0.54109064063398771</v>
      </c>
      <c r="FS55" s="3">
        <v>0.4945622564458711</v>
      </c>
      <c r="FT55" s="3">
        <v>0.44566488615106781</v>
      </c>
      <c r="FU55" s="3">
        <v>0.39526018752738207</v>
      </c>
      <c r="FV55" s="3">
        <v>0.3444060118001091</v>
      </c>
      <c r="FW55" s="3">
        <v>0.29423638806118724</v>
      </c>
      <c r="FX55" s="3">
        <v>0.24586686822780865</v>
      </c>
      <c r="FY55" s="3">
        <v>0.20040854296116911</v>
      </c>
      <c r="FZ55" s="3">
        <v>0.15896004810594011</v>
      </c>
      <c r="GA55" s="3">
        <v>0.12246600026177838</v>
      </c>
      <c r="GB55" s="3">
        <v>9.2156889856990845E-2</v>
      </c>
      <c r="GC55" s="3">
        <v>6.7290196266879002E-2</v>
      </c>
      <c r="GD55" s="3">
        <v>4.7091698053449926E-2</v>
      </c>
      <c r="GE55" s="3">
        <v>3.1277834930120908E-2</v>
      </c>
      <c r="GF55" s="3">
        <v>1.9616832511473233E-2</v>
      </c>
      <c r="GG55" s="3">
        <v>1.1180417521589055E-2</v>
      </c>
      <c r="GH55" s="3">
        <v>5.6480115193811428E-3</v>
      </c>
      <c r="GI55" s="3">
        <v>2.479872417814678E-3</v>
      </c>
      <c r="GJ55" s="3">
        <v>9.3426713468750173E-4</v>
      </c>
      <c r="GK55" s="3">
        <v>2.8726845857371299E-4</v>
      </c>
      <c r="GL55" s="3">
        <v>6.6221125070412308E-5</v>
      </c>
      <c r="GM55" s="3">
        <v>9.6027253464604876E-6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47</v>
      </c>
      <c r="HC55">
        <f t="shared" si="24"/>
        <v>4.3667147974727405E-3</v>
      </c>
      <c r="HD55">
        <f>IF(H55&gt;=$F$3,IF(HB55&lt;50,HC55*VLOOKUP(H55,Ret!$A$2:$AZ$27,HB55+2),HC55),0)</f>
        <v>1.3667817316089677E-3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1.6025843306724958E-5</v>
      </c>
      <c r="HH55">
        <f t="shared" si="28"/>
        <v>69</v>
      </c>
      <c r="HI55">
        <f t="shared" si="28"/>
        <v>46</v>
      </c>
      <c r="HJ55">
        <f t="shared" si="21"/>
        <v>4.3791191291237706E-3</v>
      </c>
      <c r="HK55">
        <f>IF(HH55&gt;=$F$3,IF(HI55&lt;50,HJ55*VLOOKUP(HH55,Ret!$A$2:$AZ$27,HI55+2),HJ55),0)</f>
        <v>1.2874610239623884E-3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1.5107960995477008E-5</v>
      </c>
      <c r="HN55">
        <f>HN54/(1+Assumptions!$C$9)</f>
        <v>0.19378334376138942</v>
      </c>
      <c r="HO55">
        <f>HO54*(1+Assumptions!$C$10)</f>
        <v>4.084723410837098</v>
      </c>
      <c r="HQ55">
        <f>HQ54/(1.01+Assumptions!$C$9)</f>
        <v>0.12708771272323091</v>
      </c>
      <c r="HR55">
        <f>HR54/(0.99+Assumptions!$C$9)</f>
        <v>0.29669003171044261</v>
      </c>
    </row>
    <row r="56" spans="2:226" x14ac:dyDescent="0.25">
      <c r="B56">
        <f t="shared" si="27"/>
        <v>2092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209106.97645832106</v>
      </c>
      <c r="F56" s="3">
        <f t="shared" si="19"/>
        <v>22946.7</v>
      </c>
      <c r="H56">
        <f t="shared" si="23"/>
        <v>71</v>
      </c>
      <c r="I56" s="5">
        <v>189716.78596354925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54160.43</v>
      </c>
      <c r="BG56" s="5">
        <v>56351.87</v>
      </c>
      <c r="BH56" s="5">
        <v>58533.89</v>
      </c>
      <c r="BI56" s="5">
        <v>60689.87</v>
      </c>
      <c r="BJ56" s="5">
        <v>62800.4</v>
      </c>
      <c r="BK56" s="5">
        <v>64843.86</v>
      </c>
      <c r="BL56" s="5">
        <v>66797.16</v>
      </c>
      <c r="BM56" s="5">
        <v>68631</v>
      </c>
      <c r="BN56" s="5">
        <v>70304.5</v>
      </c>
      <c r="BO56" s="5">
        <v>71765.13</v>
      </c>
      <c r="BP56" s="5">
        <v>72952.5</v>
      </c>
      <c r="BQ56" s="5">
        <v>73805.48</v>
      </c>
      <c r="BR56" s="5">
        <v>74255.75</v>
      </c>
      <c r="BS56" s="5">
        <v>74232.460000000006</v>
      </c>
      <c r="BT56" s="5">
        <v>73666.45</v>
      </c>
      <c r="BU56" s="5">
        <v>72493.119999999995</v>
      </c>
      <c r="BV56" s="5">
        <v>70660.86</v>
      </c>
      <c r="BW56" s="5">
        <v>68136.89</v>
      </c>
      <c r="BX56" s="5">
        <v>64777.21</v>
      </c>
      <c r="BY56" s="5">
        <v>60610.7</v>
      </c>
      <c r="BZ56" s="5">
        <v>55717.22</v>
      </c>
      <c r="CA56" s="5">
        <v>50218.94</v>
      </c>
      <c r="CB56" s="5">
        <v>44271.44</v>
      </c>
      <c r="CC56" s="5">
        <v>38070.83</v>
      </c>
      <c r="CD56" s="5">
        <v>31857.86</v>
      </c>
      <c r="CE56" s="5">
        <v>25893.85</v>
      </c>
      <c r="CF56" s="5">
        <v>20557.07</v>
      </c>
      <c r="CG56" s="5">
        <v>15835.72</v>
      </c>
      <c r="CH56" s="5">
        <v>11691.84</v>
      </c>
      <c r="CI56" s="5">
        <v>8192.7099999999991</v>
      </c>
      <c r="CJ56" s="5">
        <v>5420.91</v>
      </c>
      <c r="CK56" s="5">
        <v>3259.52</v>
      </c>
      <c r="CL56" s="5">
        <v>1737.18</v>
      </c>
      <c r="CM56" s="5">
        <v>804.69</v>
      </c>
      <c r="CN56" s="5">
        <v>319.83</v>
      </c>
      <c r="CO56" s="5">
        <v>103.75</v>
      </c>
      <c r="CP56" s="5">
        <v>25.23</v>
      </c>
      <c r="CQ56" s="5">
        <v>3.86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0.98770000000000002</v>
      </c>
      <c r="FC56" s="3">
        <v>0.974089494</v>
      </c>
      <c r="FD56" s="3">
        <v>0.95905929310757998</v>
      </c>
      <c r="FE56" s="3">
        <v>0.94254429208026747</v>
      </c>
      <c r="FF56" s="3">
        <v>0.92447571800108874</v>
      </c>
      <c r="FG56" s="3">
        <v>0.90479362996484558</v>
      </c>
      <c r="FH56" s="3">
        <v>0.88345859617027445</v>
      </c>
      <c r="FI56" s="3">
        <v>0.86039149222426858</v>
      </c>
      <c r="FJ56" s="3">
        <v>0.83542293111992028</v>
      </c>
      <c r="FK56" s="3">
        <v>0.80832181123439006</v>
      </c>
      <c r="FL56" s="3">
        <v>0.77885848121489654</v>
      </c>
      <c r="FM56" s="3">
        <v>0.74688634056102499</v>
      </c>
      <c r="FN56" s="3">
        <v>0.71226815867602145</v>
      </c>
      <c r="FO56" s="3">
        <v>0.67492393911663762</v>
      </c>
      <c r="FP56" s="3">
        <v>0.63486045409067404</v>
      </c>
      <c r="FQ56" s="3">
        <v>0.59217878576215799</v>
      </c>
      <c r="FR56" s="3">
        <v>0.54711990195351534</v>
      </c>
      <c r="FS56" s="3">
        <v>0.50007306158453257</v>
      </c>
      <c r="FT56" s="3">
        <v>0.45063083798566983</v>
      </c>
      <c r="FU56" s="3">
        <v>0.39966449020949057</v>
      </c>
      <c r="FV56" s="3">
        <v>0.3482436568991375</v>
      </c>
      <c r="FW56" s="3">
        <v>0.29751500339864018</v>
      </c>
      <c r="FX56" s="3">
        <v>0.24860651198993772</v>
      </c>
      <c r="FY56" s="3">
        <v>0.20264165398811812</v>
      </c>
      <c r="FZ56" s="3">
        <v>0.16073130711029554</v>
      </c>
      <c r="GA56" s="3">
        <v>0.12383061362391388</v>
      </c>
      <c r="GB56" s="3">
        <v>9.3183775058131441E-2</v>
      </c>
      <c r="GC56" s="3">
        <v>6.8039997034195832E-2</v>
      </c>
      <c r="GD56" s="3">
        <v>4.7616431124441264E-2</v>
      </c>
      <c r="GE56" s="3">
        <v>3.1626357388542643E-2</v>
      </c>
      <c r="GF56" s="3">
        <v>1.9835418826946179E-2</v>
      </c>
      <c r="GG56" s="3">
        <v>1.1304998606229705E-2</v>
      </c>
      <c r="GH56" s="3">
        <v>5.7109461459090606E-3</v>
      </c>
      <c r="GI56" s="3">
        <v>2.5075051242842909E-3</v>
      </c>
      <c r="GJ56" s="3">
        <v>9.4467748052286368E-4</v>
      </c>
      <c r="GK56" s="3">
        <v>2.9046943171117008E-4</v>
      </c>
      <c r="GL56" s="3">
        <v>6.6959013398058915E-5</v>
      </c>
      <c r="GM56" s="3">
        <v>9.7097265328525205E-6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48</v>
      </c>
      <c r="HC56">
        <f t="shared" si="24"/>
        <v>2.9839072225570475E-3</v>
      </c>
      <c r="HD56">
        <f>IF(H56&gt;=$F$3,IF(HB56&lt;50,HC56*VLOOKUP(H56,Ret!$A$2:$AZ$27,HB56+2),HC56),0)</f>
        <v>7.8476759953250352E-4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1.1696916312423625E-5</v>
      </c>
      <c r="HH56">
        <f t="shared" si="28"/>
        <v>70</v>
      </c>
      <c r="HI56">
        <f t="shared" si="28"/>
        <v>47</v>
      </c>
      <c r="HJ56">
        <f t="shared" si="21"/>
        <v>3.0765501441659049E-3</v>
      </c>
      <c r="HK56">
        <f>IF(HH56&gt;=$F$3,IF(HI56&lt;50,HJ56*VLOOKUP(HH56,Ret!$A$2:$AZ$27,HI56+2),HJ56),0)</f>
        <v>9.629601951239282E-4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1.129093902908887E-5</v>
      </c>
      <c r="HN56">
        <f>HN55/(1+Assumptions!$C$9)</f>
        <v>0.18668915583948884</v>
      </c>
      <c r="HO56">
        <f>HO55*(1+Assumptions!$C$10)</f>
        <v>4.217476921689304</v>
      </c>
      <c r="HQ56">
        <f>HQ55/(1.01+Assumptions!$C$9)</f>
        <v>0.12126690145346461</v>
      </c>
      <c r="HR56">
        <f>HR55/(0.99+Assumptions!$C$9)</f>
        <v>0.28860898026307646</v>
      </c>
    </row>
    <row r="57" spans="2:226" x14ac:dyDescent="0.25">
      <c r="B57">
        <f t="shared" si="27"/>
        <v>2093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220607.86016352873</v>
      </c>
      <c r="F57" s="3">
        <f t="shared" si="19"/>
        <v>18217.34</v>
      </c>
      <c r="H57">
        <f t="shared" si="23"/>
        <v>72</v>
      </c>
      <c r="I57" s="5">
        <v>182961.27099293345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57053.63</v>
      </c>
      <c r="BH57" s="5">
        <v>59262.83</v>
      </c>
      <c r="BI57" s="5">
        <v>61445.65</v>
      </c>
      <c r="BJ57" s="5">
        <v>63582.46</v>
      </c>
      <c r="BK57" s="5">
        <v>65651.37</v>
      </c>
      <c r="BL57" s="5">
        <v>67629</v>
      </c>
      <c r="BM57" s="5">
        <v>69485.679999999993</v>
      </c>
      <c r="BN57" s="5">
        <v>71180.009999999995</v>
      </c>
      <c r="BO57" s="5">
        <v>72658.83</v>
      </c>
      <c r="BP57" s="5">
        <v>73860.990000000005</v>
      </c>
      <c r="BQ57" s="5">
        <v>74724.59</v>
      </c>
      <c r="BR57" s="5">
        <v>75180.47</v>
      </c>
      <c r="BS57" s="5">
        <v>75156.89</v>
      </c>
      <c r="BT57" s="5">
        <v>74583.83</v>
      </c>
      <c r="BU57" s="5">
        <v>73395.89</v>
      </c>
      <c r="BV57" s="5">
        <v>71540.81</v>
      </c>
      <c r="BW57" s="5">
        <v>68985.41</v>
      </c>
      <c r="BX57" s="5">
        <v>65583.89</v>
      </c>
      <c r="BY57" s="5">
        <v>61365.5</v>
      </c>
      <c r="BZ57" s="5">
        <v>56411.08</v>
      </c>
      <c r="CA57" s="5">
        <v>50844.33</v>
      </c>
      <c r="CB57" s="5">
        <v>44822.76</v>
      </c>
      <c r="CC57" s="5">
        <v>38544.93</v>
      </c>
      <c r="CD57" s="5">
        <v>32254.59</v>
      </c>
      <c r="CE57" s="5">
        <v>26216.31</v>
      </c>
      <c r="CF57" s="5">
        <v>20813.07</v>
      </c>
      <c r="CG57" s="5">
        <v>16032.92</v>
      </c>
      <c r="CH57" s="5">
        <v>11837.44</v>
      </c>
      <c r="CI57" s="5">
        <v>8294.73</v>
      </c>
      <c r="CJ57" s="5">
        <v>5488.42</v>
      </c>
      <c r="CK57" s="5">
        <v>3300.11</v>
      </c>
      <c r="CL57" s="5">
        <v>1758.81</v>
      </c>
      <c r="CM57" s="5">
        <v>814.71</v>
      </c>
      <c r="CN57" s="5">
        <v>323.82</v>
      </c>
      <c r="CO57" s="5">
        <v>105.04</v>
      </c>
      <c r="CP57" s="5">
        <v>25.55</v>
      </c>
      <c r="CQ57" s="5">
        <v>3.91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0.98621999999999999</v>
      </c>
      <c r="FD57" s="3">
        <v>0.97100262539999993</v>
      </c>
      <c r="FE57" s="3">
        <v>0.95428196019061196</v>
      </c>
      <c r="FF57" s="3">
        <v>0.93598837501375787</v>
      </c>
      <c r="FG57" s="3">
        <v>0.91606118250971491</v>
      </c>
      <c r="FH57" s="3">
        <v>0.89446045982613576</v>
      </c>
      <c r="FI57" s="3">
        <v>0.87110609722007537</v>
      </c>
      <c r="FJ57" s="3">
        <v>0.84582659827874873</v>
      </c>
      <c r="FK57" s="3">
        <v>0.81838798343058605</v>
      </c>
      <c r="FL57" s="3">
        <v>0.78855774143454116</v>
      </c>
      <c r="FM57" s="3">
        <v>0.75618744614865319</v>
      </c>
      <c r="FN57" s="3">
        <v>0.72113815801966308</v>
      </c>
      <c r="FO57" s="3">
        <v>0.68332888439469219</v>
      </c>
      <c r="FP57" s="3">
        <v>0.64276648181702334</v>
      </c>
      <c r="FQ57" s="3">
        <v>0.59955329124446488</v>
      </c>
      <c r="FR57" s="3">
        <v>0.55393328131367359</v>
      </c>
      <c r="FS57" s="3">
        <v>0.50630055845351074</v>
      </c>
      <c r="FT57" s="3">
        <v>0.45624262223921214</v>
      </c>
      <c r="FU57" s="3">
        <v>0.40464158166395725</v>
      </c>
      <c r="FV57" s="3">
        <v>0.35258039576707251</v>
      </c>
      <c r="FW57" s="3">
        <v>0.30122000951568306</v>
      </c>
      <c r="FX57" s="3">
        <v>0.25170245215139991</v>
      </c>
      <c r="FY57" s="3">
        <v>0.20516518577312759</v>
      </c>
      <c r="FZ57" s="3">
        <v>0.16273292205152934</v>
      </c>
      <c r="GA57" s="3">
        <v>0.12537269780693924</v>
      </c>
      <c r="GB57" s="3">
        <v>9.4344208826699846E-2</v>
      </c>
      <c r="GC57" s="3">
        <v>6.8887310958991421E-2</v>
      </c>
      <c r="GD57" s="3">
        <v>4.8209406828430966E-2</v>
      </c>
      <c r="GE57" s="3">
        <v>3.2020205921375569E-2</v>
      </c>
      <c r="GF57" s="3">
        <v>2.0082432749768332E-2</v>
      </c>
      <c r="GG57" s="3">
        <v>1.1445781721402964E-2</v>
      </c>
      <c r="GH57" s="3">
        <v>5.7820655522011349E-3</v>
      </c>
      <c r="GI57" s="3">
        <v>2.5387315220049521E-3</v>
      </c>
      <c r="GJ57" s="3">
        <v>9.5644171360014559E-4</v>
      </c>
      <c r="GK57" s="3">
        <v>2.9408669809777272E-4</v>
      </c>
      <c r="GL57" s="3">
        <v>6.7792865645498551E-5</v>
      </c>
      <c r="GM57" s="3">
        <v>9.8306434472537432E-6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49</v>
      </c>
      <c r="HC57">
        <f t="shared" si="24"/>
        <v>2.1874427067121202E-3</v>
      </c>
      <c r="HD57">
        <f>IF(H57&gt;=$F$3,IF(HB57&lt;50,HC57*VLOOKUP(H57,Ret!$A$2:$AZ$27,HB57+2),HC57),0)</f>
        <v>6.2998349953309054E-4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9.1653849411237844E-6</v>
      </c>
      <c r="HH57">
        <f t="shared" si="28"/>
        <v>71</v>
      </c>
      <c r="HI57">
        <f t="shared" si="28"/>
        <v>48</v>
      </c>
      <c r="HJ57">
        <f t="shared" si="21"/>
        <v>2.1022990100128878E-3</v>
      </c>
      <c r="HK57">
        <f>IF(HH57&gt;=$F$3,IF(HI57&lt;50,HJ57*VLOOKUP(HH57,Ret!$A$2:$AZ$27,HI57+2),HJ57),0)</f>
        <v>5.5290463963338955E-4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8.2410121192505201E-6</v>
      </c>
      <c r="HN57">
        <f>HN56/(1+Assumptions!$C$9)</f>
        <v>0.17985467807272526</v>
      </c>
      <c r="HO57">
        <f>HO56*(1+Assumptions!$C$10)</f>
        <v>4.354544921644206</v>
      </c>
      <c r="HQ57">
        <f>HQ56/(1.01+Assumptions!$C$9)</f>
        <v>0.11571269222658837</v>
      </c>
      <c r="HR57">
        <f>HR56/(0.99+Assumptions!$C$9)</f>
        <v>0.28074803527536618</v>
      </c>
    </row>
    <row r="58" spans="2:226" x14ac:dyDescent="0.25">
      <c r="B58">
        <f t="shared" ref="B58:C73" si="29">B57+1</f>
        <v>2094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232741.29247252279</v>
      </c>
      <c r="F58" s="3">
        <f t="shared" si="19"/>
        <v>14033.35</v>
      </c>
      <c r="H58">
        <f t="shared" si="23"/>
        <v>73</v>
      </c>
      <c r="I58" s="5">
        <v>176236.37138746405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60090.879999999997</v>
      </c>
      <c r="BI58" s="5">
        <v>62304.2</v>
      </c>
      <c r="BJ58" s="5">
        <v>64470.87</v>
      </c>
      <c r="BK58" s="5">
        <v>66568.69</v>
      </c>
      <c r="BL58" s="5">
        <v>68573.94</v>
      </c>
      <c r="BM58" s="5">
        <v>70456.570000000007</v>
      </c>
      <c r="BN58" s="5">
        <v>72174.58</v>
      </c>
      <c r="BO58" s="5">
        <v>73674.06</v>
      </c>
      <c r="BP58" s="5">
        <v>74893.02</v>
      </c>
      <c r="BQ58" s="5">
        <v>75768.679999999993</v>
      </c>
      <c r="BR58" s="5">
        <v>76230.929999999993</v>
      </c>
      <c r="BS58" s="5">
        <v>76207.02</v>
      </c>
      <c r="BT58" s="5">
        <v>75625.960000000006</v>
      </c>
      <c r="BU58" s="5">
        <v>74421.41</v>
      </c>
      <c r="BV58" s="5">
        <v>72540.42</v>
      </c>
      <c r="BW58" s="5">
        <v>69949.31</v>
      </c>
      <c r="BX58" s="5">
        <v>66500.259999999995</v>
      </c>
      <c r="BY58" s="5">
        <v>62222.93</v>
      </c>
      <c r="BZ58" s="5">
        <v>57199.28</v>
      </c>
      <c r="CA58" s="5">
        <v>51554.75</v>
      </c>
      <c r="CB58" s="5">
        <v>45449.05</v>
      </c>
      <c r="CC58" s="5">
        <v>39083.5</v>
      </c>
      <c r="CD58" s="5">
        <v>32705.27</v>
      </c>
      <c r="CE58" s="5">
        <v>26582.61</v>
      </c>
      <c r="CF58" s="5">
        <v>21103.89</v>
      </c>
      <c r="CG58" s="5">
        <v>16256.94</v>
      </c>
      <c r="CH58" s="5">
        <v>12002.84</v>
      </c>
      <c r="CI58" s="5">
        <v>8410.6299999999992</v>
      </c>
      <c r="CJ58" s="5">
        <v>5565.1</v>
      </c>
      <c r="CK58" s="5">
        <v>3346.22</v>
      </c>
      <c r="CL58" s="5">
        <v>1783.38</v>
      </c>
      <c r="CM58" s="5">
        <v>826.1</v>
      </c>
      <c r="CN58" s="5">
        <v>328.34</v>
      </c>
      <c r="CO58" s="5">
        <v>106.51</v>
      </c>
      <c r="CP58" s="5">
        <v>25.9</v>
      </c>
      <c r="CQ58" s="5">
        <v>3.96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0.98456999999999995</v>
      </c>
      <c r="FE58" s="3">
        <v>0.9676157045999999</v>
      </c>
      <c r="FF58" s="3">
        <v>0.94906651154281785</v>
      </c>
      <c r="FG58" s="3">
        <v>0.92886088551207124</v>
      </c>
      <c r="FH58" s="3">
        <v>0.90695834583169654</v>
      </c>
      <c r="FI58" s="3">
        <v>0.88327766342203096</v>
      </c>
      <c r="FJ58" s="3">
        <v>0.85764494562952354</v>
      </c>
      <c r="FK58" s="3">
        <v>0.82982294359330178</v>
      </c>
      <c r="FL58" s="3">
        <v>0.79957589729932599</v>
      </c>
      <c r="FM58" s="3">
        <v>0.7667533067151886</v>
      </c>
      <c r="FN58" s="3">
        <v>0.73121429094893964</v>
      </c>
      <c r="FO58" s="3">
        <v>0.69287672567448677</v>
      </c>
      <c r="FP58" s="3">
        <v>0.65174756323844929</v>
      </c>
      <c r="FQ58" s="3">
        <v>0.60793057456192834</v>
      </c>
      <c r="FR58" s="3">
        <v>0.56167313714351119</v>
      </c>
      <c r="FS58" s="3">
        <v>0.51337486408054067</v>
      </c>
      <c r="FT58" s="3">
        <v>0.46261749126889762</v>
      </c>
      <c r="FU58" s="3">
        <v>0.41029545300638531</v>
      </c>
      <c r="FV58" s="3">
        <v>0.35750684002258376</v>
      </c>
      <c r="FW58" s="3">
        <v>0.30542881863649401</v>
      </c>
      <c r="FX58" s="3">
        <v>0.25521937514084075</v>
      </c>
      <c r="FY58" s="3">
        <v>0.20803186487105071</v>
      </c>
      <c r="FZ58" s="3">
        <v>0.16500671457842001</v>
      </c>
      <c r="GA58" s="3">
        <v>0.12712447304550634</v>
      </c>
      <c r="GB58" s="3">
        <v>9.566243721147398E-2</v>
      </c>
      <c r="GC58" s="3">
        <v>6.984984177870196E-2</v>
      </c>
      <c r="GD58" s="3">
        <v>4.8883014771988989E-2</v>
      </c>
      <c r="GE58" s="3">
        <v>3.2467609581407368E-2</v>
      </c>
      <c r="GF58" s="3">
        <v>2.0363035377267077E-2</v>
      </c>
      <c r="GG58" s="3">
        <v>1.1605708382919598E-2</v>
      </c>
      <c r="GH58" s="3">
        <v>5.8628557037994937E-3</v>
      </c>
      <c r="GI58" s="3">
        <v>2.5742040538672436E-3</v>
      </c>
      <c r="GJ58" s="3">
        <v>9.6980563525394527E-4</v>
      </c>
      <c r="GK58" s="3">
        <v>2.9819583672788307E-4</v>
      </c>
      <c r="GL58" s="3">
        <v>6.874010428251159E-5</v>
      </c>
      <c r="GM58" s="3">
        <v>9.9680025220070038E-6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50</v>
      </c>
      <c r="HC58">
        <f t="shared" si="24"/>
        <v>1.5482938222379061E-3</v>
      </c>
      <c r="HD58">
        <f>IF(H58&gt;=$F$3,IF(HB58&lt;50,HC58*VLOOKUP(H58,Ret!$A$2:$AZ$27,HB58+2),HC58),0)</f>
        <v>1.5482938222379061E-3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72</v>
      </c>
      <c r="HI58">
        <f t="shared" si="30"/>
        <v>49</v>
      </c>
      <c r="HJ58">
        <f t="shared" si="21"/>
        <v>1.5411533582602478E-3</v>
      </c>
      <c r="HK58">
        <f>IF(HH58&gt;=$F$3,IF(HI58&lt;50,HJ58*VLOOKUP(HH58,Ret!$A$2:$AZ$27,HI58+2),HJ58),0)</f>
        <v>4.4385216717895135E-4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6.4574325711104386E-6</v>
      </c>
      <c r="HN58">
        <f>HN57/(1+Assumptions!$C$9)</f>
        <v>0.17327040276755803</v>
      </c>
      <c r="HO58">
        <f>HO57*(1+Assumptions!$C$10)</f>
        <v>4.4960676315976427</v>
      </c>
      <c r="HQ58">
        <f>HQ57/(1.01+Assumptions!$C$9)</f>
        <v>0.1104128742620118</v>
      </c>
      <c r="HR58">
        <f>HR57/(0.99+Assumptions!$C$9)</f>
        <v>0.27310120162973361</v>
      </c>
    </row>
    <row r="59" spans="2:226" x14ac:dyDescent="0.25">
      <c r="B59">
        <f t="shared" si="29"/>
        <v>2095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245542.06355851155</v>
      </c>
      <c r="F59" s="3">
        <f t="shared" si="19"/>
        <v>10361.11</v>
      </c>
      <c r="H59">
        <f t="shared" si="23"/>
        <v>74</v>
      </c>
      <c r="I59" s="5">
        <v>169549.16742153766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63280.62</v>
      </c>
      <c r="BJ59" s="5">
        <v>65481.24</v>
      </c>
      <c r="BK59" s="5">
        <v>67611.94</v>
      </c>
      <c r="BL59" s="5">
        <v>69648.62</v>
      </c>
      <c r="BM59" s="5">
        <v>71560.75</v>
      </c>
      <c r="BN59" s="5">
        <v>73305.679999999993</v>
      </c>
      <c r="BO59" s="5">
        <v>74828.67</v>
      </c>
      <c r="BP59" s="5">
        <v>76066.73</v>
      </c>
      <c r="BQ59" s="5">
        <v>76956.12</v>
      </c>
      <c r="BR59" s="5">
        <v>77425.61</v>
      </c>
      <c r="BS59" s="5">
        <v>77401.320000000007</v>
      </c>
      <c r="BT59" s="5">
        <v>76811.149999999994</v>
      </c>
      <c r="BU59" s="5">
        <v>75587.73</v>
      </c>
      <c r="BV59" s="5">
        <v>73677.259999999995</v>
      </c>
      <c r="BW59" s="5">
        <v>71045.539999999994</v>
      </c>
      <c r="BX59" s="5">
        <v>67542.44</v>
      </c>
      <c r="BY59" s="5">
        <v>63198.080000000002</v>
      </c>
      <c r="BZ59" s="5">
        <v>58095.7</v>
      </c>
      <c r="CA59" s="5">
        <v>52362.71</v>
      </c>
      <c r="CB59" s="5">
        <v>46161.32</v>
      </c>
      <c r="CC59" s="5">
        <v>39696.01</v>
      </c>
      <c r="CD59" s="5">
        <v>33217.82</v>
      </c>
      <c r="CE59" s="5">
        <v>26999.21</v>
      </c>
      <c r="CF59" s="5">
        <v>21434.62</v>
      </c>
      <c r="CG59" s="5">
        <v>16511.72</v>
      </c>
      <c r="CH59" s="5">
        <v>12190.94</v>
      </c>
      <c r="CI59" s="5">
        <v>8542.44</v>
      </c>
      <c r="CJ59" s="5">
        <v>5652.32</v>
      </c>
      <c r="CK59" s="5">
        <v>3398.66</v>
      </c>
      <c r="CL59" s="5">
        <v>1811.33</v>
      </c>
      <c r="CM59" s="5">
        <v>839.04</v>
      </c>
      <c r="CN59" s="5">
        <v>333.49</v>
      </c>
      <c r="CO59" s="5">
        <v>108.18</v>
      </c>
      <c r="CP59" s="5">
        <v>26.31</v>
      </c>
      <c r="CQ59" s="5">
        <v>4.0199999999999996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0.98277999999999999</v>
      </c>
      <c r="FF59" s="3">
        <v>0.96394010739999991</v>
      </c>
      <c r="FG59" s="3">
        <v>0.94341782251345385</v>
      </c>
      <c r="FH59" s="3">
        <v>0.92117203025858652</v>
      </c>
      <c r="FI59" s="3">
        <v>0.8971202285485349</v>
      </c>
      <c r="FJ59" s="3">
        <v>0.87108579951605636</v>
      </c>
      <c r="FK59" s="3">
        <v>0.84282777617975546</v>
      </c>
      <c r="FL59" s="3">
        <v>0.81210670373800342</v>
      </c>
      <c r="FM59" s="3">
        <v>0.77876972354955831</v>
      </c>
      <c r="FN59" s="3">
        <v>0.74267374686303633</v>
      </c>
      <c r="FO59" s="3">
        <v>0.70373536231500733</v>
      </c>
      <c r="FP59" s="3">
        <v>0.66196163120798857</v>
      </c>
      <c r="FQ59" s="3">
        <v>0.61745795074187548</v>
      </c>
      <c r="FR59" s="3">
        <v>0.57047557526992621</v>
      </c>
      <c r="FS59" s="3">
        <v>0.5214203805524652</v>
      </c>
      <c r="FT59" s="3">
        <v>0.46986754752724297</v>
      </c>
      <c r="FU59" s="3">
        <v>0.41672552790191181</v>
      </c>
      <c r="FV59" s="3">
        <v>0.36310962148205184</v>
      </c>
      <c r="FW59" s="3">
        <v>0.31021544292076136</v>
      </c>
      <c r="FX59" s="3">
        <v>0.25921912625901739</v>
      </c>
      <c r="FY59" s="3">
        <v>0.21129210200498766</v>
      </c>
      <c r="FZ59" s="3">
        <v>0.16759266946831611</v>
      </c>
      <c r="GA59" s="3">
        <v>0.12911674441178009</v>
      </c>
      <c r="GB59" s="3">
        <v>9.7161641337308632E-2</v>
      </c>
      <c r="GC59" s="3">
        <v>7.0944515655262649E-2</v>
      </c>
      <c r="GD59" s="3">
        <v>4.9649100391022459E-2</v>
      </c>
      <c r="GE59" s="3">
        <v>3.2976435988713207E-2</v>
      </c>
      <c r="GF59" s="3">
        <v>2.0682161123401151E-2</v>
      </c>
      <c r="GG59" s="3">
        <v>1.1787590910671253E-2</v>
      </c>
      <c r="GH59" s="3">
        <v>5.9547373003437966E-3</v>
      </c>
      <c r="GI59" s="3">
        <v>2.6145465064619506E-3</v>
      </c>
      <c r="GJ59" s="3">
        <v>9.8500425084447523E-4</v>
      </c>
      <c r="GK59" s="3">
        <v>3.0286910704965922E-4</v>
      </c>
      <c r="GL59" s="3">
        <v>6.9817386557087432E-5</v>
      </c>
      <c r="GM59" s="3">
        <v>1.0124219224643247E-5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51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73</v>
      </c>
      <c r="HI59">
        <f t="shared" si="30"/>
        <v>50</v>
      </c>
      <c r="HJ59">
        <f t="shared" si="21"/>
        <v>1.0908437585101858E-3</v>
      </c>
      <c r="HK59">
        <f>IF(HH59&gt;=$F$3,IF(HI59&lt;50,HJ59*VLOOKUP(HH59,Ret!$A$2:$AZ$27,HI59+2),HJ59),0)</f>
        <v>1.0908437585101858E-3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0.16692717029629867</v>
      </c>
      <c r="HO59">
        <f>HO58*(1+Assumptions!$C$10)</f>
        <v>4.6421898296245656</v>
      </c>
      <c r="HQ59">
        <f>HQ58/(1.01+Assumptions!$C$9)</f>
        <v>0.10535579605153797</v>
      </c>
      <c r="HR59">
        <f>HR58/(0.99+Assumptions!$C$9)</f>
        <v>0.26566264749974089</v>
      </c>
    </row>
    <row r="60" spans="2:226" x14ac:dyDescent="0.25">
      <c r="B60">
        <f t="shared" si="29"/>
        <v>2096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259046.87705422964</v>
      </c>
      <c r="F60" s="3">
        <f t="shared" si="19"/>
        <v>7260.24</v>
      </c>
      <c r="H60">
        <f t="shared" si="23"/>
        <v>75</v>
      </c>
      <c r="I60" s="5">
        <v>162898.57039051296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66628.59</v>
      </c>
      <c r="BK60" s="5">
        <v>68796.62</v>
      </c>
      <c r="BL60" s="5">
        <v>70868.990000000005</v>
      </c>
      <c r="BM60" s="5">
        <v>72814.62</v>
      </c>
      <c r="BN60" s="5">
        <v>74590.12</v>
      </c>
      <c r="BO60" s="5">
        <v>76139.789999999994</v>
      </c>
      <c r="BP60" s="5">
        <v>77399.55</v>
      </c>
      <c r="BQ60" s="5">
        <v>78304.52</v>
      </c>
      <c r="BR60" s="5">
        <v>78782.240000000005</v>
      </c>
      <c r="BS60" s="5">
        <v>78757.53</v>
      </c>
      <c r="BT60" s="5">
        <v>78157.02</v>
      </c>
      <c r="BU60" s="5">
        <v>76912.160000000003</v>
      </c>
      <c r="BV60" s="5">
        <v>74968.210000000006</v>
      </c>
      <c r="BW60" s="5">
        <v>72290.39</v>
      </c>
      <c r="BX60" s="5">
        <v>68725.899999999994</v>
      </c>
      <c r="BY60" s="5">
        <v>64305.42</v>
      </c>
      <c r="BZ60" s="5">
        <v>59113.64</v>
      </c>
      <c r="CA60" s="5">
        <v>53280.19</v>
      </c>
      <c r="CB60" s="5">
        <v>46970.14</v>
      </c>
      <c r="CC60" s="5">
        <v>40391.550000000003</v>
      </c>
      <c r="CD60" s="5">
        <v>33799.85</v>
      </c>
      <c r="CE60" s="5">
        <v>27472.28</v>
      </c>
      <c r="CF60" s="5">
        <v>21810.19</v>
      </c>
      <c r="CG60" s="5">
        <v>16801.03</v>
      </c>
      <c r="CH60" s="5">
        <v>12404.55</v>
      </c>
      <c r="CI60" s="5">
        <v>8692.1200000000008</v>
      </c>
      <c r="CJ60" s="5">
        <v>5751.36</v>
      </c>
      <c r="CK60" s="5">
        <v>3458.22</v>
      </c>
      <c r="CL60" s="5">
        <v>1843.07</v>
      </c>
      <c r="CM60" s="5">
        <v>853.75</v>
      </c>
      <c r="CN60" s="5">
        <v>339.33</v>
      </c>
      <c r="CO60" s="5">
        <v>110.08</v>
      </c>
      <c r="CP60" s="5">
        <v>26.77</v>
      </c>
      <c r="CQ60" s="5">
        <v>4.0999999999999996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0.98082999999999998</v>
      </c>
      <c r="FG60" s="3">
        <v>0.95994812929999995</v>
      </c>
      <c r="FH60" s="3">
        <v>0.93731255241110589</v>
      </c>
      <c r="FI60" s="3">
        <v>0.91283932166765192</v>
      </c>
      <c r="FJ60" s="3">
        <v>0.88634872455285663</v>
      </c>
      <c r="FK60" s="3">
        <v>0.85759557192836189</v>
      </c>
      <c r="FL60" s="3">
        <v>0.82633621333157314</v>
      </c>
      <c r="FM60" s="3">
        <v>0.79241511177431201</v>
      </c>
      <c r="FN60" s="3">
        <v>0.75568667134357259</v>
      </c>
      <c r="FO60" s="3">
        <v>0.7160660191650291</v>
      </c>
      <c r="FP60" s="3">
        <v>0.67356034026739298</v>
      </c>
      <c r="FQ60" s="3">
        <v>0.62827687859121617</v>
      </c>
      <c r="FR60" s="3">
        <v>0.58047129089921057</v>
      </c>
      <c r="FS60" s="3">
        <v>0.53055656459478739</v>
      </c>
      <c r="FT60" s="3">
        <v>0.47810043705330074</v>
      </c>
      <c r="FU60" s="3">
        <v>0.42402727762257242</v>
      </c>
      <c r="FV60" s="3">
        <v>0.36947192808365226</v>
      </c>
      <c r="FW60" s="3">
        <v>0.31565095231970663</v>
      </c>
      <c r="FX60" s="3">
        <v>0.26376109226787003</v>
      </c>
      <c r="FY60" s="3">
        <v>0.21499430391846355</v>
      </c>
      <c r="FZ60" s="3">
        <v>0.17052918198204692</v>
      </c>
      <c r="GA60" s="3">
        <v>0.13137909238260859</v>
      </c>
      <c r="GB60" s="3">
        <v>9.8864080808836782E-2</v>
      </c>
      <c r="GC60" s="3">
        <v>7.2187585884188346E-2</v>
      </c>
      <c r="GD60" s="3">
        <v>5.0519038229331528E-2</v>
      </c>
      <c r="GE60" s="3">
        <v>3.3554240001539712E-2</v>
      </c>
      <c r="GF60" s="3">
        <v>2.104454824416568E-2</v>
      </c>
      <c r="GG60" s="3">
        <v>1.1994129826279789E-2</v>
      </c>
      <c r="GH60" s="3">
        <v>6.0590745643417611E-3</v>
      </c>
      <c r="GI60" s="3">
        <v>2.6603578689655366E-3</v>
      </c>
      <c r="GJ60" s="3">
        <v>1.0022632235540761E-3</v>
      </c>
      <c r="GK60" s="3">
        <v>3.0817589597840729E-4</v>
      </c>
      <c r="GL60" s="3">
        <v>7.1040707540942431E-5</v>
      </c>
      <c r="GM60" s="3">
        <v>1.0301613000512061E-5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52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74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0.16081615635481566</v>
      </c>
      <c r="HO60">
        <f>HO59*(1+Assumptions!$C$10)</f>
        <v>4.7930609990873636</v>
      </c>
      <c r="HQ60">
        <f>HQ59/(1.01+Assumptions!$C$9)</f>
        <v>0.10053033974383394</v>
      </c>
      <c r="HR60">
        <f>HR59/(0.99+Assumptions!$C$9)</f>
        <v>0.25842669990247169</v>
      </c>
    </row>
    <row r="61" spans="2:226" x14ac:dyDescent="0.25">
      <c r="B61">
        <f t="shared" si="29"/>
        <v>2097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273294.45529221225</v>
      </c>
      <c r="F61" s="3">
        <f t="shared" si="19"/>
        <v>4803.92</v>
      </c>
    </row>
    <row r="62" spans="2:226" x14ac:dyDescent="0.25">
      <c r="B62">
        <f t="shared" si="29"/>
        <v>2098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288325.65033328393</v>
      </c>
      <c r="F62" s="3">
        <f t="shared" si="19"/>
        <v>2888.53</v>
      </c>
    </row>
    <row r="63" spans="2:226" x14ac:dyDescent="0.25">
      <c r="B63">
        <f t="shared" si="29"/>
        <v>2099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304183.56110161456</v>
      </c>
      <c r="F63" s="3">
        <f t="shared" si="19"/>
        <v>1539.46</v>
      </c>
    </row>
    <row r="64" spans="2:226" x14ac:dyDescent="0.25">
      <c r="B64">
        <f t="shared" si="29"/>
        <v>2100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320913.65696220333</v>
      </c>
      <c r="F64" s="3">
        <f t="shared" si="19"/>
        <v>713.11</v>
      </c>
    </row>
    <row r="65" spans="2:6" x14ac:dyDescent="0.25">
      <c r="B65">
        <f t="shared" si="29"/>
        <v>2101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338563.90809512453</v>
      </c>
      <c r="F65" s="3">
        <f t="shared" si="19"/>
        <v>283.43</v>
      </c>
    </row>
    <row r="66" spans="2:6" x14ac:dyDescent="0.25">
      <c r="B66">
        <f t="shared" si="29"/>
        <v>2102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357184.92304035631</v>
      </c>
      <c r="F66" s="3">
        <f t="shared" si="19"/>
        <v>91.94</v>
      </c>
    </row>
    <row r="67" spans="2:6" x14ac:dyDescent="0.25">
      <c r="B67">
        <f t="shared" si="29"/>
        <v>2103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376830.09380757593</v>
      </c>
      <c r="F67" s="3">
        <f t="shared" si="19"/>
        <v>22.36</v>
      </c>
    </row>
    <row r="68" spans="2:6" x14ac:dyDescent="0.25">
      <c r="B68">
        <f t="shared" si="29"/>
        <v>2104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397555.7489669926</v>
      </c>
      <c r="F68" s="3">
        <f t="shared" si="19"/>
        <v>3.42</v>
      </c>
    </row>
    <row r="69" spans="2:6" x14ac:dyDescent="0.25">
      <c r="B69">
        <f t="shared" si="29"/>
        <v>2105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419421.31516017712</v>
      </c>
      <c r="F69" s="3">
        <f t="shared" si="19"/>
        <v>0</v>
      </c>
    </row>
    <row r="70" spans="2:6" x14ac:dyDescent="0.25">
      <c r="B70">
        <f t="shared" si="29"/>
        <v>2106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442489.4874939869</v>
      </c>
      <c r="F70" s="3">
        <f t="shared" si="19"/>
        <v>0</v>
      </c>
    </row>
    <row r="71" spans="2:6" x14ac:dyDescent="0.25">
      <c r="B71">
        <f t="shared" si="29"/>
        <v>2107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466826.40930615616</v>
      </c>
      <c r="F71" s="3">
        <f t="shared" si="19"/>
        <v>0</v>
      </c>
    </row>
    <row r="72" spans="2:6" x14ac:dyDescent="0.25">
      <c r="B72">
        <f t="shared" si="29"/>
        <v>2108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492501.86181799474</v>
      </c>
      <c r="F72" s="3">
        <f t="shared" si="19"/>
        <v>0</v>
      </c>
    </row>
    <row r="73" spans="2:6" x14ac:dyDescent="0.25">
      <c r="B73">
        <f t="shared" si="29"/>
        <v>2109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519589.46421798447</v>
      </c>
      <c r="F73" s="3">
        <f t="shared" si="19"/>
        <v>0</v>
      </c>
    </row>
    <row r="74" spans="2:6" x14ac:dyDescent="0.25">
      <c r="B74">
        <f t="shared" ref="B74:C89" si="31">B73+1</f>
        <v>2110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548166.88474997354</v>
      </c>
      <c r="F74" s="3">
        <f t="shared" ref="F74:F108" si="32">ROUND(D74*E74, 2)</f>
        <v>0</v>
      </c>
    </row>
    <row r="75" spans="2:6" x14ac:dyDescent="0.25">
      <c r="B75">
        <f t="shared" si="31"/>
        <v>2111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578316.06341122207</v>
      </c>
      <c r="F75" s="3">
        <f t="shared" si="32"/>
        <v>0</v>
      </c>
    </row>
    <row r="76" spans="2:6" x14ac:dyDescent="0.25">
      <c r="B76">
        <f t="shared" si="31"/>
        <v>2112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610123.4468988392</v>
      </c>
      <c r="F76" s="3">
        <f t="shared" si="32"/>
        <v>0</v>
      </c>
    </row>
    <row r="77" spans="2:6" x14ac:dyDescent="0.25">
      <c r="B77">
        <f t="shared" si="31"/>
        <v>2113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643680.23647827539</v>
      </c>
      <c r="F77" s="3">
        <f t="shared" si="32"/>
        <v>0</v>
      </c>
    </row>
    <row r="78" spans="2:6" x14ac:dyDescent="0.25">
      <c r="B78">
        <f t="shared" si="31"/>
        <v>2114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679082.6494845805</v>
      </c>
      <c r="F78" s="3">
        <f t="shared" si="32"/>
        <v>0</v>
      </c>
    </row>
    <row r="79" spans="2:6" x14ac:dyDescent="0.25">
      <c r="B79">
        <f t="shared" si="31"/>
        <v>2115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716432.19520623237</v>
      </c>
      <c r="F79" s="3">
        <f t="shared" si="32"/>
        <v>0</v>
      </c>
    </row>
    <row r="80" spans="2:6" x14ac:dyDescent="0.25">
      <c r="B80">
        <f t="shared" si="31"/>
        <v>2116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755835.96594257513</v>
      </c>
      <c r="F80" s="3">
        <f t="shared" si="32"/>
        <v>0</v>
      </c>
    </row>
    <row r="81" spans="2:6" x14ac:dyDescent="0.25">
      <c r="B81">
        <f t="shared" si="31"/>
        <v>2117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797406.94406941684</v>
      </c>
      <c r="F81" s="3">
        <f t="shared" si="32"/>
        <v>0</v>
      </c>
    </row>
    <row r="82" spans="2:6" x14ac:dyDescent="0.25">
      <c r="B82">
        <f t="shared" si="31"/>
        <v>2118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841264.32599323452</v>
      </c>
      <c r="F82" s="3">
        <f t="shared" si="32"/>
        <v>0</v>
      </c>
    </row>
    <row r="83" spans="2:6" x14ac:dyDescent="0.25">
      <c r="B83">
        <f t="shared" si="31"/>
        <v>2119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887533.86392286257</v>
      </c>
      <c r="F83" s="3">
        <f t="shared" si="32"/>
        <v>0</v>
      </c>
    </row>
    <row r="84" spans="2:6" x14ac:dyDescent="0.25">
      <c r="B84">
        <f t="shared" si="31"/>
        <v>2120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936348.22643861989</v>
      </c>
      <c r="F84" s="3">
        <f t="shared" si="32"/>
        <v>0</v>
      </c>
    </row>
    <row r="85" spans="2:6" x14ac:dyDescent="0.25">
      <c r="B85">
        <f t="shared" si="31"/>
        <v>2121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987847.37889274396</v>
      </c>
      <c r="F85" s="3">
        <f t="shared" si="32"/>
        <v>0</v>
      </c>
    </row>
    <row r="86" spans="2:6" x14ac:dyDescent="0.25">
      <c r="B86">
        <f t="shared" si="31"/>
        <v>2122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1042178.9847318449</v>
      </c>
      <c r="F86" s="3">
        <f t="shared" si="32"/>
        <v>0</v>
      </c>
    </row>
    <row r="87" spans="2:6" x14ac:dyDescent="0.25">
      <c r="B87">
        <f t="shared" si="31"/>
        <v>2123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1099498.8288920962</v>
      </c>
      <c r="F87" s="3">
        <f t="shared" si="32"/>
        <v>0</v>
      </c>
    </row>
    <row r="88" spans="2:6" x14ac:dyDescent="0.25">
      <c r="B88">
        <f t="shared" si="31"/>
        <v>2124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1159971.2644811615</v>
      </c>
      <c r="F88" s="3">
        <f t="shared" si="32"/>
        <v>0</v>
      </c>
    </row>
    <row r="89" spans="2:6" x14ac:dyDescent="0.25">
      <c r="B89">
        <f t="shared" si="31"/>
        <v>2125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1223769.6840276255</v>
      </c>
      <c r="F89" s="3">
        <f t="shared" si="32"/>
        <v>0</v>
      </c>
    </row>
    <row r="90" spans="2:6" x14ac:dyDescent="0.25">
      <c r="B90">
        <f t="shared" ref="B90:C105" si="33">B89+1</f>
        <v>2126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1291077.0166491447</v>
      </c>
      <c r="F90" s="3">
        <f t="shared" si="32"/>
        <v>0</v>
      </c>
    </row>
    <row r="91" spans="2:6" x14ac:dyDescent="0.25">
      <c r="B91">
        <f t="shared" si="33"/>
        <v>2127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1362086.2525648475</v>
      </c>
      <c r="F91" s="3">
        <f t="shared" si="32"/>
        <v>0</v>
      </c>
    </row>
    <row r="92" spans="2:6" x14ac:dyDescent="0.25">
      <c r="B92">
        <f t="shared" si="33"/>
        <v>2128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1437000.9964559141</v>
      </c>
      <c r="F92" s="3">
        <f t="shared" si="32"/>
        <v>0</v>
      </c>
    </row>
    <row r="93" spans="2:6" x14ac:dyDescent="0.25">
      <c r="B93">
        <f t="shared" si="33"/>
        <v>2129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1516036.0512609896</v>
      </c>
      <c r="F93" s="3">
        <f t="shared" si="32"/>
        <v>0</v>
      </c>
    </row>
    <row r="94" spans="2:6" x14ac:dyDescent="0.25">
      <c r="B94">
        <f t="shared" si="33"/>
        <v>2130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1599418.0340803438</v>
      </c>
      <c r="F94" s="3">
        <f t="shared" si="32"/>
        <v>0</v>
      </c>
    </row>
    <row r="95" spans="2:6" x14ac:dyDescent="0.25">
      <c r="B95">
        <f t="shared" si="33"/>
        <v>2131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1687386.0259547625</v>
      </c>
      <c r="F95" s="3">
        <f t="shared" si="32"/>
        <v>0</v>
      </c>
    </row>
    <row r="96" spans="2:6" x14ac:dyDescent="0.25">
      <c r="B96">
        <f t="shared" si="33"/>
        <v>2132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1780192.2573822744</v>
      </c>
      <c r="F96" s="3">
        <f t="shared" si="32"/>
        <v>0</v>
      </c>
    </row>
    <row r="97" spans="2:6" x14ac:dyDescent="0.25">
      <c r="B97">
        <f t="shared" si="33"/>
        <v>2133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1878102.8315382996</v>
      </c>
      <c r="F97" s="3">
        <f t="shared" si="32"/>
        <v>0</v>
      </c>
    </row>
    <row r="98" spans="2:6" x14ac:dyDescent="0.25">
      <c r="B98">
        <f t="shared" si="33"/>
        <v>2134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1981398.4872729057</v>
      </c>
      <c r="F98" s="3">
        <f t="shared" si="32"/>
        <v>0</v>
      </c>
    </row>
    <row r="99" spans="2:6" x14ac:dyDescent="0.25">
      <c r="B99">
        <f t="shared" si="33"/>
        <v>2135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2090375.4040729157</v>
      </c>
      <c r="F99" s="3">
        <f t="shared" si="32"/>
        <v>0</v>
      </c>
    </row>
    <row r="100" spans="2:6" x14ac:dyDescent="0.25">
      <c r="B100">
        <f t="shared" si="33"/>
        <v>2136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2205346.0512969261</v>
      </c>
      <c r="F100" s="3">
        <f t="shared" si="32"/>
        <v>0</v>
      </c>
    </row>
    <row r="101" spans="2:6" x14ac:dyDescent="0.25">
      <c r="B101">
        <f t="shared" si="33"/>
        <v>2137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2326640.0841182568</v>
      </c>
      <c r="F101" s="3">
        <f t="shared" si="32"/>
        <v>0</v>
      </c>
    </row>
    <row r="102" spans="2:6" x14ac:dyDescent="0.25">
      <c r="B102">
        <f t="shared" si="33"/>
        <v>2138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2454605.2887447602</v>
      </c>
      <c r="F102" s="3">
        <f t="shared" si="32"/>
        <v>0</v>
      </c>
    </row>
    <row r="103" spans="2:6" x14ac:dyDescent="0.25">
      <c r="B103">
        <f t="shared" si="33"/>
        <v>2139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2589608.5796257225</v>
      </c>
      <c r="F103" s="3">
        <f t="shared" si="32"/>
        <v>0</v>
      </c>
    </row>
    <row r="104" spans="2:6" x14ac:dyDescent="0.25">
      <c r="B104">
        <f t="shared" si="33"/>
        <v>2140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2732037.0515051372</v>
      </c>
      <c r="F104" s="3">
        <f t="shared" si="32"/>
        <v>0</v>
      </c>
    </row>
    <row r="105" spans="2:6" x14ac:dyDescent="0.25">
      <c r="B105">
        <f t="shared" si="33"/>
        <v>2141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2882299.0893379198</v>
      </c>
      <c r="F105" s="3">
        <f t="shared" si="32"/>
        <v>0</v>
      </c>
    </row>
    <row r="106" spans="2:6" x14ac:dyDescent="0.25">
      <c r="B106">
        <f t="shared" ref="B106:C108" si="34">B105+1</f>
        <v>2142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3040825.5392515049</v>
      </c>
      <c r="F106" s="3">
        <f t="shared" si="32"/>
        <v>0</v>
      </c>
    </row>
    <row r="107" spans="2:6" x14ac:dyDescent="0.25">
      <c r="B107">
        <f t="shared" si="34"/>
        <v>2143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3208070.9439103375</v>
      </c>
      <c r="F107" s="3">
        <f t="shared" si="32"/>
        <v>0</v>
      </c>
    </row>
    <row r="108" spans="2:6" x14ac:dyDescent="0.25">
      <c r="B108">
        <f t="shared" si="34"/>
        <v>2144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3384514.8458254058</v>
      </c>
      <c r="F108" s="3">
        <f t="shared" si="3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FEBF5-02FF-4BEC-BE31-41C09277D1E0}">
  <sheetPr codeName="Sheet22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12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22</v>
      </c>
      <c r="E4" t="s">
        <v>34</v>
      </c>
      <c r="F4">
        <f>C4-C6</f>
        <v>21</v>
      </c>
      <c r="I4" s="6">
        <f t="shared" ref="I4:BT4" si="4">SUMPRODUCT(I10:I60,$HD10:$HD60)</f>
        <v>52192.748161940137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0</v>
      </c>
      <c r="AC4" s="6">
        <f t="shared" si="4"/>
        <v>0</v>
      </c>
      <c r="AD4" s="6">
        <f t="shared" si="4"/>
        <v>0</v>
      </c>
      <c r="AE4" s="6">
        <f t="shared" si="4"/>
        <v>0</v>
      </c>
      <c r="AF4" s="6">
        <f t="shared" si="4"/>
        <v>0</v>
      </c>
      <c r="AG4" s="6">
        <f t="shared" si="4"/>
        <v>0</v>
      </c>
      <c r="AH4" s="6">
        <f t="shared" si="4"/>
        <v>0</v>
      </c>
      <c r="AI4" s="6">
        <f t="shared" si="4"/>
        <v>0</v>
      </c>
      <c r="AJ4" s="6">
        <f t="shared" si="4"/>
        <v>0</v>
      </c>
      <c r="AK4" s="6">
        <f t="shared" si="4"/>
        <v>0</v>
      </c>
      <c r="AL4" s="6">
        <f t="shared" si="4"/>
        <v>0</v>
      </c>
      <c r="AM4" s="6">
        <f t="shared" si="4"/>
        <v>185.72731509656532</v>
      </c>
      <c r="AN4" s="6">
        <f t="shared" si="4"/>
        <v>368.21273235785281</v>
      </c>
      <c r="AO4" s="6">
        <f t="shared" si="4"/>
        <v>612.53293368609707</v>
      </c>
      <c r="AP4" s="6">
        <f t="shared" si="4"/>
        <v>855.68780753932401</v>
      </c>
      <c r="AQ4" s="6">
        <f t="shared" si="4"/>
        <v>1226.5893497055959</v>
      </c>
      <c r="AR4" s="6">
        <f t="shared" si="4"/>
        <v>1834.4154801551813</v>
      </c>
      <c r="AS4" s="6">
        <f t="shared" si="4"/>
        <v>2368.0644332285488</v>
      </c>
      <c r="AT4" s="6">
        <f t="shared" si="4"/>
        <v>3082.4890644330662</v>
      </c>
      <c r="AU4" s="6">
        <f t="shared" si="4"/>
        <v>3925.3657066357655</v>
      </c>
      <c r="AV4" s="6">
        <f t="shared" si="4"/>
        <v>4950.9525735592106</v>
      </c>
      <c r="AW4" s="6">
        <f t="shared" si="4"/>
        <v>6580.1475643279464</v>
      </c>
      <c r="AX4" s="6">
        <f t="shared" si="4"/>
        <v>8481.3587637890541</v>
      </c>
      <c r="AY4" s="6">
        <f t="shared" si="4"/>
        <v>11175.777187850903</v>
      </c>
      <c r="AZ4" s="6">
        <f t="shared" si="4"/>
        <v>13415.282683933881</v>
      </c>
      <c r="BA4" s="6">
        <f t="shared" si="4"/>
        <v>6247.3400745416593</v>
      </c>
      <c r="BB4" s="6">
        <f t="shared" si="4"/>
        <v>6981.6065181963204</v>
      </c>
      <c r="BC4" s="6">
        <f t="shared" si="4"/>
        <v>7509.4284305572146</v>
      </c>
      <c r="BD4" s="6">
        <f t="shared" si="4"/>
        <v>8036.1615540568155</v>
      </c>
      <c r="BE4" s="6">
        <f t="shared" si="4"/>
        <v>8479.0173930666024</v>
      </c>
      <c r="BF4" s="6">
        <f t="shared" si="4"/>
        <v>8913.5410932562409</v>
      </c>
      <c r="BG4" s="6">
        <f t="shared" si="4"/>
        <v>9338.0690280948384</v>
      </c>
      <c r="BH4" s="6">
        <f t="shared" si="4"/>
        <v>9838.5212807725202</v>
      </c>
      <c r="BI4" s="6">
        <f t="shared" si="4"/>
        <v>10210.140336228089</v>
      </c>
      <c r="BJ4" s="6">
        <f t="shared" si="4"/>
        <v>10577.592202012971</v>
      </c>
      <c r="BK4" s="6">
        <f t="shared" si="4"/>
        <v>10936.730480794015</v>
      </c>
      <c r="BL4" s="6">
        <f t="shared" si="4"/>
        <v>11283.832083386045</v>
      </c>
      <c r="BM4" s="6">
        <f t="shared" si="4"/>
        <v>11614.093474065134</v>
      </c>
      <c r="BN4" s="6">
        <f t="shared" si="4"/>
        <v>11918.855665865156</v>
      </c>
      <c r="BO4" s="6">
        <f t="shared" si="4"/>
        <v>12189.113151096375</v>
      </c>
      <c r="BP4" s="6">
        <f t="shared" si="4"/>
        <v>12414.703697841491</v>
      </c>
      <c r="BQ4" s="6">
        <f t="shared" si="4"/>
        <v>12586.840445414859</v>
      </c>
      <c r="BR4" s="6">
        <f t="shared" si="4"/>
        <v>12694.702587001504</v>
      </c>
      <c r="BS4" s="6">
        <f t="shared" si="4"/>
        <v>12727.685602029856</v>
      </c>
      <c r="BT4" s="6">
        <f t="shared" si="4"/>
        <v>12677.636427515374</v>
      </c>
      <c r="BU4" s="6">
        <f t="shared" ref="BU4:EF4" si="5">SUMPRODUCT(BU10:BU60,$HD10:$HD60)</f>
        <v>12539.509936985014</v>
      </c>
      <c r="BV4" s="6">
        <f t="shared" si="5"/>
        <v>12307.24082806624</v>
      </c>
      <c r="BW4" s="6">
        <f t="shared" si="5"/>
        <v>11975.531140162435</v>
      </c>
      <c r="BX4" s="6">
        <f t="shared" si="5"/>
        <v>11518.334310907823</v>
      </c>
      <c r="BY4" s="6">
        <f t="shared" si="5"/>
        <v>10930.461093326499</v>
      </c>
      <c r="BZ4" s="6">
        <f t="shared" si="5"/>
        <v>10213.801003151093</v>
      </c>
      <c r="CA4" s="6">
        <f t="shared" si="5"/>
        <v>9377.5388293407286</v>
      </c>
      <c r="CB4" s="6">
        <f t="shared" si="5"/>
        <v>8441.5601893944895</v>
      </c>
      <c r="CC4" s="6">
        <f t="shared" si="5"/>
        <v>7437.1826931711912</v>
      </c>
      <c r="CD4" s="6">
        <f t="shared" si="5"/>
        <v>6403.0710905974829</v>
      </c>
      <c r="CE4" s="6">
        <f t="shared" si="5"/>
        <v>5378.9276633631216</v>
      </c>
      <c r="CF4" s="6">
        <f t="shared" si="5"/>
        <v>4401.1233858155956</v>
      </c>
      <c r="CG4" s="6">
        <f t="shared" si="5"/>
        <v>3500.6368492887805</v>
      </c>
      <c r="CH4" s="6">
        <f t="shared" si="5"/>
        <v>2701.1118679265946</v>
      </c>
      <c r="CI4" s="6">
        <f t="shared" si="5"/>
        <v>2033.7833654162921</v>
      </c>
      <c r="CJ4" s="6">
        <f t="shared" si="5"/>
        <v>1480.2350257173662</v>
      </c>
      <c r="CK4" s="6">
        <f t="shared" si="5"/>
        <v>1053.5499975008061</v>
      </c>
      <c r="CL4" s="6">
        <f t="shared" si="5"/>
        <v>710.86802380900747</v>
      </c>
      <c r="CM4" s="6">
        <f t="shared" si="5"/>
        <v>452.10932127784059</v>
      </c>
      <c r="CN4" s="6">
        <f t="shared" si="5"/>
        <v>259.82774419255213</v>
      </c>
      <c r="CO4" s="6">
        <f t="shared" si="5"/>
        <v>131.38214590631125</v>
      </c>
      <c r="CP4" s="6">
        <f t="shared" si="5"/>
        <v>57.485111767771883</v>
      </c>
      <c r="CQ4" s="6">
        <f t="shared" si="5"/>
        <v>21.541215082286055</v>
      </c>
      <c r="CR4" s="6">
        <f t="shared" si="5"/>
        <v>6.5812022681900109</v>
      </c>
      <c r="CS4" s="6">
        <f t="shared" si="5"/>
        <v>1.5090829116475657</v>
      </c>
      <c r="CT4" s="6">
        <f t="shared" si="5"/>
        <v>0.21916757866269068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0</v>
      </c>
      <c r="DY4" s="7">
        <f t="shared" si="5"/>
        <v>0</v>
      </c>
      <c r="DZ4" s="7">
        <f t="shared" si="5"/>
        <v>0</v>
      </c>
      <c r="EA4" s="7">
        <f t="shared" si="5"/>
        <v>0</v>
      </c>
      <c r="EB4" s="7">
        <f t="shared" si="5"/>
        <v>0</v>
      </c>
      <c r="EC4" s="7">
        <f t="shared" si="5"/>
        <v>0</v>
      </c>
      <c r="ED4" s="7">
        <f t="shared" si="5"/>
        <v>0</v>
      </c>
      <c r="EE4" s="7">
        <f t="shared" si="5"/>
        <v>0</v>
      </c>
      <c r="EF4" s="7">
        <f t="shared" si="5"/>
        <v>0</v>
      </c>
      <c r="EG4" s="7">
        <f t="shared" ref="EG4:GR4" si="6">SUMPRODUCT(EG10:EG60,$HD10:$HD60)</f>
        <v>0</v>
      </c>
      <c r="EH4" s="7">
        <f t="shared" si="6"/>
        <v>0</v>
      </c>
      <c r="EI4" s="7">
        <f t="shared" si="6"/>
        <v>3.8581601400899295E-3</v>
      </c>
      <c r="EJ4" s="7">
        <f t="shared" si="6"/>
        <v>7.2502141164364799E-3</v>
      </c>
      <c r="EK4" s="7">
        <f t="shared" si="6"/>
        <v>1.1432178710554174E-2</v>
      </c>
      <c r="EL4" s="7">
        <f t="shared" si="6"/>
        <v>1.5137789235896548E-2</v>
      </c>
      <c r="EM4" s="7">
        <f t="shared" si="6"/>
        <v>2.0568084528748906E-2</v>
      </c>
      <c r="EN4" s="7">
        <f t="shared" si="6"/>
        <v>2.9156802652477359E-2</v>
      </c>
      <c r="EO4" s="7">
        <f t="shared" si="6"/>
        <v>3.5676581236820312E-2</v>
      </c>
      <c r="EP4" s="7">
        <f t="shared" si="6"/>
        <v>4.4018863362174053E-2</v>
      </c>
      <c r="EQ4" s="7">
        <f t="shared" si="6"/>
        <v>5.3133072955248377E-2</v>
      </c>
      <c r="ER4" s="7">
        <f t="shared" si="6"/>
        <v>6.3521553539273606E-2</v>
      </c>
      <c r="ES4" s="7">
        <f t="shared" si="6"/>
        <v>8.0023128223001366E-2</v>
      </c>
      <c r="ET4" s="7">
        <f t="shared" si="6"/>
        <v>9.7767129339738218E-2</v>
      </c>
      <c r="EU4" s="7">
        <f t="shared" si="6"/>
        <v>0.1221104159094291</v>
      </c>
      <c r="EV4" s="7">
        <f t="shared" si="6"/>
        <v>0.1389384155498308</v>
      </c>
      <c r="EW4" s="7">
        <f t="shared" si="6"/>
        <v>0.14890195784685098</v>
      </c>
      <c r="EX4" s="7">
        <f t="shared" si="6"/>
        <v>0.15772777287770082</v>
      </c>
      <c r="EY4" s="7">
        <f t="shared" si="6"/>
        <v>0.1608078444672357</v>
      </c>
      <c r="EZ4" s="7">
        <f t="shared" si="6"/>
        <v>0.16311599264331464</v>
      </c>
      <c r="FA4" s="7">
        <f t="shared" si="6"/>
        <v>0.16313266949495109</v>
      </c>
      <c r="FB4" s="7">
        <f t="shared" si="6"/>
        <v>0.1625523474809418</v>
      </c>
      <c r="FC4" s="7">
        <f t="shared" si="6"/>
        <v>0.16141637281501856</v>
      </c>
      <c r="FD4" s="7">
        <f t="shared" si="6"/>
        <v>0.1612010523849616</v>
      </c>
      <c r="FE4" s="7">
        <f t="shared" si="6"/>
        <v>0.15856863919951522</v>
      </c>
      <c r="FF4" s="7">
        <f t="shared" si="6"/>
        <v>0.15571123232113995</v>
      </c>
      <c r="FG4" s="7">
        <f t="shared" si="6"/>
        <v>0.15260479323633319</v>
      </c>
      <c r="FH4" s="7">
        <f t="shared" si="6"/>
        <v>0.14923985754547209</v>
      </c>
      <c r="FI4" s="7">
        <f t="shared" si="6"/>
        <v>0.14559989741993801</v>
      </c>
      <c r="FJ4" s="7">
        <f t="shared" si="6"/>
        <v>0.14163084421627051</v>
      </c>
      <c r="FK4" s="7">
        <f t="shared" si="6"/>
        <v>0.13729127514948397</v>
      </c>
      <c r="FL4" s="7">
        <f t="shared" si="6"/>
        <v>0.13254236994206331</v>
      </c>
      <c r="FM4" s="7">
        <f t="shared" si="6"/>
        <v>0.12737454293802225</v>
      </c>
      <c r="FN4" s="7">
        <f t="shared" si="6"/>
        <v>0.12176878930331989</v>
      </c>
      <c r="FO4" s="7">
        <f t="shared" si="6"/>
        <v>0.11572053353862399</v>
      </c>
      <c r="FP4" s="7">
        <f t="shared" si="6"/>
        <v>0.10925638453515646</v>
      </c>
      <c r="FQ4" s="7">
        <f t="shared" si="6"/>
        <v>0.10243223075709061</v>
      </c>
      <c r="FR4" s="7">
        <f t="shared" si="6"/>
        <v>9.5293728595628957E-2</v>
      </c>
      <c r="FS4" s="7">
        <f t="shared" si="6"/>
        <v>8.7891311758320503E-2</v>
      </c>
      <c r="FT4" s="7">
        <f t="shared" si="6"/>
        <v>8.0128751103825627E-2</v>
      </c>
      <c r="FU4" s="7">
        <f t="shared" si="6"/>
        <v>7.2075010330380135E-2</v>
      </c>
      <c r="FV4" s="7">
        <f t="shared" si="6"/>
        <v>6.3838278149824276E-2</v>
      </c>
      <c r="FW4" s="7">
        <f t="shared" si="6"/>
        <v>5.555589994266609E-2</v>
      </c>
      <c r="FX4" s="7">
        <f t="shared" si="6"/>
        <v>4.7403627185079268E-2</v>
      </c>
      <c r="FY4" s="7">
        <f t="shared" si="6"/>
        <v>3.9586295025987844E-2</v>
      </c>
      <c r="FZ4" s="7">
        <f t="shared" si="6"/>
        <v>3.230518778185789E-2</v>
      </c>
      <c r="GA4" s="7">
        <f t="shared" si="6"/>
        <v>2.5723328823182168E-2</v>
      </c>
      <c r="GB4" s="7">
        <f t="shared" si="6"/>
        <v>1.9949984902107164E-2</v>
      </c>
      <c r="GC4" s="7">
        <f t="shared" si="6"/>
        <v>1.5040892117245653E-2</v>
      </c>
      <c r="GD4" s="7">
        <f t="shared" si="6"/>
        <v>1.1000607676711127E-2</v>
      </c>
      <c r="GE4" s="7">
        <f t="shared" si="6"/>
        <v>7.8510236927919596E-3</v>
      </c>
      <c r="GF4" s="7">
        <f t="shared" si="6"/>
        <v>5.4162642251833178E-3</v>
      </c>
      <c r="GG4" s="7">
        <f t="shared" si="6"/>
        <v>3.6540284968776741E-3</v>
      </c>
      <c r="GH4" s="7">
        <f t="shared" si="6"/>
        <v>2.3369704654630855E-3</v>
      </c>
      <c r="GI4" s="7">
        <f t="shared" si="6"/>
        <v>1.4088192753997668E-3</v>
      </c>
      <c r="GJ4" s="7">
        <f t="shared" si="6"/>
        <v>7.6744021208126887E-4</v>
      </c>
      <c r="GK4" s="7">
        <f t="shared" si="6"/>
        <v>3.678264192484313E-4</v>
      </c>
      <c r="GL4" s="7">
        <f t="shared" si="6"/>
        <v>1.5254865085490192E-4</v>
      </c>
      <c r="GM4" s="7">
        <f t="shared" si="6"/>
        <v>5.4183755297152607E-5</v>
      </c>
      <c r="GN4" s="7">
        <f t="shared" si="6"/>
        <v>1.5691615534055396E-5</v>
      </c>
      <c r="GO4" s="7">
        <f t="shared" si="6"/>
        <v>3.4102588040162595E-6</v>
      </c>
      <c r="GP4" s="7">
        <f t="shared" si="6"/>
        <v>4.6966084248911909E-7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1799.7499366186255</v>
      </c>
      <c r="HC4" s="6">
        <f>IF(C4&gt;=F3,I4,HB4*C6)</f>
        <v>1799.7499366186255</v>
      </c>
      <c r="HD4" s="6">
        <f>I4*HH4/HJ4</f>
        <v>4156.5312989023441</v>
      </c>
      <c r="HE4" s="6">
        <f>I4-HD4*HI4</f>
        <v>3071.5011082779456</v>
      </c>
      <c r="HF4" s="7">
        <f>SUMPRODUCT(HB10:HB60,HD10:HD60)/SUM(HD10:HD60)-HB10</f>
        <v>38.230500566071008</v>
      </c>
      <c r="HH4">
        <f>VLOOKUP(C4,HH9:HO59,3)*HN9</f>
        <v>0.85808345999999991</v>
      </c>
      <c r="HI4">
        <f>SUMPRODUCT(HC10:HC60,HN10:HN60,HO10:HO60)/HN10/HO10</f>
        <v>11.817846064730492</v>
      </c>
      <c r="HJ4">
        <f>SUMPRODUCT(HJ9:HJ59,HN9:HN59,HO9:HO59)</f>
        <v>10.774785682844065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448700.45816655579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0</v>
      </c>
      <c r="AC5" s="6">
        <f t="shared" si="8"/>
        <v>0</v>
      </c>
      <c r="AD5" s="6">
        <f t="shared" si="8"/>
        <v>0</v>
      </c>
      <c r="AE5" s="6">
        <f t="shared" si="8"/>
        <v>0</v>
      </c>
      <c r="AF5" s="6">
        <f t="shared" si="8"/>
        <v>0</v>
      </c>
      <c r="AG5" s="6">
        <f t="shared" si="8"/>
        <v>0</v>
      </c>
      <c r="AH5" s="6">
        <f t="shared" si="8"/>
        <v>0</v>
      </c>
      <c r="AI5" s="6">
        <f t="shared" si="8"/>
        <v>0</v>
      </c>
      <c r="AJ5" s="6">
        <f t="shared" si="8"/>
        <v>0</v>
      </c>
      <c r="AK5" s="6">
        <f t="shared" si="8"/>
        <v>0</v>
      </c>
      <c r="AL5" s="6">
        <f t="shared" si="8"/>
        <v>0</v>
      </c>
      <c r="AM5" s="6">
        <f t="shared" si="8"/>
        <v>6.4043901757436315</v>
      </c>
      <c r="AN5" s="6">
        <f t="shared" si="8"/>
        <v>12.696990770960442</v>
      </c>
      <c r="AO5" s="6">
        <f t="shared" si="8"/>
        <v>21.121825299520587</v>
      </c>
      <c r="AP5" s="6">
        <f t="shared" si="8"/>
        <v>29.506476122045655</v>
      </c>
      <c r="AQ5" s="6">
        <f t="shared" si="8"/>
        <v>42.296184472606754</v>
      </c>
      <c r="AR5" s="6">
        <f t="shared" si="8"/>
        <v>63.255706212247631</v>
      </c>
      <c r="AS5" s="6">
        <f t="shared" si="8"/>
        <v>81.657394249260307</v>
      </c>
      <c r="AT5" s="6">
        <f t="shared" si="8"/>
        <v>106.29272635976091</v>
      </c>
      <c r="AU5" s="6">
        <f t="shared" si="8"/>
        <v>135.35743815985398</v>
      </c>
      <c r="AV5" s="6">
        <f t="shared" si="8"/>
        <v>170.7225025365245</v>
      </c>
      <c r="AW5" s="6">
        <f t="shared" si="8"/>
        <v>226.90164014923954</v>
      </c>
      <c r="AX5" s="6">
        <f t="shared" si="8"/>
        <v>292.46064702720878</v>
      </c>
      <c r="AY5" s="6">
        <f t="shared" si="8"/>
        <v>385.37162716727249</v>
      </c>
      <c r="AZ5" s="6">
        <f t="shared" si="8"/>
        <v>462.59595461840968</v>
      </c>
      <c r="BA5" s="6">
        <f t="shared" si="8"/>
        <v>215.42551981178136</v>
      </c>
      <c r="BB5" s="6">
        <f t="shared" si="8"/>
        <v>240.74505235159725</v>
      </c>
      <c r="BC5" s="6">
        <f t="shared" si="8"/>
        <v>258.94580795024876</v>
      </c>
      <c r="BD5" s="6">
        <f t="shared" si="8"/>
        <v>277.10901910540741</v>
      </c>
      <c r="BE5" s="6">
        <f t="shared" si="8"/>
        <v>292.3799101057449</v>
      </c>
      <c r="BF5" s="6">
        <f t="shared" si="8"/>
        <v>307.36348597435313</v>
      </c>
      <c r="BG5" s="6">
        <f t="shared" si="8"/>
        <v>322.00238027913235</v>
      </c>
      <c r="BH5" s="6">
        <f t="shared" si="8"/>
        <v>339.25935450939727</v>
      </c>
      <c r="BI5" s="6">
        <f t="shared" si="8"/>
        <v>352.0738046975203</v>
      </c>
      <c r="BJ5" s="6">
        <f t="shared" si="8"/>
        <v>364.74455869010245</v>
      </c>
      <c r="BK5" s="6">
        <f t="shared" si="8"/>
        <v>377.12863726875912</v>
      </c>
      <c r="BL5" s="6">
        <f t="shared" si="8"/>
        <v>389.09765804779465</v>
      </c>
      <c r="BM5" s="6">
        <f t="shared" si="8"/>
        <v>400.48598186431497</v>
      </c>
      <c r="BN5" s="6">
        <f t="shared" si="8"/>
        <v>410.99502296086746</v>
      </c>
      <c r="BO5" s="6">
        <f t="shared" si="8"/>
        <v>420.31424658953017</v>
      </c>
      <c r="BP5" s="6">
        <f t="shared" si="8"/>
        <v>428.09323096005141</v>
      </c>
      <c r="BQ5" s="6">
        <f t="shared" si="8"/>
        <v>434.02898087637442</v>
      </c>
      <c r="BR5" s="6">
        <f t="shared" si="8"/>
        <v>437.74836506901738</v>
      </c>
      <c r="BS5" s="6">
        <f t="shared" si="8"/>
        <v>438.88571041482265</v>
      </c>
      <c r="BT5" s="6">
        <f t="shared" si="8"/>
        <v>437.15987681087495</v>
      </c>
      <c r="BU5" s="6">
        <f t="shared" si="8"/>
        <v>432.3968943787936</v>
      </c>
      <c r="BV5" s="6">
        <f t="shared" si="8"/>
        <v>424.38761476090485</v>
      </c>
      <c r="BW5" s="6">
        <f t="shared" ref="BW5:DE5" si="9">IF($C$6&gt;0,IF($C$4&gt;=$F$3,BW4,BW4*$C$6/($F$3-$F$4)))</f>
        <v>412.94934966077363</v>
      </c>
      <c r="BX5" s="6">
        <f t="shared" si="9"/>
        <v>397.18394175544216</v>
      </c>
      <c r="BY5" s="6">
        <f t="shared" si="9"/>
        <v>376.9124514940172</v>
      </c>
      <c r="BZ5" s="6">
        <f t="shared" si="9"/>
        <v>352.20003459141702</v>
      </c>
      <c r="CA5" s="6">
        <f t="shared" si="9"/>
        <v>323.36340790830099</v>
      </c>
      <c r="CB5" s="6">
        <f t="shared" si="9"/>
        <v>291.08828239291341</v>
      </c>
      <c r="CC5" s="6">
        <f t="shared" si="9"/>
        <v>256.45457562659283</v>
      </c>
      <c r="CD5" s="6">
        <f t="shared" si="9"/>
        <v>220.79555484818906</v>
      </c>
      <c r="CE5" s="6">
        <f t="shared" si="9"/>
        <v>185.48026425390074</v>
      </c>
      <c r="CF5" s="6">
        <f t="shared" si="9"/>
        <v>151.76287537295158</v>
      </c>
      <c r="CG5" s="6">
        <f t="shared" si="9"/>
        <v>120.71161549271656</v>
      </c>
      <c r="CH5" s="6">
        <f t="shared" si="9"/>
        <v>93.141788549192924</v>
      </c>
      <c r="CI5" s="6">
        <f t="shared" si="9"/>
        <v>70.130460876423868</v>
      </c>
      <c r="CJ5" s="6">
        <f t="shared" si="9"/>
        <v>51.042587093702281</v>
      </c>
      <c r="CK5" s="6">
        <f t="shared" si="9"/>
        <v>36.329310258648484</v>
      </c>
      <c r="CL5" s="6">
        <f t="shared" si="9"/>
        <v>24.512690476172672</v>
      </c>
      <c r="CM5" s="6">
        <f t="shared" si="9"/>
        <v>15.589976595787606</v>
      </c>
      <c r="CN5" s="6">
        <f t="shared" si="9"/>
        <v>8.9595773859500731</v>
      </c>
      <c r="CO5" s="6">
        <f t="shared" si="9"/>
        <v>4.5304188243555608</v>
      </c>
      <c r="CP5" s="6">
        <f t="shared" si="9"/>
        <v>1.9822452333714442</v>
      </c>
      <c r="CQ5" s="6">
        <f t="shared" si="9"/>
        <v>0.74280052007882946</v>
      </c>
      <c r="CR5" s="6">
        <f t="shared" si="9"/>
        <v>0.22693800924793142</v>
      </c>
      <c r="CS5" s="6">
        <f t="shared" si="9"/>
        <v>5.2037341780950541E-2</v>
      </c>
      <c r="CT5" s="6">
        <f t="shared" si="9"/>
        <v>7.5575027125065752E-3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2851.1159783277735</v>
      </c>
      <c r="HE5" s="6">
        <f>NPV(Assumptions!$C$9+0.01, J4:DE4)*(1.01+Assumptions!$C$9)-HD5*HI5</f>
        <v>1966.5070555936982</v>
      </c>
      <c r="HG5" t="s">
        <v>75</v>
      </c>
      <c r="HH5">
        <f>HH4*HQ9/HN9</f>
        <v>0.86635015999999998</v>
      </c>
      <c r="HI5">
        <f>SUMPRODUCT(HC10:HC60,HQ10:HQ60,HO10:HO60)/HQ10/HO10</f>
        <v>10.520681739366312</v>
      </c>
      <c r="HJ5">
        <f>SUMPRODUCT(HJ9:HJ59,HQ9:HQ59,HO9:HO59)</f>
        <v>9.7121440800194758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6071.4277581991291</v>
      </c>
      <c r="HE6" s="6">
        <f>NPV(Assumptions!$C$9-0.01, J4:DE4)*(0.99+Assumptions!$C$9)-HD6*HI6</f>
        <v>4888.7286369059584</v>
      </c>
      <c r="HG6" t="s">
        <v>76</v>
      </c>
      <c r="HH6">
        <f>HH4*HR9/HN9</f>
        <v>0.84981675999999984</v>
      </c>
      <c r="HI6">
        <f>SUMPRODUCT(HC10:HC60,HR10:HR60,HO10:HO60)/HR10/HO10</f>
        <v>13.45186501044437</v>
      </c>
      <c r="HJ6">
        <f>SUMPRODUCT(HJ9:HJ59,HR9:HR59,HO9:HO59)</f>
        <v>12.115894894673149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2048</v>
      </c>
      <c r="C9">
        <f>I6+1</f>
        <v>51</v>
      </c>
      <c r="D9">
        <v>1</v>
      </c>
      <c r="E9" s="3">
        <f>IF(C9&lt;65,Assumptions!$C$6,Assumptions!$C$7)*(1+Assumptions!$C$8)^(B9-$J$3)</f>
        <v>48138.828084119115</v>
      </c>
      <c r="F9" s="3">
        <f>ROUND(D9*E9, 2)</f>
        <v>48138.83</v>
      </c>
      <c r="I9" s="5">
        <f>F5</f>
        <v>448700.45816655579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0</v>
      </c>
      <c r="AC9" s="5">
        <f t="shared" si="14"/>
        <v>0</v>
      </c>
      <c r="AD9" s="5">
        <f t="shared" si="14"/>
        <v>0</v>
      </c>
      <c r="AE9" s="5">
        <f t="shared" si="14"/>
        <v>0</v>
      </c>
      <c r="AF9" s="5">
        <f t="shared" si="14"/>
        <v>0</v>
      </c>
      <c r="AG9" s="5">
        <f t="shared" si="14"/>
        <v>0</v>
      </c>
      <c r="AH9" s="5">
        <f t="shared" si="14"/>
        <v>0</v>
      </c>
      <c r="AI9" s="5">
        <f t="shared" si="14"/>
        <v>0</v>
      </c>
      <c r="AJ9" s="5">
        <f t="shared" si="14"/>
        <v>0</v>
      </c>
      <c r="AK9" s="5">
        <f t="shared" si="14"/>
        <v>0</v>
      </c>
      <c r="AL9" s="5">
        <f t="shared" si="14"/>
        <v>0</v>
      </c>
      <c r="AM9" s="5">
        <f t="shared" si="14"/>
        <v>48138.83</v>
      </c>
      <c r="AN9" s="5">
        <f t="shared" si="14"/>
        <v>50523.9</v>
      </c>
      <c r="AO9" s="5">
        <f t="shared" si="14"/>
        <v>53018.080000000002</v>
      </c>
      <c r="AP9" s="5">
        <f t="shared" si="14"/>
        <v>55624.19</v>
      </c>
      <c r="AQ9" s="5">
        <f t="shared" si="14"/>
        <v>58344.33</v>
      </c>
      <c r="AR9" s="5">
        <f t="shared" si="14"/>
        <v>61184.57</v>
      </c>
      <c r="AS9" s="5">
        <f t="shared" si="14"/>
        <v>64152.74</v>
      </c>
      <c r="AT9" s="5">
        <f t="shared" si="14"/>
        <v>67258.13</v>
      </c>
      <c r="AU9" s="5">
        <f t="shared" si="14"/>
        <v>70497.53</v>
      </c>
      <c r="AV9" s="5">
        <f t="shared" si="14"/>
        <v>73872.12</v>
      </c>
      <c r="AW9" s="5">
        <f t="shared" si="14"/>
        <v>77381.740000000005</v>
      </c>
      <c r="AX9" s="5">
        <f t="shared" si="14"/>
        <v>81040.97</v>
      </c>
      <c r="AY9" s="5">
        <f t="shared" si="14"/>
        <v>84854.42</v>
      </c>
      <c r="AZ9" s="5">
        <f t="shared" si="14"/>
        <v>88831.2</v>
      </c>
      <c r="BA9" s="5">
        <f t="shared" si="14"/>
        <v>38293.5</v>
      </c>
      <c r="BB9" s="5">
        <f t="shared" si="14"/>
        <v>40064.730000000003</v>
      </c>
      <c r="BC9" s="5">
        <f t="shared" si="14"/>
        <v>41893.800000000003</v>
      </c>
      <c r="BD9" s="5">
        <f t="shared" si="14"/>
        <v>43773.21</v>
      </c>
      <c r="BE9" s="5">
        <f t="shared" si="14"/>
        <v>45697.69</v>
      </c>
      <c r="BF9" s="5">
        <f t="shared" si="14"/>
        <v>47649.4</v>
      </c>
      <c r="BG9" s="5">
        <f t="shared" si="14"/>
        <v>49614.1</v>
      </c>
      <c r="BH9" s="5">
        <f t="shared" si="14"/>
        <v>51577.09</v>
      </c>
      <c r="BI9" s="5">
        <f t="shared" si="14"/>
        <v>53525.26</v>
      </c>
      <c r="BJ9" s="5">
        <f t="shared" si="14"/>
        <v>55451.57</v>
      </c>
      <c r="BK9" s="5">
        <f t="shared" si="14"/>
        <v>57334.31</v>
      </c>
      <c r="BL9" s="5">
        <f t="shared" si="14"/>
        <v>59153.94</v>
      </c>
      <c r="BM9" s="5">
        <f t="shared" si="14"/>
        <v>60885.29</v>
      </c>
      <c r="BN9" s="5">
        <f t="shared" si="14"/>
        <v>62482.96</v>
      </c>
      <c r="BO9" s="5">
        <f t="shared" si="14"/>
        <v>63899.75</v>
      </c>
      <c r="BP9" s="5">
        <f t="shared" si="14"/>
        <v>65082.38</v>
      </c>
      <c r="BQ9" s="5">
        <f t="shared" si="14"/>
        <v>65984.78</v>
      </c>
      <c r="BR9" s="5">
        <f t="shared" si="14"/>
        <v>66550.23</v>
      </c>
      <c r="BS9" s="5">
        <f t="shared" si="14"/>
        <v>66723.14</v>
      </c>
      <c r="BT9" s="5">
        <f t="shared" si="14"/>
        <v>66460.77</v>
      </c>
      <c r="BU9" s="5">
        <f t="shared" si="14"/>
        <v>65736.66</v>
      </c>
      <c r="BV9" s="5">
        <f t="shared" si="14"/>
        <v>64519.02</v>
      </c>
      <c r="BW9" s="5">
        <f t="shared" ref="BW9:DE9" si="15">IF(BW8&lt;$B9,0,VLOOKUP(BW8,$B9:$F108,5))</f>
        <v>62780.08</v>
      </c>
      <c r="BX9" s="5">
        <f t="shared" si="15"/>
        <v>60383.28</v>
      </c>
      <c r="BY9" s="5">
        <f t="shared" si="15"/>
        <v>57301.440000000002</v>
      </c>
      <c r="BZ9" s="5">
        <f t="shared" si="15"/>
        <v>53544.45</v>
      </c>
      <c r="CA9" s="5">
        <f t="shared" si="15"/>
        <v>49160.46</v>
      </c>
      <c r="CB9" s="5">
        <f t="shared" si="15"/>
        <v>44253.72</v>
      </c>
      <c r="CC9" s="5">
        <f t="shared" si="15"/>
        <v>38988.410000000003</v>
      </c>
      <c r="CD9" s="5">
        <f t="shared" si="15"/>
        <v>33567.22</v>
      </c>
      <c r="CE9" s="5">
        <f t="shared" si="15"/>
        <v>28198.29</v>
      </c>
      <c r="CF9" s="5">
        <f t="shared" si="15"/>
        <v>23072.28</v>
      </c>
      <c r="CG9" s="5">
        <f t="shared" si="15"/>
        <v>18351.61</v>
      </c>
      <c r="CH9" s="5">
        <f t="shared" si="15"/>
        <v>14160.21</v>
      </c>
      <c r="CI9" s="5">
        <f t="shared" si="15"/>
        <v>10661.83</v>
      </c>
      <c r="CJ9" s="5">
        <f t="shared" si="15"/>
        <v>7759.93</v>
      </c>
      <c r="CK9" s="5">
        <f t="shared" si="15"/>
        <v>5523.09</v>
      </c>
      <c r="CL9" s="5">
        <f t="shared" si="15"/>
        <v>3726.63</v>
      </c>
      <c r="CM9" s="5">
        <f t="shared" si="15"/>
        <v>2370.12</v>
      </c>
      <c r="CN9" s="5">
        <f t="shared" si="15"/>
        <v>1362.11</v>
      </c>
      <c r="CO9" s="5">
        <f t="shared" si="15"/>
        <v>688.75</v>
      </c>
      <c r="CP9" s="5">
        <f t="shared" si="15"/>
        <v>301.36</v>
      </c>
      <c r="CQ9" s="5">
        <f t="shared" si="15"/>
        <v>112.93</v>
      </c>
      <c r="CR9" s="5">
        <f t="shared" si="15"/>
        <v>34.5</v>
      </c>
      <c r="CS9" s="5">
        <f t="shared" si="15"/>
        <v>7.91</v>
      </c>
      <c r="CT9" s="5">
        <f t="shared" si="15"/>
        <v>1.1499999999999999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0</v>
      </c>
      <c r="DY9" s="3">
        <f t="shared" si="16"/>
        <v>0</v>
      </c>
      <c r="DZ9" s="3">
        <f t="shared" si="16"/>
        <v>0</v>
      </c>
      <c r="EA9" s="3">
        <f t="shared" si="16"/>
        <v>0</v>
      </c>
      <c r="EB9" s="3">
        <f t="shared" si="16"/>
        <v>0</v>
      </c>
      <c r="EC9" s="3">
        <f t="shared" si="16"/>
        <v>0</v>
      </c>
      <c r="ED9" s="3">
        <f t="shared" si="16"/>
        <v>0</v>
      </c>
      <c r="EE9" s="3">
        <f t="shared" si="16"/>
        <v>0</v>
      </c>
      <c r="EF9" s="3">
        <f t="shared" si="16"/>
        <v>0</v>
      </c>
      <c r="EG9" s="3">
        <f t="shared" si="16"/>
        <v>0</v>
      </c>
      <c r="EH9" s="3">
        <f t="shared" si="16"/>
        <v>0</v>
      </c>
      <c r="EI9" s="3">
        <f t="shared" si="16"/>
        <v>1</v>
      </c>
      <c r="EJ9" s="3">
        <f t="shared" si="16"/>
        <v>0.99482999999999999</v>
      </c>
      <c r="EK9" s="3">
        <f t="shared" si="16"/>
        <v>0.98951760779999998</v>
      </c>
      <c r="EL9" s="3">
        <f t="shared" si="16"/>
        <v>0.98403568025278798</v>
      </c>
      <c r="EM9" s="3">
        <f t="shared" si="16"/>
        <v>0.97834795402092689</v>
      </c>
      <c r="EN9" s="3">
        <f t="shared" si="16"/>
        <v>0.9724876497763415</v>
      </c>
      <c r="EO9" s="3">
        <f t="shared" si="16"/>
        <v>0.96650685073021703</v>
      </c>
      <c r="EP9" s="3">
        <f t="shared" si="16"/>
        <v>0.96046618291315322</v>
      </c>
      <c r="EQ9" s="3">
        <f t="shared" si="16"/>
        <v>0.95424236204787594</v>
      </c>
      <c r="ER9" s="3">
        <f t="shared" si="16"/>
        <v>0.94779168368043232</v>
      </c>
      <c r="ES9" s="3">
        <f t="shared" si="16"/>
        <v>0.94106236272630128</v>
      </c>
      <c r="ET9" s="3">
        <f t="shared" si="16"/>
        <v>0.93418319685477202</v>
      </c>
      <c r="EU9" s="3">
        <f t="shared" si="16"/>
        <v>0.92714879738245559</v>
      </c>
      <c r="EV9" s="3">
        <f t="shared" si="16"/>
        <v>0.92000048015463687</v>
      </c>
      <c r="EW9" s="3">
        <f t="shared" si="16"/>
        <v>0.91270487634701059</v>
      </c>
      <c r="EX9" s="3">
        <f t="shared" si="16"/>
        <v>0.90513855292209389</v>
      </c>
      <c r="EY9" s="3">
        <f t="shared" si="16"/>
        <v>0.8971190253432042</v>
      </c>
      <c r="EZ9" s="3">
        <f t="shared" si="16"/>
        <v>0.88849771150965595</v>
      </c>
      <c r="FA9" s="3">
        <f t="shared" si="16"/>
        <v>0.87920402544726495</v>
      </c>
      <c r="FB9" s="3">
        <f t="shared" si="16"/>
        <v>0.86896129855080428</v>
      </c>
      <c r="FC9" s="3">
        <f t="shared" si="16"/>
        <v>0.85762135360471625</v>
      </c>
      <c r="FD9" s="3">
        <f t="shared" si="16"/>
        <v>0.84507435320147928</v>
      </c>
      <c r="FE9" s="3">
        <f t="shared" si="16"/>
        <v>0.83127428901369915</v>
      </c>
      <c r="FF9" s="3">
        <f t="shared" si="16"/>
        <v>0.81629472632567224</v>
      </c>
      <c r="FG9" s="3">
        <f t="shared" si="16"/>
        <v>0.80000964653547502</v>
      </c>
      <c r="FH9" s="3">
        <f t="shared" si="16"/>
        <v>0.78236943382936774</v>
      </c>
      <c r="FI9" s="3">
        <f t="shared" si="16"/>
        <v>0.76328744333826948</v>
      </c>
      <c r="FJ9" s="3">
        <f t="shared" si="16"/>
        <v>0.74248022763286825</v>
      </c>
      <c r="FK9" s="3">
        <f t="shared" si="16"/>
        <v>0.71973063345819721</v>
      </c>
      <c r="FL9" s="3">
        <f t="shared" si="16"/>
        <v>0.69483515084687819</v>
      </c>
      <c r="FM9" s="3">
        <f t="shared" si="16"/>
        <v>0.66774352831535844</v>
      </c>
      <c r="FN9" s="3">
        <f t="shared" si="16"/>
        <v>0.63835613563419946</v>
      </c>
      <c r="FO9" s="3">
        <f t="shared" si="16"/>
        <v>0.60664898637724873</v>
      </c>
      <c r="FP9" s="3">
        <f t="shared" si="16"/>
        <v>0.57276157399821559</v>
      </c>
      <c r="FQ9" s="3">
        <f t="shared" si="16"/>
        <v>0.53698688608628709</v>
      </c>
      <c r="FR9" s="3">
        <f t="shared" si="16"/>
        <v>0.4995642699949337</v>
      </c>
      <c r="FS9" s="3">
        <f t="shared" ref="FS9:HA9" si="17">IF(FS8&lt;$B9,0,VLOOKUP(FS8,$B9:$F108,3))</f>
        <v>0.46075811750172724</v>
      </c>
      <c r="FT9" s="3">
        <f t="shared" si="17"/>
        <v>0.42006396056397471</v>
      </c>
      <c r="FU9" s="3">
        <f t="shared" si="17"/>
        <v>0.37784333188768959</v>
      </c>
      <c r="FV9" s="3">
        <f t="shared" si="17"/>
        <v>0.3346633959195644</v>
      </c>
      <c r="FW9" s="3">
        <f t="shared" si="17"/>
        <v>0.29124416693296012</v>
      </c>
      <c r="FX9" s="3">
        <f t="shared" si="17"/>
        <v>0.24850699787721756</v>
      </c>
      <c r="FY9" s="3">
        <f t="shared" si="17"/>
        <v>0.20752570885728561</v>
      </c>
      <c r="FZ9" s="3">
        <f t="shared" si="17"/>
        <v>0.16935550522716505</v>
      </c>
      <c r="GA9" s="3">
        <f t="shared" si="17"/>
        <v>0.13485101459218243</v>
      </c>
      <c r="GB9" s="3">
        <f t="shared" si="17"/>
        <v>0.10458505287711301</v>
      </c>
      <c r="GC9" s="3">
        <f t="shared" si="17"/>
        <v>7.8849808915641806E-2</v>
      </c>
      <c r="GD9" s="3">
        <f t="shared" si="17"/>
        <v>5.7669173244722101E-2</v>
      </c>
      <c r="GE9" s="3">
        <f t="shared" si="17"/>
        <v>4.1157912253025709E-2</v>
      </c>
      <c r="GF9" s="3">
        <f t="shared" si="17"/>
        <v>2.8394020505117377E-2</v>
      </c>
      <c r="GG9" s="3">
        <f t="shared" si="17"/>
        <v>1.9155741993572388E-2</v>
      </c>
      <c r="GH9" s="3">
        <f t="shared" si="17"/>
        <v>1.2251246349409156E-2</v>
      </c>
      <c r="GI9" s="3">
        <f t="shared" si="17"/>
        <v>7.3855413492778165E-3</v>
      </c>
      <c r="GJ9" s="3">
        <f t="shared" si="17"/>
        <v>4.0231997946055982E-3</v>
      </c>
      <c r="GK9" s="3">
        <f t="shared" si="17"/>
        <v>1.9282794295565171E-3</v>
      </c>
      <c r="GL9" s="3">
        <f t="shared" si="17"/>
        <v>7.997153278199744E-4</v>
      </c>
      <c r="GM9" s="3">
        <f t="shared" si="17"/>
        <v>2.8405088728837672E-4</v>
      </c>
      <c r="GN9" s="3">
        <f t="shared" si="17"/>
        <v>8.2261136958713892E-5</v>
      </c>
      <c r="GO9" s="3">
        <f t="shared" si="17"/>
        <v>1.787781289523729E-5</v>
      </c>
      <c r="GP9" s="3">
        <f t="shared" si="17"/>
        <v>2.4621323919320788E-6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21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0.17299999999999999</v>
      </c>
      <c r="HM9">
        <f>IF(HJ9=HK9,0,HJ9*VLOOKUP(HH9,Mort!$A$2:$E$115,IF(C5="M",2,3)))</f>
        <v>3.3E-4</v>
      </c>
      <c r="HN9" s="16">
        <f>(1+Assumptions!$C$9)^HB10</f>
        <v>1.038</v>
      </c>
      <c r="HO9" s="16">
        <f>(1+Assumptions!$C$10)^-HB10</f>
        <v>0.96852300242130751</v>
      </c>
      <c r="HP9" s="3"/>
      <c r="HQ9" s="16">
        <f>(1.01+Assumptions!$C$9)^HB10</f>
        <v>1.048</v>
      </c>
      <c r="HR9" s="16">
        <f>(0.99+Assumptions!$C$9)^HB10</f>
        <v>1.028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2049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50786.46362874566</v>
      </c>
      <c r="F10" s="3">
        <f t="shared" ref="F10:F73" si="19">ROUND(D10*E10, 2)</f>
        <v>50523.9</v>
      </c>
      <c r="H10">
        <f>C4</f>
        <v>22</v>
      </c>
      <c r="I10" s="5">
        <f t="dataTable" ref="I10:HA60" dt2D="0" dtr="0" r1="I6"/>
        <v>793258.71828997124</v>
      </c>
      <c r="J10" s="5">
        <v>0</v>
      </c>
      <c r="K10" s="5">
        <v>10750.45</v>
      </c>
      <c r="L10" s="5">
        <v>11338.66</v>
      </c>
      <c r="M10" s="5">
        <v>11958.94</v>
      </c>
      <c r="N10" s="5">
        <v>12613.02</v>
      </c>
      <c r="O10" s="5">
        <v>13302.61</v>
      </c>
      <c r="P10" s="5">
        <v>14029.77</v>
      </c>
      <c r="Q10" s="5">
        <v>14796.37</v>
      </c>
      <c r="R10" s="5">
        <v>15604.55</v>
      </c>
      <c r="S10" s="5">
        <v>16456.38</v>
      </c>
      <c r="T10" s="5">
        <v>17354.36</v>
      </c>
      <c r="U10" s="5">
        <v>18300.62</v>
      </c>
      <c r="V10" s="5">
        <v>19297.689999999999</v>
      </c>
      <c r="W10" s="5">
        <v>20348.07</v>
      </c>
      <c r="X10" s="5">
        <v>21454.33</v>
      </c>
      <c r="Y10" s="5">
        <v>22619.15</v>
      </c>
      <c r="Z10" s="5">
        <v>23845.31</v>
      </c>
      <c r="AA10" s="5">
        <v>25135.42</v>
      </c>
      <c r="AB10" s="5">
        <v>26492.41</v>
      </c>
      <c r="AC10" s="5">
        <v>27918.75</v>
      </c>
      <c r="AD10" s="5">
        <v>29417.17</v>
      </c>
      <c r="AE10" s="5">
        <v>30990.11</v>
      </c>
      <c r="AF10" s="5">
        <v>32639.64</v>
      </c>
      <c r="AG10" s="5">
        <v>34367.67</v>
      </c>
      <c r="AH10" s="5">
        <v>36175.589999999997</v>
      </c>
      <c r="AI10" s="5">
        <v>38064.11</v>
      </c>
      <c r="AJ10" s="5">
        <v>40033.14</v>
      </c>
      <c r="AK10" s="5">
        <v>42081.65</v>
      </c>
      <c r="AL10" s="5">
        <v>44206.57</v>
      </c>
      <c r="AM10" s="5">
        <v>46404.28</v>
      </c>
      <c r="AN10" s="5">
        <v>48703.41</v>
      </c>
      <c r="AO10" s="5">
        <v>51107.72</v>
      </c>
      <c r="AP10" s="5">
        <v>53619.93</v>
      </c>
      <c r="AQ10" s="5">
        <v>56242.06</v>
      </c>
      <c r="AR10" s="5">
        <v>58979.95</v>
      </c>
      <c r="AS10" s="5">
        <v>61841.17</v>
      </c>
      <c r="AT10" s="5">
        <v>64834.67</v>
      </c>
      <c r="AU10" s="5">
        <v>67957.350000000006</v>
      </c>
      <c r="AV10" s="5">
        <v>71210.34</v>
      </c>
      <c r="AW10" s="5">
        <v>74593.509999999995</v>
      </c>
      <c r="AX10" s="5">
        <v>78120.88</v>
      </c>
      <c r="AY10" s="5">
        <v>81796.929999999993</v>
      </c>
      <c r="AZ10" s="5">
        <v>85630.42</v>
      </c>
      <c r="BA10" s="5">
        <v>36913.699999999997</v>
      </c>
      <c r="BB10" s="5">
        <v>38621.11</v>
      </c>
      <c r="BC10" s="5">
        <v>40384.269999999997</v>
      </c>
      <c r="BD10" s="5">
        <v>42195.97</v>
      </c>
      <c r="BE10" s="5">
        <v>44051.1</v>
      </c>
      <c r="BF10" s="5">
        <v>45932.49</v>
      </c>
      <c r="BG10" s="5">
        <v>47826.39</v>
      </c>
      <c r="BH10" s="5">
        <v>49718.66</v>
      </c>
      <c r="BI10" s="5">
        <v>51596.62</v>
      </c>
      <c r="BJ10" s="5">
        <v>53453.53</v>
      </c>
      <c r="BK10" s="5">
        <v>55268.42</v>
      </c>
      <c r="BL10" s="5">
        <v>57022.49</v>
      </c>
      <c r="BM10" s="5">
        <v>58691.46</v>
      </c>
      <c r="BN10" s="5">
        <v>60231.56</v>
      </c>
      <c r="BO10" s="5">
        <v>61597.3</v>
      </c>
      <c r="BP10" s="5">
        <v>62737.32</v>
      </c>
      <c r="BQ10" s="5">
        <v>63607.199999999997</v>
      </c>
      <c r="BR10" s="5">
        <v>64152.28</v>
      </c>
      <c r="BS10" s="5">
        <v>64318.96</v>
      </c>
      <c r="BT10" s="5">
        <v>64066.04</v>
      </c>
      <c r="BU10" s="5">
        <v>63368.02</v>
      </c>
      <c r="BV10" s="5">
        <v>62194.26</v>
      </c>
      <c r="BW10" s="5">
        <v>60517.97</v>
      </c>
      <c r="BX10" s="5">
        <v>58207.54</v>
      </c>
      <c r="BY10" s="5">
        <v>55236.74</v>
      </c>
      <c r="BZ10" s="5">
        <v>51615.12</v>
      </c>
      <c r="CA10" s="5">
        <v>47389.1</v>
      </c>
      <c r="CB10" s="5">
        <v>42659.16</v>
      </c>
      <c r="CC10" s="5">
        <v>37583.57</v>
      </c>
      <c r="CD10" s="5">
        <v>32357.72</v>
      </c>
      <c r="CE10" s="5">
        <v>27182.240000000002</v>
      </c>
      <c r="CF10" s="5">
        <v>22240.94</v>
      </c>
      <c r="CG10" s="5">
        <v>17690.36</v>
      </c>
      <c r="CH10" s="5">
        <v>13649.98</v>
      </c>
      <c r="CI10" s="5">
        <v>10277.66</v>
      </c>
      <c r="CJ10" s="5">
        <v>7480.32</v>
      </c>
      <c r="CK10" s="5">
        <v>5324.08</v>
      </c>
      <c r="CL10" s="5">
        <v>3592.35</v>
      </c>
      <c r="CM10" s="5">
        <v>2284.7199999999998</v>
      </c>
      <c r="CN10" s="5">
        <v>1313.03</v>
      </c>
      <c r="CO10" s="5">
        <v>663.94</v>
      </c>
      <c r="CP10" s="5">
        <v>290.5</v>
      </c>
      <c r="CQ10" s="5">
        <v>108.86</v>
      </c>
      <c r="CR10" s="5">
        <v>33.26</v>
      </c>
      <c r="CS10" s="5">
        <v>7.63</v>
      </c>
      <c r="CT10" s="5">
        <v>1.1100000000000001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0.99973000000000001</v>
      </c>
      <c r="DI10" s="3">
        <v>0.9994500756000001</v>
      </c>
      <c r="DJ10" s="3">
        <v>0.99916023507807605</v>
      </c>
      <c r="DK10" s="3">
        <v>0.99885049540520177</v>
      </c>
      <c r="DL10" s="3">
        <v>0.99853086324667206</v>
      </c>
      <c r="DM10" s="3">
        <v>0.99819136275316822</v>
      </c>
      <c r="DN10" s="3">
        <v>0.99783201386257703</v>
      </c>
      <c r="DO10" s="3">
        <v>0.99744285937717059</v>
      </c>
      <c r="DP10" s="3">
        <v>0.99703390780482593</v>
      </c>
      <c r="DQ10" s="3">
        <v>0.99658524254631375</v>
      </c>
      <c r="DR10" s="3">
        <v>0.99609691577746606</v>
      </c>
      <c r="DS10" s="3">
        <v>0.99555902344294622</v>
      </c>
      <c r="DT10" s="3">
        <v>0.99496168802888041</v>
      </c>
      <c r="DU10" s="3">
        <v>0.9942950636979011</v>
      </c>
      <c r="DV10" s="3">
        <v>0.9935493424001276</v>
      </c>
      <c r="DW10" s="3">
        <v>0.99270482545908745</v>
      </c>
      <c r="DX10" s="3">
        <v>0.99175182882664681</v>
      </c>
      <c r="DY10" s="3">
        <v>0.99066090181493749</v>
      </c>
      <c r="DZ10" s="3">
        <v>0.98941266907865066</v>
      </c>
      <c r="EA10" s="3">
        <v>0.98797802070848662</v>
      </c>
      <c r="EB10" s="3">
        <v>0.98631821763369631</v>
      </c>
      <c r="EC10" s="3">
        <v>0.98439489710931061</v>
      </c>
      <c r="ED10" s="3">
        <v>0.98216032069287251</v>
      </c>
      <c r="EE10" s="3">
        <v>0.97955759584303637</v>
      </c>
      <c r="EF10" s="3">
        <v>0.97652096729592297</v>
      </c>
      <c r="EG10" s="3">
        <v>0.97297619618463871</v>
      </c>
      <c r="EH10" s="3">
        <v>0.96882158782693029</v>
      </c>
      <c r="EI10" s="3">
        <v>0.96396779167191737</v>
      </c>
      <c r="EJ10" s="3">
        <v>0.95898407818897358</v>
      </c>
      <c r="EK10" s="3">
        <v>0.95386310321144441</v>
      </c>
      <c r="EL10" s="3">
        <v>0.94857870161965296</v>
      </c>
      <c r="EM10" s="3">
        <v>0.94309591672429138</v>
      </c>
      <c r="EN10" s="3">
        <v>0.93744677218311279</v>
      </c>
      <c r="EO10" s="3">
        <v>0.9316814745341867</v>
      </c>
      <c r="EP10" s="3">
        <v>0.92585846531834803</v>
      </c>
      <c r="EQ10" s="3">
        <v>0.9198589024630851</v>
      </c>
      <c r="ER10" s="3">
        <v>0.91364065628243463</v>
      </c>
      <c r="ES10" s="3">
        <v>0.90715380762282938</v>
      </c>
      <c r="ET10" s="3">
        <v>0.90052251328910649</v>
      </c>
      <c r="EU10" s="3">
        <v>0.89374157876403948</v>
      </c>
      <c r="EV10" s="3">
        <v>0.88685083119176877</v>
      </c>
      <c r="EW10" s="3">
        <v>0.87981810410041805</v>
      </c>
      <c r="EX10" s="3">
        <v>0.87252441201742559</v>
      </c>
      <c r="EY10" s="3">
        <v>0.86479384572695117</v>
      </c>
      <c r="EZ10" s="3">
        <v>0.85648317686951514</v>
      </c>
      <c r="FA10" s="3">
        <v>0.84752436283945998</v>
      </c>
      <c r="FB10" s="3">
        <v>0.83765070401238018</v>
      </c>
      <c r="FC10" s="3">
        <v>0.82671936232501864</v>
      </c>
      <c r="FD10" s="3">
        <v>0.81462445805420358</v>
      </c>
      <c r="FE10" s="3">
        <v>0.80132164065417844</v>
      </c>
      <c r="FF10" s="3">
        <v>0.78688182468959011</v>
      </c>
      <c r="FG10" s="3">
        <v>0.77118353228703274</v>
      </c>
      <c r="FH10" s="3">
        <v>0.75417893540010361</v>
      </c>
      <c r="FI10" s="3">
        <v>0.7357845111656951</v>
      </c>
      <c r="FJ10" s="3">
        <v>0.71572702539131827</v>
      </c>
      <c r="FK10" s="3">
        <v>0.69379714933332826</v>
      </c>
      <c r="FL10" s="3">
        <v>0.66979870593788837</v>
      </c>
      <c r="FM10" s="3">
        <v>0.64368325439337015</v>
      </c>
      <c r="FN10" s="3">
        <v>0.61535475436751796</v>
      </c>
      <c r="FO10" s="3">
        <v>0.58479008371808339</v>
      </c>
      <c r="FP10" s="3">
        <v>0.55212370964159119</v>
      </c>
      <c r="FQ10" s="3">
        <v>0.51763806273737745</v>
      </c>
      <c r="FR10" s="3">
        <v>0.48156386614520957</v>
      </c>
      <c r="FS10" s="3">
        <v>0.4441559850230497</v>
      </c>
      <c r="FT10" s="3">
        <v>0.40492812842581399</v>
      </c>
      <c r="FU10" s="3">
        <v>0.36422880223773546</v>
      </c>
      <c r="FV10" s="3">
        <v>0.32260473471800705</v>
      </c>
      <c r="FW10" s="3">
        <v>0.28074999643569282</v>
      </c>
      <c r="FX10" s="3">
        <v>0.23955274195871926</v>
      </c>
      <c r="FY10" s="3">
        <v>0.20004809928230685</v>
      </c>
      <c r="FZ10" s="3">
        <v>0.16325325238131214</v>
      </c>
      <c r="GA10" s="3">
        <v>0.1299920347411436</v>
      </c>
      <c r="GB10" s="3">
        <v>0.10081662246384133</v>
      </c>
      <c r="GC10" s="3">
        <v>7.6008676174163903E-2</v>
      </c>
      <c r="GD10" s="3">
        <v>5.5591225580259987E-2</v>
      </c>
      <c r="GE10" s="3">
        <v>3.9674901784375743E-2</v>
      </c>
      <c r="GF10" s="3">
        <v>2.737092124300514E-2</v>
      </c>
      <c r="GG10" s="3">
        <v>1.8465518307380989E-2</v>
      </c>
      <c r="GH10" s="3">
        <v>1.1809806888668586E-2</v>
      </c>
      <c r="GI10" s="3">
        <v>7.1194239847649707E-3</v>
      </c>
      <c r="GJ10" s="3">
        <v>3.8782350214608702E-3</v>
      </c>
      <c r="GK10" s="3">
        <v>1.8587992634359804E-3</v>
      </c>
      <c r="GL10" s="3">
        <v>7.7089981852480427E-4</v>
      </c>
      <c r="GM10" s="3">
        <v>2.7381590654182523E-4</v>
      </c>
      <c r="GN10" s="3">
        <v>7.9297086534512584E-5</v>
      </c>
      <c r="GO10" s="3">
        <v>1.7233635816545622E-5</v>
      </c>
      <c r="GP10" s="3">
        <v>2.3734163246546624E-6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0.1532</v>
      </c>
      <c r="HF10">
        <f>IF(HC10=HD10,0,HC10*VLOOKUP(H10,Mort!$A$2:$E$115,IF(C5="M",2,3)))</f>
        <v>3.5E-4</v>
      </c>
      <c r="HH10">
        <f t="shared" ref="HH10:HI25" si="20">HH9+1</f>
        <v>22</v>
      </c>
      <c r="HI10">
        <f t="shared" si="20"/>
        <v>1</v>
      </c>
      <c r="HJ10">
        <f t="shared" ref="HJ10:HJ60" si="21">HJ9-HK9-HL9-HM9</f>
        <v>0.8266699999999999</v>
      </c>
      <c r="HK10">
        <f>IF(HH10&gt;=$F$3,IF(HI10&lt;50,HJ10*VLOOKUP(HH10,Ret!$A$2:$AZ$27,HI10+2),HJ10),0)</f>
        <v>0</v>
      </c>
      <c r="HL10">
        <f>IF(HH10&lt;$F$3,HJ10*VLOOKUP(HH10,Withd!$A$2:$AZ$57,HI10+2),0)</f>
        <v>0.12664584399999998</v>
      </c>
      <c r="HM10">
        <f>IF(HJ10=HK10,0,HJ10*VLOOKUP(HH10,Mort!$A$2:$E$115,IF(HM9/HJ9=VLOOKUP(HH9,Mort!$A$2:$E$115,2),2,3)))</f>
        <v>2.8933449999999999E-4</v>
      </c>
      <c r="HN10">
        <f>HN9/(1+Assumptions!$C$9)</f>
        <v>1</v>
      </c>
      <c r="HO10">
        <f>HO9*(1+Assumptions!$C$10)</f>
        <v>1</v>
      </c>
      <c r="HQ10">
        <f>HQ9/(1.01+Assumptions!$C$9)</f>
        <v>1</v>
      </c>
      <c r="HR10">
        <f>HR9/(0.99+Assumptions!$C$9)</f>
        <v>1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2050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53579.719128326666</v>
      </c>
      <c r="F11" s="3">
        <f t="shared" si="19"/>
        <v>53018.080000000002</v>
      </c>
      <c r="H11">
        <f>H10+1</f>
        <v>23</v>
      </c>
      <c r="I11" s="5">
        <v>783113.2885201223</v>
      </c>
      <c r="J11" s="5">
        <v>0</v>
      </c>
      <c r="K11" s="5">
        <v>0</v>
      </c>
      <c r="L11" s="5">
        <v>11341.72</v>
      </c>
      <c r="M11" s="5">
        <v>11962.17</v>
      </c>
      <c r="N11" s="5">
        <v>12616.43</v>
      </c>
      <c r="O11" s="5">
        <v>13306.21</v>
      </c>
      <c r="P11" s="5">
        <v>14033.56</v>
      </c>
      <c r="Q11" s="5">
        <v>14800.37</v>
      </c>
      <c r="R11" s="5">
        <v>15608.77</v>
      </c>
      <c r="S11" s="5">
        <v>16460.830000000002</v>
      </c>
      <c r="T11" s="5">
        <v>17359.05</v>
      </c>
      <c r="U11" s="5">
        <v>18305.560000000001</v>
      </c>
      <c r="V11" s="5">
        <v>19302.900000000001</v>
      </c>
      <c r="W11" s="5">
        <v>20353.560000000001</v>
      </c>
      <c r="X11" s="5">
        <v>21460.13</v>
      </c>
      <c r="Y11" s="5">
        <v>22625.26</v>
      </c>
      <c r="Z11" s="5">
        <v>23851.75</v>
      </c>
      <c r="AA11" s="5">
        <v>25142.21</v>
      </c>
      <c r="AB11" s="5">
        <v>26499.56</v>
      </c>
      <c r="AC11" s="5">
        <v>27926.29</v>
      </c>
      <c r="AD11" s="5">
        <v>29425.11</v>
      </c>
      <c r="AE11" s="5">
        <v>30998.48</v>
      </c>
      <c r="AF11" s="5">
        <v>32648.45</v>
      </c>
      <c r="AG11" s="5">
        <v>34376.949999999997</v>
      </c>
      <c r="AH11" s="5">
        <v>36185.360000000001</v>
      </c>
      <c r="AI11" s="5">
        <v>38074.39</v>
      </c>
      <c r="AJ11" s="5">
        <v>40043.96</v>
      </c>
      <c r="AK11" s="5">
        <v>42093.02</v>
      </c>
      <c r="AL11" s="5">
        <v>44218.51</v>
      </c>
      <c r="AM11" s="5">
        <v>46416.81</v>
      </c>
      <c r="AN11" s="5">
        <v>48716.56</v>
      </c>
      <c r="AO11" s="5">
        <v>51121.52</v>
      </c>
      <c r="AP11" s="5">
        <v>53634.41</v>
      </c>
      <c r="AQ11" s="5">
        <v>56257.25</v>
      </c>
      <c r="AR11" s="5">
        <v>58995.88</v>
      </c>
      <c r="AS11" s="5">
        <v>61857.88</v>
      </c>
      <c r="AT11" s="5">
        <v>64852.18</v>
      </c>
      <c r="AU11" s="5">
        <v>67975.7</v>
      </c>
      <c r="AV11" s="5">
        <v>71229.570000000007</v>
      </c>
      <c r="AW11" s="5">
        <v>74613.649999999994</v>
      </c>
      <c r="AX11" s="5">
        <v>78141.98</v>
      </c>
      <c r="AY11" s="5">
        <v>81819.02</v>
      </c>
      <c r="AZ11" s="5">
        <v>85653.54</v>
      </c>
      <c r="BA11" s="5">
        <v>36923.67</v>
      </c>
      <c r="BB11" s="5">
        <v>38631.54</v>
      </c>
      <c r="BC11" s="5">
        <v>40395.18</v>
      </c>
      <c r="BD11" s="5">
        <v>42207.360000000001</v>
      </c>
      <c r="BE11" s="5">
        <v>44063</v>
      </c>
      <c r="BF11" s="5">
        <v>45944.9</v>
      </c>
      <c r="BG11" s="5">
        <v>47839.31</v>
      </c>
      <c r="BH11" s="5">
        <v>49732.09</v>
      </c>
      <c r="BI11" s="5">
        <v>51610.559999999998</v>
      </c>
      <c r="BJ11" s="5">
        <v>53467.97</v>
      </c>
      <c r="BK11" s="5">
        <v>55283.35</v>
      </c>
      <c r="BL11" s="5">
        <v>57037.89</v>
      </c>
      <c r="BM11" s="5">
        <v>58707.31</v>
      </c>
      <c r="BN11" s="5">
        <v>60247.83</v>
      </c>
      <c r="BO11" s="5">
        <v>61613.94</v>
      </c>
      <c r="BP11" s="5">
        <v>62754.26</v>
      </c>
      <c r="BQ11" s="5">
        <v>63624.38</v>
      </c>
      <c r="BR11" s="5">
        <v>64169.61</v>
      </c>
      <c r="BS11" s="5">
        <v>64336.33</v>
      </c>
      <c r="BT11" s="5">
        <v>64083.34</v>
      </c>
      <c r="BU11" s="5">
        <v>63385.13</v>
      </c>
      <c r="BV11" s="5">
        <v>62211.05</v>
      </c>
      <c r="BW11" s="5">
        <v>60534.32</v>
      </c>
      <c r="BX11" s="5">
        <v>58223.26</v>
      </c>
      <c r="BY11" s="5">
        <v>55251.66</v>
      </c>
      <c r="BZ11" s="5">
        <v>51629.06</v>
      </c>
      <c r="CA11" s="5">
        <v>47401.9</v>
      </c>
      <c r="CB11" s="5">
        <v>42670.68</v>
      </c>
      <c r="CC11" s="5">
        <v>37593.72</v>
      </c>
      <c r="CD11" s="5">
        <v>32366.46</v>
      </c>
      <c r="CE11" s="5">
        <v>27189.58</v>
      </c>
      <c r="CF11" s="5">
        <v>22246.95</v>
      </c>
      <c r="CG11" s="5">
        <v>17695.14</v>
      </c>
      <c r="CH11" s="5">
        <v>13653.67</v>
      </c>
      <c r="CI11" s="5">
        <v>10280.44</v>
      </c>
      <c r="CJ11" s="5">
        <v>7482.34</v>
      </c>
      <c r="CK11" s="5">
        <v>5325.52</v>
      </c>
      <c r="CL11" s="5">
        <v>3593.32</v>
      </c>
      <c r="CM11" s="5">
        <v>2285.34</v>
      </c>
      <c r="CN11" s="5">
        <v>1313.39</v>
      </c>
      <c r="CO11" s="5">
        <v>664.11</v>
      </c>
      <c r="CP11" s="5">
        <v>290.58</v>
      </c>
      <c r="CQ11" s="5">
        <v>108.89</v>
      </c>
      <c r="CR11" s="5">
        <v>33.270000000000003</v>
      </c>
      <c r="CS11" s="5">
        <v>7.63</v>
      </c>
      <c r="CT11" s="5">
        <v>1.1100000000000001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0.99972000000000005</v>
      </c>
      <c r="DJ11" s="3">
        <v>0.99943008119999999</v>
      </c>
      <c r="DK11" s="3">
        <v>0.99912025787482794</v>
      </c>
      <c r="DL11" s="3">
        <v>0.99880053939230806</v>
      </c>
      <c r="DM11" s="3">
        <v>0.99846094720891465</v>
      </c>
      <c r="DN11" s="3">
        <v>0.99810150126791941</v>
      </c>
      <c r="DO11" s="3">
        <v>0.99771224168242489</v>
      </c>
      <c r="DP11" s="3">
        <v>0.99730317966333504</v>
      </c>
      <c r="DQ11" s="3">
        <v>0.99685439323248659</v>
      </c>
      <c r="DR11" s="3">
        <v>0.99636593457980271</v>
      </c>
      <c r="DS11" s="3">
        <v>0.99582789697512963</v>
      </c>
      <c r="DT11" s="3">
        <v>0.99523040023694453</v>
      </c>
      <c r="DU11" s="3">
        <v>0.99456359586878584</v>
      </c>
      <c r="DV11" s="3">
        <v>0.99381767317188419</v>
      </c>
      <c r="DW11" s="3">
        <v>0.99297292814968807</v>
      </c>
      <c r="DX11" s="3">
        <v>0.99201967413866443</v>
      </c>
      <c r="DY11" s="3">
        <v>0.99092845249711192</v>
      </c>
      <c r="DZ11" s="3">
        <v>0.98967988264696549</v>
      </c>
      <c r="EA11" s="3">
        <v>0.98824484681712743</v>
      </c>
      <c r="EB11" s="3">
        <v>0.98658459547447463</v>
      </c>
      <c r="EC11" s="3">
        <v>0.98466075551329946</v>
      </c>
      <c r="ED11" s="3">
        <v>0.98242557559828425</v>
      </c>
      <c r="EE11" s="3">
        <v>0.97982214782294874</v>
      </c>
      <c r="EF11" s="3">
        <v>0.97678469916469757</v>
      </c>
      <c r="EG11" s="3">
        <v>0.97323897070672971</v>
      </c>
      <c r="EH11" s="3">
        <v>0.96908324030181203</v>
      </c>
      <c r="EI11" s="3">
        <v>0.96422813326790002</v>
      </c>
      <c r="EJ11" s="3">
        <v>0.95924307381890495</v>
      </c>
      <c r="EK11" s="3">
        <v>0.95412071580471203</v>
      </c>
      <c r="EL11" s="3">
        <v>0.94883488703915397</v>
      </c>
      <c r="EM11" s="3">
        <v>0.94335062139206771</v>
      </c>
      <c r="EN11" s="3">
        <v>0.93769995116992921</v>
      </c>
      <c r="EO11" s="3">
        <v>0.93193309647023415</v>
      </c>
      <c r="EP11" s="3">
        <v>0.92610851461729515</v>
      </c>
      <c r="EQ11" s="3">
        <v>0.92010733144257506</v>
      </c>
      <c r="ER11" s="3">
        <v>0.91388740588202322</v>
      </c>
      <c r="ES11" s="3">
        <v>0.90739880530026085</v>
      </c>
      <c r="ET11" s="3">
        <v>0.90076572003351596</v>
      </c>
      <c r="EU11" s="3">
        <v>0.89398295416166351</v>
      </c>
      <c r="EV11" s="3">
        <v>0.88709034558507704</v>
      </c>
      <c r="EW11" s="3">
        <v>0.88005571914458736</v>
      </c>
      <c r="EX11" s="3">
        <v>0.87276005723287875</v>
      </c>
      <c r="EY11" s="3">
        <v>0.86502740312579551</v>
      </c>
      <c r="EZ11" s="3">
        <v>0.85671448978175657</v>
      </c>
      <c r="FA11" s="3">
        <v>0.84775325621863939</v>
      </c>
      <c r="FB11" s="3">
        <v>0.83787693078369219</v>
      </c>
      <c r="FC11" s="3">
        <v>0.82694263683696501</v>
      </c>
      <c r="FD11" s="3">
        <v>0.81484446606004013</v>
      </c>
      <c r="FE11" s="3">
        <v>0.80153805592927974</v>
      </c>
      <c r="FF11" s="3">
        <v>0.78709434016143409</v>
      </c>
      <c r="FG11" s="3">
        <v>0.77139180807521346</v>
      </c>
      <c r="FH11" s="3">
        <v>0.75438261870715495</v>
      </c>
      <c r="FI11" s="3">
        <v>0.73598322663688742</v>
      </c>
      <c r="FJ11" s="3">
        <v>0.71592032387876592</v>
      </c>
      <c r="FK11" s="3">
        <v>0.69398452515512055</v>
      </c>
      <c r="FL11" s="3">
        <v>0.66997960043000493</v>
      </c>
      <c r="FM11" s="3">
        <v>0.64385709580923911</v>
      </c>
      <c r="FN11" s="3">
        <v>0.61552094502267451</v>
      </c>
      <c r="FO11" s="3">
        <v>0.58494801968339827</v>
      </c>
      <c r="FP11" s="3">
        <v>0.55227282330388361</v>
      </c>
      <c r="FQ11" s="3">
        <v>0.51777786276032312</v>
      </c>
      <c r="FR11" s="3">
        <v>0.4816939235045562</v>
      </c>
      <c r="FS11" s="3">
        <v>0.44427593952672229</v>
      </c>
      <c r="FT11" s="3">
        <v>0.4050374885477222</v>
      </c>
      <c r="FU11" s="3">
        <v>0.36432717057379066</v>
      </c>
      <c r="FV11" s="3">
        <v>0.32269186152061785</v>
      </c>
      <c r="FW11" s="3">
        <v>0.28082581940693291</v>
      </c>
      <c r="FX11" s="3">
        <v>0.23961743866715957</v>
      </c>
      <c r="FY11" s="3">
        <v>0.20010212685655829</v>
      </c>
      <c r="FZ11" s="3">
        <v>0.1632973426638315</v>
      </c>
      <c r="GA11" s="3">
        <v>0.13002714206950247</v>
      </c>
      <c r="GB11" s="3">
        <v>0.10084385030342334</v>
      </c>
      <c r="GC11" s="3">
        <v>7.6029204059259961E-2</v>
      </c>
      <c r="GD11" s="3">
        <v>5.5606239264861544E-2</v>
      </c>
      <c r="GE11" s="3">
        <v>3.9685616900939032E-2</v>
      </c>
      <c r="GF11" s="3">
        <v>2.737831338761982E-2</v>
      </c>
      <c r="GG11" s="3">
        <v>1.8470505343823836E-2</v>
      </c>
      <c r="GH11" s="3">
        <v>1.1812996397695973E-2</v>
      </c>
      <c r="GI11" s="3">
        <v>7.1213467483870405E-3</v>
      </c>
      <c r="GJ11" s="3">
        <v>3.8792824277163566E-3</v>
      </c>
      <c r="GK11" s="3">
        <v>1.8593012747801726E-3</v>
      </c>
      <c r="GL11" s="3">
        <v>7.7110801768958109E-4</v>
      </c>
      <c r="GM11" s="3">
        <v>2.7388985680316231E-4</v>
      </c>
      <c r="GN11" s="3">
        <v>7.9318502530195789E-5</v>
      </c>
      <c r="GO11" s="3">
        <v>1.7238290154887452E-5</v>
      </c>
      <c r="GP11" s="3">
        <v>2.3740573201310991E-6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2</v>
      </c>
      <c r="HC11">
        <f>HC10-HD10-HE10-HF10</f>
        <v>0.84645000000000004</v>
      </c>
      <c r="HD11">
        <f>IF(H11&gt;=$F$3,IF(HB11&lt;50,HC11*VLOOKUP(H11,Ret!$A$2:$AZ$27,HB11+2),HC11),0)</f>
        <v>0</v>
      </c>
      <c r="HE11">
        <f>IF(H11&lt;$F$3,HC11*VLOOKUP(H11,Withd!$A$2:$AZ$57,HB11+2),0)</f>
        <v>0.11300107500000001</v>
      </c>
      <c r="HF11">
        <f>IF(HC11=HD11,0,HC11*VLOOKUP(H11,Mort!$A$2:$E$115,IF(HF10/HC10=VLOOKUP(H10,Mort!$A$2:$E$115,2),2,3)))</f>
        <v>3.1318650000000003E-4</v>
      </c>
      <c r="HH11">
        <f t="shared" si="20"/>
        <v>23</v>
      </c>
      <c r="HI11">
        <f t="shared" si="20"/>
        <v>2</v>
      </c>
      <c r="HJ11">
        <f t="shared" si="21"/>
        <v>0.69973482149999988</v>
      </c>
      <c r="HK11">
        <f>IF(HH11&gt;=$F$3,IF(HI11&lt;50,HJ11*VLOOKUP(HH11,Ret!$A$2:$AZ$27,HI11+2),HJ11),0)</f>
        <v>0</v>
      </c>
      <c r="HL11">
        <f>IF(HH11&lt;$F$3,HJ11*VLOOKUP(HH11,Withd!$A$2:$AZ$57,HI11+2),0)</f>
        <v>9.3414598670249996E-2</v>
      </c>
      <c r="HM11">
        <f>IF(HJ11=HK11,0,HJ11*VLOOKUP(HH11,Mort!$A$2:$E$115,IF(HM10/HJ10=VLOOKUP(HH10,Mort!$A$2:$E$115,2),2,3)))</f>
        <v>2.5890188395499993E-4</v>
      </c>
      <c r="HN11">
        <f>HN10/(1+Assumptions!$C$9)</f>
        <v>0.96339113680154143</v>
      </c>
      <c r="HO11">
        <f>HO10*(1+Assumptions!$C$10)</f>
        <v>1.0325</v>
      </c>
      <c r="HQ11">
        <f>HQ10/(1.01+Assumptions!$C$9)</f>
        <v>0.95419847328244267</v>
      </c>
      <c r="HR11">
        <f>HR10/(0.99+Assumptions!$C$9)</f>
        <v>0.97276264591439687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2051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56526.603680384636</v>
      </c>
      <c r="F12" s="3">
        <f t="shared" si="19"/>
        <v>55624.19</v>
      </c>
      <c r="H12">
        <f t="shared" ref="H12:H60" si="23">H11+1</f>
        <v>24</v>
      </c>
      <c r="I12" s="5">
        <v>772803.1543165918</v>
      </c>
      <c r="J12" s="5">
        <v>0</v>
      </c>
      <c r="K12" s="5">
        <v>0</v>
      </c>
      <c r="L12" s="5">
        <v>0</v>
      </c>
      <c r="M12" s="5">
        <v>11965.52</v>
      </c>
      <c r="N12" s="5">
        <v>12619.96</v>
      </c>
      <c r="O12" s="5">
        <v>13309.93</v>
      </c>
      <c r="P12" s="5">
        <v>14037.49</v>
      </c>
      <c r="Q12" s="5">
        <v>14804.51</v>
      </c>
      <c r="R12" s="5">
        <v>15613.14</v>
      </c>
      <c r="S12" s="5">
        <v>16465.439999999999</v>
      </c>
      <c r="T12" s="5">
        <v>17363.91</v>
      </c>
      <c r="U12" s="5">
        <v>18310.68</v>
      </c>
      <c r="V12" s="5">
        <v>19308.310000000001</v>
      </c>
      <c r="W12" s="5">
        <v>20359.259999999998</v>
      </c>
      <c r="X12" s="5">
        <v>21466.14</v>
      </c>
      <c r="Y12" s="5">
        <v>22631.599999999999</v>
      </c>
      <c r="Z12" s="5">
        <v>23858.43</v>
      </c>
      <c r="AA12" s="5">
        <v>25149.25</v>
      </c>
      <c r="AB12" s="5">
        <v>26506.99</v>
      </c>
      <c r="AC12" s="5">
        <v>27934.11</v>
      </c>
      <c r="AD12" s="5">
        <v>29433.35</v>
      </c>
      <c r="AE12" s="5">
        <v>31007.16</v>
      </c>
      <c r="AF12" s="5">
        <v>32657.599999999999</v>
      </c>
      <c r="AG12" s="5">
        <v>34386.58</v>
      </c>
      <c r="AH12" s="5">
        <v>36195.49</v>
      </c>
      <c r="AI12" s="5">
        <v>38085.050000000003</v>
      </c>
      <c r="AJ12" s="5">
        <v>40055.17</v>
      </c>
      <c r="AK12" s="5">
        <v>42104.81</v>
      </c>
      <c r="AL12" s="5">
        <v>44230.9</v>
      </c>
      <c r="AM12" s="5">
        <v>46429.81</v>
      </c>
      <c r="AN12" s="5">
        <v>48730.21</v>
      </c>
      <c r="AO12" s="5">
        <v>51135.839999999997</v>
      </c>
      <c r="AP12" s="5">
        <v>53649.440000000002</v>
      </c>
      <c r="AQ12" s="5">
        <v>56273.01</v>
      </c>
      <c r="AR12" s="5">
        <v>59012.41</v>
      </c>
      <c r="AS12" s="5">
        <v>61875.199999999997</v>
      </c>
      <c r="AT12" s="5">
        <v>64870.35</v>
      </c>
      <c r="AU12" s="5">
        <v>67994.740000000005</v>
      </c>
      <c r="AV12" s="5">
        <v>71249.52</v>
      </c>
      <c r="AW12" s="5">
        <v>74634.55</v>
      </c>
      <c r="AX12" s="5">
        <v>78163.87</v>
      </c>
      <c r="AY12" s="5">
        <v>81841.929999999993</v>
      </c>
      <c r="AZ12" s="5">
        <v>85677.53</v>
      </c>
      <c r="BA12" s="5">
        <v>36934.019999999997</v>
      </c>
      <c r="BB12" s="5">
        <v>38642.36</v>
      </c>
      <c r="BC12" s="5">
        <v>40406.49</v>
      </c>
      <c r="BD12" s="5">
        <v>42219.18</v>
      </c>
      <c r="BE12" s="5">
        <v>44075.34</v>
      </c>
      <c r="BF12" s="5">
        <v>45957.760000000002</v>
      </c>
      <c r="BG12" s="5">
        <v>47852.71</v>
      </c>
      <c r="BH12" s="5">
        <v>49746.01</v>
      </c>
      <c r="BI12" s="5">
        <v>51625.01</v>
      </c>
      <c r="BJ12" s="5">
        <v>53482.94</v>
      </c>
      <c r="BK12" s="5">
        <v>55298.83</v>
      </c>
      <c r="BL12" s="5">
        <v>57053.87</v>
      </c>
      <c r="BM12" s="5">
        <v>58723.75</v>
      </c>
      <c r="BN12" s="5">
        <v>60264.7</v>
      </c>
      <c r="BO12" s="5">
        <v>61631.19</v>
      </c>
      <c r="BP12" s="5">
        <v>62771.839999999997</v>
      </c>
      <c r="BQ12" s="5">
        <v>63642.2</v>
      </c>
      <c r="BR12" s="5">
        <v>64187.58</v>
      </c>
      <c r="BS12" s="5">
        <v>64354.35</v>
      </c>
      <c r="BT12" s="5">
        <v>64101.29</v>
      </c>
      <c r="BU12" s="5">
        <v>63402.89</v>
      </c>
      <c r="BV12" s="5">
        <v>62228.480000000003</v>
      </c>
      <c r="BW12" s="5">
        <v>60551.27</v>
      </c>
      <c r="BX12" s="5">
        <v>58239.57</v>
      </c>
      <c r="BY12" s="5">
        <v>55267.13</v>
      </c>
      <c r="BZ12" s="5">
        <v>51643.519999999997</v>
      </c>
      <c r="CA12" s="5">
        <v>47415.17</v>
      </c>
      <c r="CB12" s="5">
        <v>42682.63</v>
      </c>
      <c r="CC12" s="5">
        <v>37604.25</v>
      </c>
      <c r="CD12" s="5">
        <v>32375.52</v>
      </c>
      <c r="CE12" s="5">
        <v>27197.200000000001</v>
      </c>
      <c r="CF12" s="5">
        <v>22253.18</v>
      </c>
      <c r="CG12" s="5">
        <v>17700.09</v>
      </c>
      <c r="CH12" s="5">
        <v>13657.49</v>
      </c>
      <c r="CI12" s="5">
        <v>10283.31</v>
      </c>
      <c r="CJ12" s="5">
        <v>7484.44</v>
      </c>
      <c r="CK12" s="5">
        <v>5327.01</v>
      </c>
      <c r="CL12" s="5">
        <v>3594.33</v>
      </c>
      <c r="CM12" s="5">
        <v>2285.98</v>
      </c>
      <c r="CN12" s="5">
        <v>1313.75</v>
      </c>
      <c r="CO12" s="5">
        <v>664.3</v>
      </c>
      <c r="CP12" s="5">
        <v>290.66000000000003</v>
      </c>
      <c r="CQ12" s="5">
        <v>108.92</v>
      </c>
      <c r="CR12" s="5">
        <v>33.28</v>
      </c>
      <c r="CS12" s="5">
        <v>7.63</v>
      </c>
      <c r="CT12" s="5">
        <v>1.1100000000000001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0.99970999999999999</v>
      </c>
      <c r="DK12" s="3">
        <v>0.99940008989999995</v>
      </c>
      <c r="DL12" s="3">
        <v>0.99908028187123199</v>
      </c>
      <c r="DM12" s="3">
        <v>0.99874059457539577</v>
      </c>
      <c r="DN12" s="3">
        <v>0.99838104796134863</v>
      </c>
      <c r="DO12" s="3">
        <v>0.99799167935264366</v>
      </c>
      <c r="DP12" s="3">
        <v>0.99758250276410909</v>
      </c>
      <c r="DQ12" s="3">
        <v>0.99713359063786533</v>
      </c>
      <c r="DR12" s="3">
        <v>0.99664499517845273</v>
      </c>
      <c r="DS12" s="3">
        <v>0.99610680688105635</v>
      </c>
      <c r="DT12" s="3">
        <v>0.9955091427969277</v>
      </c>
      <c r="DU12" s="3">
        <v>0.99484215167125378</v>
      </c>
      <c r="DV12" s="3">
        <v>0.99409602005750031</v>
      </c>
      <c r="DW12" s="3">
        <v>0.99325103844045137</v>
      </c>
      <c r="DX12" s="3">
        <v>0.99229751744354855</v>
      </c>
      <c r="DY12" s="3">
        <v>0.99120599017436062</v>
      </c>
      <c r="DZ12" s="3">
        <v>0.98995707062674088</v>
      </c>
      <c r="EA12" s="3">
        <v>0.98852163287433215</v>
      </c>
      <c r="EB12" s="3">
        <v>0.9868609165311033</v>
      </c>
      <c r="EC12" s="3">
        <v>0.98493653774386769</v>
      </c>
      <c r="ED12" s="3">
        <v>0.98270073180318906</v>
      </c>
      <c r="EE12" s="3">
        <v>0.98009657486391055</v>
      </c>
      <c r="EF12" s="3">
        <v>0.97705827548183244</v>
      </c>
      <c r="EG12" s="3">
        <v>0.97351155394183342</v>
      </c>
      <c r="EH12" s="3">
        <v>0.9693546596065018</v>
      </c>
      <c r="EI12" s="3">
        <v>0.96449819276187332</v>
      </c>
      <c r="EJ12" s="3">
        <v>0.95951173710529447</v>
      </c>
      <c r="EK12" s="3">
        <v>0.9543879444291522</v>
      </c>
      <c r="EL12" s="3">
        <v>0.94910063521701471</v>
      </c>
      <c r="EM12" s="3">
        <v>0.94361483354546039</v>
      </c>
      <c r="EN12" s="3">
        <v>0.93796258069252303</v>
      </c>
      <c r="EO12" s="3">
        <v>0.93219411082126402</v>
      </c>
      <c r="EP12" s="3">
        <v>0.92636789762863114</v>
      </c>
      <c r="EQ12" s="3">
        <v>0.92036503365199762</v>
      </c>
      <c r="ER12" s="3">
        <v>0.91414336602451007</v>
      </c>
      <c r="ES12" s="3">
        <v>0.90765294812573605</v>
      </c>
      <c r="ET12" s="3">
        <v>0.9010180050749369</v>
      </c>
      <c r="EU12" s="3">
        <v>0.89423333949672257</v>
      </c>
      <c r="EV12" s="3">
        <v>0.88733880044920288</v>
      </c>
      <c r="EW12" s="3">
        <v>0.8803022037616407</v>
      </c>
      <c r="EX12" s="3">
        <v>0.87300449849245665</v>
      </c>
      <c r="EY12" s="3">
        <v>0.8652696786358135</v>
      </c>
      <c r="EZ12" s="3">
        <v>0.85695443702412333</v>
      </c>
      <c r="FA12" s="3">
        <v>0.84799069361285095</v>
      </c>
      <c r="FB12" s="3">
        <v>0.8381116020322612</v>
      </c>
      <c r="FC12" s="3">
        <v>0.82717424562574016</v>
      </c>
      <c r="FD12" s="3">
        <v>0.81507268641223551</v>
      </c>
      <c r="FE12" s="3">
        <v>0.80176254944312375</v>
      </c>
      <c r="FF12" s="3">
        <v>0.78731478830215862</v>
      </c>
      <c r="FG12" s="3">
        <v>0.77160785827553058</v>
      </c>
      <c r="FH12" s="3">
        <v>0.75459390500055512</v>
      </c>
      <c r="FI12" s="3">
        <v>0.73618935965759158</v>
      </c>
      <c r="FJ12" s="3">
        <v>0.71612083771332569</v>
      </c>
      <c r="FK12" s="3">
        <v>0.69417889524578935</v>
      </c>
      <c r="FL12" s="3">
        <v>0.67016724725923749</v>
      </c>
      <c r="FM12" s="3">
        <v>0.64403742628859983</v>
      </c>
      <c r="FN12" s="3">
        <v>0.61569333915763858</v>
      </c>
      <c r="FO12" s="3">
        <v>0.58511185100167862</v>
      </c>
      <c r="FP12" s="3">
        <v>0.55242750300472487</v>
      </c>
      <c r="FQ12" s="3">
        <v>0.51792288116704976</v>
      </c>
      <c r="FR12" s="3">
        <v>0.48182883557851808</v>
      </c>
      <c r="FS12" s="3">
        <v>0.44440037163077883</v>
      </c>
      <c r="FT12" s="3">
        <v>0.40515093080834846</v>
      </c>
      <c r="FU12" s="3">
        <v>0.36442921075280138</v>
      </c>
      <c r="FV12" s="3">
        <v>0.32278224054797122</v>
      </c>
      <c r="FW12" s="3">
        <v>0.28090447265927743</v>
      </c>
      <c r="FX12" s="3">
        <v>0.23968455034125508</v>
      </c>
      <c r="FY12" s="3">
        <v>0.2001581711444787</v>
      </c>
      <c r="FZ12" s="3">
        <v>0.16334307872587472</v>
      </c>
      <c r="GA12" s="3">
        <v>0.130063559866265</v>
      </c>
      <c r="GB12" s="3">
        <v>0.10087209448988049</v>
      </c>
      <c r="GC12" s="3">
        <v>7.6050498198755603E-2</v>
      </c>
      <c r="GD12" s="3">
        <v>5.5621813372605869E-2</v>
      </c>
      <c r="GE12" s="3">
        <v>3.969673198589508E-2</v>
      </c>
      <c r="GF12" s="3">
        <v>2.73859814624293E-2</v>
      </c>
      <c r="GG12" s="3">
        <v>1.8475678533813305E-2</v>
      </c>
      <c r="GH12" s="3">
        <v>1.1816304963085637E-2</v>
      </c>
      <c r="GI12" s="3">
        <v>7.123341283946546E-3</v>
      </c>
      <c r="GJ12" s="3">
        <v>3.8803689310170416E-3</v>
      </c>
      <c r="GK12" s="3">
        <v>1.8598220249471577E-3</v>
      </c>
      <c r="GL12" s="3">
        <v>7.7132398840633483E-4</v>
      </c>
      <c r="GM12" s="3">
        <v>2.739665674420461E-4</v>
      </c>
      <c r="GN12" s="3">
        <v>7.9340717931216547E-5</v>
      </c>
      <c r="GO12" s="3">
        <v>1.7243118227991295E-5</v>
      </c>
      <c r="GP12" s="3">
        <v>2.3747222423589602E-6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3</v>
      </c>
      <c r="HC12">
        <f t="shared" ref="HC12:HC60" si="24">HC11-HD11-HE11-HF11</f>
        <v>0.73313573850000002</v>
      </c>
      <c r="HD12">
        <f>IF(H12&gt;=$F$3,IF(HB12&lt;50,HC12*VLOOKUP(H12,Ret!$A$2:$AZ$27,HB12+2),HC12),0)</f>
        <v>0</v>
      </c>
      <c r="HE12">
        <f>IF(H12&lt;$F$3,HC12*VLOOKUP(H12,Withd!$A$2:$AZ$57,HB12+2),0)</f>
        <v>8.3430847041300008E-2</v>
      </c>
      <c r="HF12">
        <f>IF(HC12=HD12,0,HC12*VLOOKUP(H12,Mort!$A$2:$E$115,IF(HF11/HC11=VLOOKUP(H11,Mort!$A$2:$E$115,2),2,3)))</f>
        <v>2.8592293801500002E-4</v>
      </c>
      <c r="HH12">
        <f t="shared" si="20"/>
        <v>24</v>
      </c>
      <c r="HI12">
        <f t="shared" si="20"/>
        <v>3</v>
      </c>
      <c r="HJ12">
        <f t="shared" si="21"/>
        <v>0.60606132094579479</v>
      </c>
      <c r="HK12">
        <f>IF(HH12&gt;=$F$3,IF(HI12&lt;50,HJ12*VLOOKUP(HH12,Ret!$A$2:$AZ$27,HI12+2),HJ12),0)</f>
        <v>0</v>
      </c>
      <c r="HL12">
        <f>IF(HH12&lt;$F$3,HJ12*VLOOKUP(HH12,Withd!$A$2:$AZ$57,HI12+2),0)</f>
        <v>6.896977832363145E-2</v>
      </c>
      <c r="HM12">
        <f>IF(HJ12=HK12,0,HJ12*VLOOKUP(HH12,Mort!$A$2:$E$115,IF(HM11/HJ11=VLOOKUP(HH11,Mort!$A$2:$E$115,2),2,3)))</f>
        <v>2.3636391516885995E-4</v>
      </c>
      <c r="HN12">
        <f>HN11/(1+Assumptions!$C$9)</f>
        <v>0.9281224824677663</v>
      </c>
      <c r="HO12">
        <f>HO11*(1+Assumptions!$C$10)</f>
        <v>1.0660562499999999</v>
      </c>
      <c r="HQ12">
        <f>HQ11/(1.01+Assumptions!$C$9)</f>
        <v>0.91049472641454454</v>
      </c>
      <c r="HR12">
        <f>HR11/(0.99+Assumptions!$C$9)</f>
        <v>0.94626716528637822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2052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59635.56688280579</v>
      </c>
      <c r="F13" s="3">
        <f t="shared" si="19"/>
        <v>58344.33</v>
      </c>
      <c r="H13">
        <f t="shared" si="23"/>
        <v>25</v>
      </c>
      <c r="I13" s="5">
        <v>762325.31426940986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13313.79</v>
      </c>
      <c r="P13" s="5">
        <v>14041.56</v>
      </c>
      <c r="Q13" s="5">
        <v>14808.81</v>
      </c>
      <c r="R13" s="5">
        <v>15617.67</v>
      </c>
      <c r="S13" s="5">
        <v>16470.21</v>
      </c>
      <c r="T13" s="5">
        <v>17368.95</v>
      </c>
      <c r="U13" s="5">
        <v>18316</v>
      </c>
      <c r="V13" s="5">
        <v>19313.91</v>
      </c>
      <c r="W13" s="5">
        <v>20365.169999999998</v>
      </c>
      <c r="X13" s="5">
        <v>21472.36</v>
      </c>
      <c r="Y13" s="5">
        <v>22638.16</v>
      </c>
      <c r="Z13" s="5">
        <v>23865.35</v>
      </c>
      <c r="AA13" s="5">
        <v>25156.54</v>
      </c>
      <c r="AB13" s="5">
        <v>26514.68</v>
      </c>
      <c r="AC13" s="5">
        <v>27942.21</v>
      </c>
      <c r="AD13" s="5">
        <v>29441.89</v>
      </c>
      <c r="AE13" s="5">
        <v>31016.16</v>
      </c>
      <c r="AF13" s="5">
        <v>32667.07</v>
      </c>
      <c r="AG13" s="5">
        <v>34396.559999999998</v>
      </c>
      <c r="AH13" s="5">
        <v>36205.99</v>
      </c>
      <c r="AI13" s="5">
        <v>38096.1</v>
      </c>
      <c r="AJ13" s="5">
        <v>40066.79</v>
      </c>
      <c r="AK13" s="5">
        <v>42117.02</v>
      </c>
      <c r="AL13" s="5">
        <v>44243.73</v>
      </c>
      <c r="AM13" s="5">
        <v>46443.28</v>
      </c>
      <c r="AN13" s="5">
        <v>48744.34</v>
      </c>
      <c r="AO13" s="5">
        <v>51150.67</v>
      </c>
      <c r="AP13" s="5">
        <v>53665</v>
      </c>
      <c r="AQ13" s="5">
        <v>56289.33</v>
      </c>
      <c r="AR13" s="5">
        <v>59029.52</v>
      </c>
      <c r="AS13" s="5">
        <v>61893.15</v>
      </c>
      <c r="AT13" s="5">
        <v>64889.17</v>
      </c>
      <c r="AU13" s="5">
        <v>68014.460000000006</v>
      </c>
      <c r="AV13" s="5">
        <v>71270.19</v>
      </c>
      <c r="AW13" s="5">
        <v>74656.2</v>
      </c>
      <c r="AX13" s="5">
        <v>78186.539999999994</v>
      </c>
      <c r="AY13" s="5">
        <v>81865.679999999993</v>
      </c>
      <c r="AZ13" s="5">
        <v>85702.39</v>
      </c>
      <c r="BA13" s="5">
        <v>36944.730000000003</v>
      </c>
      <c r="BB13" s="5">
        <v>38653.57</v>
      </c>
      <c r="BC13" s="5">
        <v>40418.21</v>
      </c>
      <c r="BD13" s="5">
        <v>42231.43</v>
      </c>
      <c r="BE13" s="5">
        <v>44088.12</v>
      </c>
      <c r="BF13" s="5">
        <v>45971.09</v>
      </c>
      <c r="BG13" s="5">
        <v>47866.59</v>
      </c>
      <c r="BH13" s="5">
        <v>49760.44</v>
      </c>
      <c r="BI13" s="5">
        <v>51639.99</v>
      </c>
      <c r="BJ13" s="5">
        <v>53498.46</v>
      </c>
      <c r="BK13" s="5">
        <v>55314.879999999997</v>
      </c>
      <c r="BL13" s="5">
        <v>57070.42</v>
      </c>
      <c r="BM13" s="5">
        <v>58740.79</v>
      </c>
      <c r="BN13" s="5">
        <v>60282.18</v>
      </c>
      <c r="BO13" s="5">
        <v>61649.07</v>
      </c>
      <c r="BP13" s="5">
        <v>62790.04</v>
      </c>
      <c r="BQ13" s="5">
        <v>63660.66</v>
      </c>
      <c r="BR13" s="5">
        <v>64206.2</v>
      </c>
      <c r="BS13" s="5">
        <v>64373.02</v>
      </c>
      <c r="BT13" s="5">
        <v>64119.88</v>
      </c>
      <c r="BU13" s="5">
        <v>63421.279999999999</v>
      </c>
      <c r="BV13" s="5">
        <v>62246.53</v>
      </c>
      <c r="BW13" s="5">
        <v>60568.84</v>
      </c>
      <c r="BX13" s="5">
        <v>58256.46</v>
      </c>
      <c r="BY13" s="5">
        <v>55283.17</v>
      </c>
      <c r="BZ13" s="5">
        <v>51658.5</v>
      </c>
      <c r="CA13" s="5">
        <v>47428.93</v>
      </c>
      <c r="CB13" s="5">
        <v>42695.01</v>
      </c>
      <c r="CC13" s="5">
        <v>37615.160000000003</v>
      </c>
      <c r="CD13" s="5">
        <v>32384.92</v>
      </c>
      <c r="CE13" s="5">
        <v>27205.09</v>
      </c>
      <c r="CF13" s="5">
        <v>22259.63</v>
      </c>
      <c r="CG13" s="5">
        <v>17705.23</v>
      </c>
      <c r="CH13" s="5">
        <v>13661.46</v>
      </c>
      <c r="CI13" s="5">
        <v>10286.299999999999</v>
      </c>
      <c r="CJ13" s="5">
        <v>7486.61</v>
      </c>
      <c r="CK13" s="5">
        <v>5328.56</v>
      </c>
      <c r="CL13" s="5">
        <v>3595.37</v>
      </c>
      <c r="CM13" s="5">
        <v>2286.64</v>
      </c>
      <c r="CN13" s="5">
        <v>1314.13</v>
      </c>
      <c r="CO13" s="5">
        <v>664.49</v>
      </c>
      <c r="CP13" s="5">
        <v>290.74</v>
      </c>
      <c r="CQ13" s="5">
        <v>108.95</v>
      </c>
      <c r="CR13" s="5">
        <v>33.29</v>
      </c>
      <c r="CS13" s="5">
        <v>7.63</v>
      </c>
      <c r="CT13" s="5">
        <v>1.1100000000000001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0.99968999999999997</v>
      </c>
      <c r="DL13" s="3">
        <v>0.99937009919999997</v>
      </c>
      <c r="DM13" s="3">
        <v>0.99903031336627202</v>
      </c>
      <c r="DN13" s="3">
        <v>0.99867066245346015</v>
      </c>
      <c r="DO13" s="3">
        <v>0.99828118089510332</v>
      </c>
      <c r="DP13" s="3">
        <v>0.99787188561093632</v>
      </c>
      <c r="DQ13" s="3">
        <v>0.99742284326241148</v>
      </c>
      <c r="DR13" s="3">
        <v>0.99693410606921296</v>
      </c>
      <c r="DS13" s="3">
        <v>0.99639576165193555</v>
      </c>
      <c r="DT13" s="3">
        <v>0.99579792419494439</v>
      </c>
      <c r="DU13" s="3">
        <v>0.99513073958573384</v>
      </c>
      <c r="DV13" s="3">
        <v>0.99438439153104452</v>
      </c>
      <c r="DW13" s="3">
        <v>0.99353916479824311</v>
      </c>
      <c r="DX13" s="3">
        <v>0.99258536720003687</v>
      </c>
      <c r="DY13" s="3">
        <v>0.99149352329611684</v>
      </c>
      <c r="DZ13" s="3">
        <v>0.99024424145676371</v>
      </c>
      <c r="EA13" s="3">
        <v>0.98880838730665144</v>
      </c>
      <c r="EB13" s="3">
        <v>0.98714718921597622</v>
      </c>
      <c r="EC13" s="3">
        <v>0.9852222521970051</v>
      </c>
      <c r="ED13" s="3">
        <v>0.98298579768451788</v>
      </c>
      <c r="EE13" s="3">
        <v>0.98038088532065382</v>
      </c>
      <c r="EF13" s="3">
        <v>0.97734170457615976</v>
      </c>
      <c r="EG13" s="3">
        <v>0.97379395418854831</v>
      </c>
      <c r="EH13" s="3">
        <v>0.96963585400416319</v>
      </c>
      <c r="EI13" s="3">
        <v>0.96477797837560242</v>
      </c>
      <c r="EJ13" s="3">
        <v>0.95979007622740053</v>
      </c>
      <c r="EK13" s="3">
        <v>0.95466479722034625</v>
      </c>
      <c r="EL13" s="3">
        <v>0.94937595424374555</v>
      </c>
      <c r="EM13" s="3">
        <v>0.94388856122821674</v>
      </c>
      <c r="EN13" s="3">
        <v>0.93823466874645967</v>
      </c>
      <c r="EO13" s="3">
        <v>0.93246452553366899</v>
      </c>
      <c r="EP13" s="3">
        <v>0.92663662224908361</v>
      </c>
      <c r="EQ13" s="3">
        <v>0.92063201693690955</v>
      </c>
      <c r="ER13" s="3">
        <v>0.91440854450241604</v>
      </c>
      <c r="ES13" s="3">
        <v>0.90791624383644887</v>
      </c>
      <c r="ET13" s="3">
        <v>0.90127937609400444</v>
      </c>
      <c r="EU13" s="3">
        <v>0.89449274239201659</v>
      </c>
      <c r="EV13" s="3">
        <v>0.88759620334817413</v>
      </c>
      <c r="EW13" s="3">
        <v>0.88055756545562314</v>
      </c>
      <c r="EX13" s="3">
        <v>0.87325774323799599</v>
      </c>
      <c r="EY13" s="3">
        <v>0.86552067963290735</v>
      </c>
      <c r="EZ13" s="3">
        <v>0.85720302590163511</v>
      </c>
      <c r="FA13" s="3">
        <v>0.84823668225070403</v>
      </c>
      <c r="FB13" s="3">
        <v>0.83835472490248331</v>
      </c>
      <c r="FC13" s="3">
        <v>0.82741419574250585</v>
      </c>
      <c r="FD13" s="3">
        <v>0.81530912605879302</v>
      </c>
      <c r="FE13" s="3">
        <v>0.80199512803025297</v>
      </c>
      <c r="FF13" s="3">
        <v>0.78754317582314781</v>
      </c>
      <c r="FG13" s="3">
        <v>0.77183168946547598</v>
      </c>
      <c r="FH13" s="3">
        <v>0.75481280071276224</v>
      </c>
      <c r="FI13" s="3">
        <v>0.73640291650337797</v>
      </c>
      <c r="FJ13" s="3">
        <v>0.71632857299949593</v>
      </c>
      <c r="FK13" s="3">
        <v>0.69438026552279142</v>
      </c>
      <c r="FL13" s="3">
        <v>0.67036165213835808</v>
      </c>
      <c r="FM13" s="3">
        <v>0.64422425132148353</v>
      </c>
      <c r="FN13" s="3">
        <v>0.61587194202082507</v>
      </c>
      <c r="FO13" s="3">
        <v>0.58528158266065067</v>
      </c>
      <c r="FP13" s="3">
        <v>0.55258775345322675</v>
      </c>
      <c r="FQ13" s="3">
        <v>0.51807312237253822</v>
      </c>
      <c r="FR13" s="3">
        <v>0.48196860647439599</v>
      </c>
      <c r="FS13" s="3">
        <v>0.4445292851234649</v>
      </c>
      <c r="FT13" s="3">
        <v>0.40526845866136052</v>
      </c>
      <c r="FU13" s="3">
        <v>0.3645349258813072</v>
      </c>
      <c r="FV13" s="3">
        <v>0.32287587455159139</v>
      </c>
      <c r="FW13" s="3">
        <v>0.28098595858726794</v>
      </c>
      <c r="FX13" s="3">
        <v>0.23975407902417226</v>
      </c>
      <c r="FY13" s="3">
        <v>0.20021623385229601</v>
      </c>
      <c r="FZ13" s="3">
        <v>0.16339046195984319</v>
      </c>
      <c r="GA13" s="3">
        <v>0.13010128924014475</v>
      </c>
      <c r="GB13" s="3">
        <v>0.10090135588308666</v>
      </c>
      <c r="GC13" s="3">
        <v>7.6072559240935519E-2</v>
      </c>
      <c r="GD13" s="3">
        <v>5.5637948377635416E-2</v>
      </c>
      <c r="GE13" s="3">
        <v>3.9708247377634613E-2</v>
      </c>
      <c r="GF13" s="3">
        <v>2.739392570088257E-2</v>
      </c>
      <c r="GG13" s="3">
        <v>1.8481038034843418E-2</v>
      </c>
      <c r="GH13" s="3">
        <v>1.1819732685564457E-2</v>
      </c>
      <c r="GI13" s="3">
        <v>7.1254076521656776E-3</v>
      </c>
      <c r="GJ13" s="3">
        <v>3.8814945644407312E-3</v>
      </c>
      <c r="GK13" s="3">
        <v>1.8603615297907981E-3</v>
      </c>
      <c r="GL13" s="3">
        <v>7.7154773725013781E-4</v>
      </c>
      <c r="GM13" s="3">
        <v>2.7404604079387648E-4</v>
      </c>
      <c r="GN13" s="3">
        <v>7.9363733413906625E-5</v>
      </c>
      <c r="GO13" s="3">
        <v>1.724812018284433E-5</v>
      </c>
      <c r="GP13" s="3">
        <v>2.3754111115813203E-6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4</v>
      </c>
      <c r="HC13">
        <f t="shared" si="24"/>
        <v>0.64941896852068504</v>
      </c>
      <c r="HD13">
        <f>IF(H13&gt;=$F$3,IF(HB13&lt;50,HC13*VLOOKUP(H13,Ret!$A$2:$AZ$27,HB13+2),HC13),0)</f>
        <v>0</v>
      </c>
      <c r="HE13">
        <f>IF(H13&lt;$F$3,HC13*VLOOKUP(H13,Withd!$A$2:$AZ$57,HB13+2),0)</f>
        <v>6.1045383040944395E-2</v>
      </c>
      <c r="HF13">
        <f>IF(HC13=HD13,0,HC13*VLOOKUP(H13,Mort!$A$2:$E$115,IF(HF12/HC12=VLOOKUP(H12,Mort!$A$2:$E$115,2),2,3)))</f>
        <v>2.5976758740827404E-4</v>
      </c>
      <c r="HH13">
        <f t="shared" si="20"/>
        <v>25</v>
      </c>
      <c r="HI13">
        <f t="shared" si="20"/>
        <v>4</v>
      </c>
      <c r="HJ13">
        <f t="shared" si="21"/>
        <v>0.5368551787069944</v>
      </c>
      <c r="HK13">
        <f>IF(HH13&gt;=$F$3,IF(HI13&lt;50,HJ13*VLOOKUP(HH13,Ret!$A$2:$AZ$27,HI13+2),HJ13),0)</f>
        <v>0</v>
      </c>
      <c r="HL13">
        <f>IF(HH13&lt;$F$3,HJ13*VLOOKUP(HH13,Withd!$A$2:$AZ$57,HI13+2),0)</f>
        <v>5.0464386798457474E-2</v>
      </c>
      <c r="HM13">
        <f>IF(HJ13=HK13,0,HJ13*VLOOKUP(HH13,Mort!$A$2:$E$115,IF(HM12/HJ12=VLOOKUP(HH12,Mort!$A$2:$E$115,2),2,3)))</f>
        <v>2.1474207148279776E-4</v>
      </c>
      <c r="HN13">
        <f>HN12/(1+Assumptions!$C$9)</f>
        <v>0.89414497347569</v>
      </c>
      <c r="HO13">
        <f>HO12*(1+Assumptions!$C$10)</f>
        <v>1.1007030781249998</v>
      </c>
      <c r="HQ13">
        <f>HQ12/(1.01+Assumptions!$C$9)</f>
        <v>0.86879267787647374</v>
      </c>
      <c r="HR13">
        <f>HR12/(0.99+Assumptions!$C$9)</f>
        <v>0.92049335144589317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2053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62915.523061360109</v>
      </c>
      <c r="F14" s="3">
        <f t="shared" si="19"/>
        <v>61184.57</v>
      </c>
      <c r="H14">
        <f t="shared" si="23"/>
        <v>26</v>
      </c>
      <c r="I14" s="5">
        <v>751684.20547458134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14045.91</v>
      </c>
      <c r="Q14" s="5">
        <v>14813.4</v>
      </c>
      <c r="R14" s="5">
        <v>15622.51</v>
      </c>
      <c r="S14" s="5">
        <v>16475.32</v>
      </c>
      <c r="T14" s="5">
        <v>17374.34</v>
      </c>
      <c r="U14" s="5">
        <v>18321.68</v>
      </c>
      <c r="V14" s="5">
        <v>19319.900000000001</v>
      </c>
      <c r="W14" s="5">
        <v>20371.48</v>
      </c>
      <c r="X14" s="5">
        <v>21479.02</v>
      </c>
      <c r="Y14" s="5">
        <v>22645.18</v>
      </c>
      <c r="Z14" s="5">
        <v>23872.75</v>
      </c>
      <c r="AA14" s="5">
        <v>25164.35</v>
      </c>
      <c r="AB14" s="5">
        <v>26522.9</v>
      </c>
      <c r="AC14" s="5">
        <v>27950.880000000001</v>
      </c>
      <c r="AD14" s="5">
        <v>29451.02</v>
      </c>
      <c r="AE14" s="5">
        <v>31025.77</v>
      </c>
      <c r="AF14" s="5">
        <v>32677.200000000001</v>
      </c>
      <c r="AG14" s="5">
        <v>34407.22</v>
      </c>
      <c r="AH14" s="5">
        <v>36217.22</v>
      </c>
      <c r="AI14" s="5">
        <v>38107.910000000003</v>
      </c>
      <c r="AJ14" s="5">
        <v>40079.22</v>
      </c>
      <c r="AK14" s="5">
        <v>42130.080000000002</v>
      </c>
      <c r="AL14" s="5">
        <v>44257.45</v>
      </c>
      <c r="AM14" s="5">
        <v>46457.68</v>
      </c>
      <c r="AN14" s="5">
        <v>48759.46</v>
      </c>
      <c r="AO14" s="5">
        <v>51166.53</v>
      </c>
      <c r="AP14" s="5">
        <v>53681.64</v>
      </c>
      <c r="AQ14" s="5">
        <v>56306.78</v>
      </c>
      <c r="AR14" s="5">
        <v>59047.83</v>
      </c>
      <c r="AS14" s="5">
        <v>61912.34</v>
      </c>
      <c r="AT14" s="5">
        <v>64909.29</v>
      </c>
      <c r="AU14" s="5">
        <v>68035.55</v>
      </c>
      <c r="AV14" s="5">
        <v>71292.289999999994</v>
      </c>
      <c r="AW14" s="5">
        <v>74679.350000000006</v>
      </c>
      <c r="AX14" s="5">
        <v>78210.789999999994</v>
      </c>
      <c r="AY14" s="5">
        <v>81891.06</v>
      </c>
      <c r="AZ14" s="5">
        <v>85728.960000000006</v>
      </c>
      <c r="BA14" s="5">
        <v>36956.19</v>
      </c>
      <c r="BB14" s="5">
        <v>38665.56</v>
      </c>
      <c r="BC14" s="5">
        <v>40430.75</v>
      </c>
      <c r="BD14" s="5">
        <v>42244.53</v>
      </c>
      <c r="BE14" s="5">
        <v>44101.8</v>
      </c>
      <c r="BF14" s="5">
        <v>45985.35</v>
      </c>
      <c r="BG14" s="5">
        <v>47881.43</v>
      </c>
      <c r="BH14" s="5">
        <v>49775.88</v>
      </c>
      <c r="BI14" s="5">
        <v>51656</v>
      </c>
      <c r="BJ14" s="5">
        <v>53515.05</v>
      </c>
      <c r="BK14" s="5">
        <v>55332.03</v>
      </c>
      <c r="BL14" s="5">
        <v>57088.11</v>
      </c>
      <c r="BM14" s="5">
        <v>58759</v>
      </c>
      <c r="BN14" s="5">
        <v>60300.88</v>
      </c>
      <c r="BO14" s="5">
        <v>61668.19</v>
      </c>
      <c r="BP14" s="5">
        <v>62809.52</v>
      </c>
      <c r="BQ14" s="5">
        <v>63680.4</v>
      </c>
      <c r="BR14" s="5">
        <v>64226.11</v>
      </c>
      <c r="BS14" s="5">
        <v>64392.98</v>
      </c>
      <c r="BT14" s="5">
        <v>64139.77</v>
      </c>
      <c r="BU14" s="5">
        <v>63440.94</v>
      </c>
      <c r="BV14" s="5">
        <v>62265.83</v>
      </c>
      <c r="BW14" s="5">
        <v>60587.62</v>
      </c>
      <c r="BX14" s="5">
        <v>58274.53</v>
      </c>
      <c r="BY14" s="5">
        <v>55300.31</v>
      </c>
      <c r="BZ14" s="5">
        <v>51674.52</v>
      </c>
      <c r="CA14" s="5">
        <v>47443.63</v>
      </c>
      <c r="CB14" s="5">
        <v>42708.25</v>
      </c>
      <c r="CC14" s="5">
        <v>37626.82</v>
      </c>
      <c r="CD14" s="5">
        <v>32394.959999999999</v>
      </c>
      <c r="CE14" s="5">
        <v>27213.52</v>
      </c>
      <c r="CF14" s="5">
        <v>22266.53</v>
      </c>
      <c r="CG14" s="5">
        <v>17710.72</v>
      </c>
      <c r="CH14" s="5">
        <v>13665.69</v>
      </c>
      <c r="CI14" s="5">
        <v>10289.49</v>
      </c>
      <c r="CJ14" s="5">
        <v>7488.93</v>
      </c>
      <c r="CK14" s="5">
        <v>5330.21</v>
      </c>
      <c r="CL14" s="5">
        <v>3596.48</v>
      </c>
      <c r="CM14" s="5">
        <v>2287.35</v>
      </c>
      <c r="CN14" s="5">
        <v>1314.54</v>
      </c>
      <c r="CO14" s="5">
        <v>664.7</v>
      </c>
      <c r="CP14" s="5">
        <v>290.83</v>
      </c>
      <c r="CQ14" s="5">
        <v>108.98</v>
      </c>
      <c r="CR14" s="5">
        <v>33.299999999999997</v>
      </c>
      <c r="CS14" s="5">
        <v>7.63</v>
      </c>
      <c r="CT14" s="5">
        <v>1.1100000000000001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0.99968000000000001</v>
      </c>
      <c r="DM14" s="3">
        <v>0.99934010880000002</v>
      </c>
      <c r="DN14" s="3">
        <v>0.99898034636083199</v>
      </c>
      <c r="DO14" s="3">
        <v>0.99859074402575132</v>
      </c>
      <c r="DP14" s="3">
        <v>0.99818132182070074</v>
      </c>
      <c r="DQ14" s="3">
        <v>0.99773214022588153</v>
      </c>
      <c r="DR14" s="3">
        <v>0.99724325147717086</v>
      </c>
      <c r="DS14" s="3">
        <v>0.99670474012137322</v>
      </c>
      <c r="DT14" s="3">
        <v>0.99610671727730038</v>
      </c>
      <c r="DU14" s="3">
        <v>0.99543932577672467</v>
      </c>
      <c r="DV14" s="3">
        <v>0.99469274628239213</v>
      </c>
      <c r="DW14" s="3">
        <v>0.99384725744805202</v>
      </c>
      <c r="DX14" s="3">
        <v>0.99289316408090189</v>
      </c>
      <c r="DY14" s="3">
        <v>0.99180098160041286</v>
      </c>
      <c r="DZ14" s="3">
        <v>0.99055131236359628</v>
      </c>
      <c r="EA14" s="3">
        <v>0.98911501296066906</v>
      </c>
      <c r="EB14" s="3">
        <v>0.98745329973889517</v>
      </c>
      <c r="EC14" s="3">
        <v>0.98552776580440438</v>
      </c>
      <c r="ED14" s="3">
        <v>0.98329061777602833</v>
      </c>
      <c r="EE14" s="3">
        <v>0.98068489763892186</v>
      </c>
      <c r="EF14" s="3">
        <v>0.97764477445624121</v>
      </c>
      <c r="EG14" s="3">
        <v>0.97409592392496502</v>
      </c>
      <c r="EH14" s="3">
        <v>0.96993653432980542</v>
      </c>
      <c r="EI14" s="3">
        <v>0.9650771522928131</v>
      </c>
      <c r="EJ14" s="3">
        <v>0.96008770341545924</v>
      </c>
      <c r="EK14" s="3">
        <v>0.95496083507922069</v>
      </c>
      <c r="EL14" s="3">
        <v>0.94967035205288186</v>
      </c>
      <c r="EM14" s="3">
        <v>0.94418125741801617</v>
      </c>
      <c r="EN14" s="3">
        <v>0.93852561168608217</v>
      </c>
      <c r="EO14" s="3">
        <v>0.93275367917421281</v>
      </c>
      <c r="EP14" s="3">
        <v>0.92692396867937399</v>
      </c>
      <c r="EQ14" s="3">
        <v>0.92091750136233164</v>
      </c>
      <c r="ER14" s="3">
        <v>0.91469209905312232</v>
      </c>
      <c r="ES14" s="3">
        <v>0.90819778514984517</v>
      </c>
      <c r="ET14" s="3">
        <v>0.90155885934039981</v>
      </c>
      <c r="EU14" s="3">
        <v>0.89477012112956655</v>
      </c>
      <c r="EV14" s="3">
        <v>0.88787144349565761</v>
      </c>
      <c r="EW14" s="3">
        <v>0.88083062294873704</v>
      </c>
      <c r="EX14" s="3">
        <v>0.87352853708449196</v>
      </c>
      <c r="EY14" s="3">
        <v>0.86578907424592333</v>
      </c>
      <c r="EZ14" s="3">
        <v>0.85746884124241995</v>
      </c>
      <c r="FA14" s="3">
        <v>0.84849971716302419</v>
      </c>
      <c r="FB14" s="3">
        <v>0.83861469545807488</v>
      </c>
      <c r="FC14" s="3">
        <v>0.82767077368234698</v>
      </c>
      <c r="FD14" s="3">
        <v>0.81556195026337419</v>
      </c>
      <c r="FE14" s="3">
        <v>0.80224382361557334</v>
      </c>
      <c r="FF14" s="3">
        <v>0.78778738991402064</v>
      </c>
      <c r="FG14" s="3">
        <v>0.77207103148523593</v>
      </c>
      <c r="FH14" s="3">
        <v>0.75504686524098641</v>
      </c>
      <c r="FI14" s="3">
        <v>0.7366312721977587</v>
      </c>
      <c r="FJ14" s="3">
        <v>0.71655070371764784</v>
      </c>
      <c r="FK14" s="3">
        <v>0.69459559015573913</v>
      </c>
      <c r="FL14" s="3">
        <v>0.67056952869225206</v>
      </c>
      <c r="FM14" s="3">
        <v>0.64442402276854116</v>
      </c>
      <c r="FN14" s="3">
        <v>0.61606292152649766</v>
      </c>
      <c r="FO14" s="3">
        <v>0.58546307621427651</v>
      </c>
      <c r="FP14" s="3">
        <v>0.55275910877694701</v>
      </c>
      <c r="FQ14" s="3">
        <v>0.51823377484273891</v>
      </c>
      <c r="FR14" s="3">
        <v>0.48211806307394844</v>
      </c>
      <c r="FS14" s="3">
        <v>0.44466713193436413</v>
      </c>
      <c r="FT14" s="3">
        <v>0.40539413084192111</v>
      </c>
      <c r="FU14" s="3">
        <v>0.36464796675099964</v>
      </c>
      <c r="FV14" s="3">
        <v>0.32297599711069541</v>
      </c>
      <c r="FW14" s="3">
        <v>0.2810730912455538</v>
      </c>
      <c r="FX14" s="3">
        <v>0.23982842583618125</v>
      </c>
      <c r="FY14" s="3">
        <v>0.2002783201315366</v>
      </c>
      <c r="FZ14" s="3">
        <v>0.16344112870974306</v>
      </c>
      <c r="GA14" s="3">
        <v>0.13014163314641999</v>
      </c>
      <c r="GB14" s="3">
        <v>0.10093264500303749</v>
      </c>
      <c r="GC14" s="3">
        <v>7.6096149047140058E-2</v>
      </c>
      <c r="GD14" s="3">
        <v>5.5655201490097291E-2</v>
      </c>
      <c r="GE14" s="3">
        <v>3.9720560751467529E-2</v>
      </c>
      <c r="GF14" s="3">
        <v>2.7402420451222421E-2</v>
      </c>
      <c r="GG14" s="3">
        <v>1.8486768933212695E-2</v>
      </c>
      <c r="GH14" s="3">
        <v>1.1823397938925511E-2</v>
      </c>
      <c r="GI14" s="3">
        <v>7.1276172135018561E-3</v>
      </c>
      <c r="GJ14" s="3">
        <v>3.8826982008830012E-3</v>
      </c>
      <c r="GK14" s="3">
        <v>1.8609384207012136E-3</v>
      </c>
      <c r="GL14" s="3">
        <v>7.7178699121741435E-4</v>
      </c>
      <c r="GM14" s="3">
        <v>2.7413102141051339E-4</v>
      </c>
      <c r="GN14" s="3">
        <v>7.938834380048467E-5</v>
      </c>
      <c r="GO14" s="3">
        <v>1.7253468758159336E-5</v>
      </c>
      <c r="GP14" s="3">
        <v>2.3761477173737031E-6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5</v>
      </c>
      <c r="HC14">
        <f t="shared" si="24"/>
        <v>0.5881138178923323</v>
      </c>
      <c r="HD14">
        <f>IF(H14&gt;=$F$3,IF(HB14&lt;50,HC14*VLOOKUP(H14,Ret!$A$2:$AZ$27,HB14+2),HC14),0)</f>
        <v>0</v>
      </c>
      <c r="HE14">
        <f>IF(H14&lt;$F$3,HC14*VLOOKUP(H14,Withd!$A$2:$AZ$57,HB14+2),0)</f>
        <v>5.0107297284426713E-2</v>
      </c>
      <c r="HF14">
        <f>IF(HC14=HD14,0,HC14*VLOOKUP(H14,Mort!$A$2:$E$115,IF(HF13/HC13=VLOOKUP(H13,Mort!$A$2:$E$115,2),2,3)))</f>
        <v>2.4112666533585624E-4</v>
      </c>
      <c r="HH14">
        <f t="shared" si="20"/>
        <v>26</v>
      </c>
      <c r="HI14">
        <f t="shared" si="20"/>
        <v>5</v>
      </c>
      <c r="HJ14">
        <f t="shared" si="21"/>
        <v>0.48617604983705409</v>
      </c>
      <c r="HK14">
        <f>IF(HH14&gt;=$F$3,IF(HI14&lt;50,HJ14*VLOOKUP(HH14,Ret!$A$2:$AZ$27,HI14+2),HJ14),0)</f>
        <v>0</v>
      </c>
      <c r="HL14">
        <f>IF(HH14&lt;$F$3,HJ14*VLOOKUP(HH14,Withd!$A$2:$AZ$57,HI14+2),0)</f>
        <v>4.1422199446117004E-2</v>
      </c>
      <c r="HM14">
        <f>IF(HJ14=HK14,0,HJ14*VLOOKUP(HH14,Mort!$A$2:$E$115,IF(HM13/HJ13=VLOOKUP(HH13,Mort!$A$2:$E$115,2),2,3)))</f>
        <v>1.9933218043319219E-4</v>
      </c>
      <c r="HN14">
        <f>HN13/(1+Assumptions!$C$9)</f>
        <v>0.86141134246212903</v>
      </c>
      <c r="HO14">
        <f>HO13*(1+Assumptions!$C$10)</f>
        <v>1.1364759281640622</v>
      </c>
      <c r="HQ14">
        <f>HQ13/(1.01+Assumptions!$C$9)</f>
        <v>0.82900064682869623</v>
      </c>
      <c r="HR14">
        <f>HR13/(0.99+Assumptions!$C$9)</f>
        <v>0.89542154809911789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2054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66375.876829734902</v>
      </c>
      <c r="F15" s="3">
        <f t="shared" si="19"/>
        <v>64152.74</v>
      </c>
      <c r="H15">
        <f t="shared" si="23"/>
        <v>27</v>
      </c>
      <c r="I15" s="5">
        <v>740869.06896194222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14818.14</v>
      </c>
      <c r="R15" s="5">
        <v>15627.51</v>
      </c>
      <c r="S15" s="5">
        <v>16480.59</v>
      </c>
      <c r="T15" s="5">
        <v>17379.900000000001</v>
      </c>
      <c r="U15" s="5">
        <v>18327.54</v>
      </c>
      <c r="V15" s="5">
        <v>19326.080000000002</v>
      </c>
      <c r="W15" s="5">
        <v>20378.009999999998</v>
      </c>
      <c r="X15" s="5">
        <v>21485.9</v>
      </c>
      <c r="Y15" s="5">
        <v>22652.43</v>
      </c>
      <c r="Z15" s="5">
        <v>23880.39</v>
      </c>
      <c r="AA15" s="5">
        <v>25172.400000000001</v>
      </c>
      <c r="AB15" s="5">
        <v>26531.39</v>
      </c>
      <c r="AC15" s="5">
        <v>27959.82</v>
      </c>
      <c r="AD15" s="5">
        <v>29460.45</v>
      </c>
      <c r="AE15" s="5">
        <v>31035.71</v>
      </c>
      <c r="AF15" s="5">
        <v>32687.66</v>
      </c>
      <c r="AG15" s="5">
        <v>34418.239999999998</v>
      </c>
      <c r="AH15" s="5">
        <v>36228.81</v>
      </c>
      <c r="AI15" s="5">
        <v>38120.11</v>
      </c>
      <c r="AJ15" s="5">
        <v>40092.050000000003</v>
      </c>
      <c r="AK15" s="5">
        <v>42143.57</v>
      </c>
      <c r="AL15" s="5">
        <v>44271.62</v>
      </c>
      <c r="AM15" s="5">
        <v>46472.55</v>
      </c>
      <c r="AN15" s="5">
        <v>48775.07</v>
      </c>
      <c r="AO15" s="5">
        <v>51182.91</v>
      </c>
      <c r="AP15" s="5">
        <v>53698.82</v>
      </c>
      <c r="AQ15" s="5">
        <v>56324.81</v>
      </c>
      <c r="AR15" s="5">
        <v>59066.73</v>
      </c>
      <c r="AS15" s="5">
        <v>61932.160000000003</v>
      </c>
      <c r="AT15" s="5">
        <v>64930.07</v>
      </c>
      <c r="AU15" s="5">
        <v>68057.33</v>
      </c>
      <c r="AV15" s="5">
        <v>71315.11</v>
      </c>
      <c r="AW15" s="5">
        <v>74703.259999999995</v>
      </c>
      <c r="AX15" s="5">
        <v>78235.820000000007</v>
      </c>
      <c r="AY15" s="5">
        <v>81917.279999999999</v>
      </c>
      <c r="AZ15" s="5">
        <v>85756.41</v>
      </c>
      <c r="BA15" s="5">
        <v>36968.019999999997</v>
      </c>
      <c r="BB15" s="5">
        <v>38677.94</v>
      </c>
      <c r="BC15" s="5">
        <v>40443.69</v>
      </c>
      <c r="BD15" s="5">
        <v>42258.05</v>
      </c>
      <c r="BE15" s="5">
        <v>44115.91</v>
      </c>
      <c r="BF15" s="5">
        <v>46000.07</v>
      </c>
      <c r="BG15" s="5">
        <v>47896.76</v>
      </c>
      <c r="BH15" s="5">
        <v>49791.81</v>
      </c>
      <c r="BI15" s="5">
        <v>51672.54</v>
      </c>
      <c r="BJ15" s="5">
        <v>53532.18</v>
      </c>
      <c r="BK15" s="5">
        <v>55349.74</v>
      </c>
      <c r="BL15" s="5">
        <v>57106.39</v>
      </c>
      <c r="BM15" s="5">
        <v>58777.81</v>
      </c>
      <c r="BN15" s="5">
        <v>60320.18</v>
      </c>
      <c r="BO15" s="5">
        <v>61687.93</v>
      </c>
      <c r="BP15" s="5">
        <v>62829.62</v>
      </c>
      <c r="BQ15" s="5">
        <v>63700.79</v>
      </c>
      <c r="BR15" s="5">
        <v>64246.67</v>
      </c>
      <c r="BS15" s="5">
        <v>64413.59</v>
      </c>
      <c r="BT15" s="5">
        <v>64160.3</v>
      </c>
      <c r="BU15" s="5">
        <v>63461.25</v>
      </c>
      <c r="BV15" s="5">
        <v>62285.760000000002</v>
      </c>
      <c r="BW15" s="5">
        <v>60607.01</v>
      </c>
      <c r="BX15" s="5">
        <v>58293.18</v>
      </c>
      <c r="BY15" s="5">
        <v>55318.01</v>
      </c>
      <c r="BZ15" s="5">
        <v>51691.06</v>
      </c>
      <c r="CA15" s="5">
        <v>47458.82</v>
      </c>
      <c r="CB15" s="5">
        <v>42721.919999999998</v>
      </c>
      <c r="CC15" s="5">
        <v>37638.870000000003</v>
      </c>
      <c r="CD15" s="5">
        <v>32405.33</v>
      </c>
      <c r="CE15" s="5">
        <v>27222.23</v>
      </c>
      <c r="CF15" s="5">
        <v>22273.66</v>
      </c>
      <c r="CG15" s="5">
        <v>17716.39</v>
      </c>
      <c r="CH15" s="5">
        <v>13670.07</v>
      </c>
      <c r="CI15" s="5">
        <v>10292.780000000001</v>
      </c>
      <c r="CJ15" s="5">
        <v>7491.33</v>
      </c>
      <c r="CK15" s="5">
        <v>5331.92</v>
      </c>
      <c r="CL15" s="5">
        <v>3597.63</v>
      </c>
      <c r="CM15" s="5">
        <v>2288.08</v>
      </c>
      <c r="CN15" s="5">
        <v>1314.96</v>
      </c>
      <c r="CO15" s="5">
        <v>664.91</v>
      </c>
      <c r="CP15" s="5">
        <v>290.93</v>
      </c>
      <c r="CQ15" s="5">
        <v>109.02</v>
      </c>
      <c r="CR15" s="5">
        <v>33.31</v>
      </c>
      <c r="CS15" s="5">
        <v>7.64</v>
      </c>
      <c r="CT15" s="5">
        <v>1.1100000000000001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0.99965999999999999</v>
      </c>
      <c r="DN15" s="3">
        <v>0.99930012239999999</v>
      </c>
      <c r="DO15" s="3">
        <v>0.998910395352264</v>
      </c>
      <c r="DP15" s="3">
        <v>0.99850084209016954</v>
      </c>
      <c r="DQ15" s="3">
        <v>0.99805151671122905</v>
      </c>
      <c r="DR15" s="3">
        <v>0.99756247146804056</v>
      </c>
      <c r="DS15" s="3">
        <v>0.9970237877334478</v>
      </c>
      <c r="DT15" s="3">
        <v>0.99642557346080773</v>
      </c>
      <c r="DU15" s="3">
        <v>0.99575796832658903</v>
      </c>
      <c r="DV15" s="3">
        <v>0.99501114985034411</v>
      </c>
      <c r="DW15" s="3">
        <v>0.99416539037297125</v>
      </c>
      <c r="DX15" s="3">
        <v>0.99321099159821324</v>
      </c>
      <c r="DY15" s="3">
        <v>0.99211845950745525</v>
      </c>
      <c r="DZ15" s="3">
        <v>0.99086839024847584</v>
      </c>
      <c r="EA15" s="3">
        <v>0.98943163108261556</v>
      </c>
      <c r="EB15" s="3">
        <v>0.98776938594239672</v>
      </c>
      <c r="EC15" s="3">
        <v>0.98584323563980902</v>
      </c>
      <c r="ED15" s="3">
        <v>0.98360537149490668</v>
      </c>
      <c r="EE15" s="3">
        <v>0.98099881726044513</v>
      </c>
      <c r="EF15" s="3">
        <v>0.97795772092693778</v>
      </c>
      <c r="EG15" s="3">
        <v>0.97440773439997297</v>
      </c>
      <c r="EH15" s="3">
        <v>0.97024701337408514</v>
      </c>
      <c r="EI15" s="3">
        <v>0.96538607583708103</v>
      </c>
      <c r="EJ15" s="3">
        <v>0.96039502982500335</v>
      </c>
      <c r="EK15" s="3">
        <v>0.95526652036573778</v>
      </c>
      <c r="EL15" s="3">
        <v>0.94997434384291157</v>
      </c>
      <c r="EM15" s="3">
        <v>0.94448349213549954</v>
      </c>
      <c r="EN15" s="3">
        <v>0.93882603601760783</v>
      </c>
      <c r="EO15" s="3">
        <v>0.93305225589609952</v>
      </c>
      <c r="EP15" s="3">
        <v>0.9272206792967489</v>
      </c>
      <c r="EQ15" s="3">
        <v>0.92121228929490595</v>
      </c>
      <c r="ER15" s="3">
        <v>0.91498489421927243</v>
      </c>
      <c r="ES15" s="3">
        <v>0.90848850147031557</v>
      </c>
      <c r="ET15" s="3">
        <v>0.9018474505245675</v>
      </c>
      <c r="EU15" s="3">
        <v>0.89505653922211748</v>
      </c>
      <c r="EV15" s="3">
        <v>0.88815565330471491</v>
      </c>
      <c r="EW15" s="3">
        <v>0.88111257897400852</v>
      </c>
      <c r="EX15" s="3">
        <v>0.87380815569431403</v>
      </c>
      <c r="EY15" s="3">
        <v>0.8660662154348624</v>
      </c>
      <c r="EZ15" s="3">
        <v>0.85774331910453339</v>
      </c>
      <c r="FA15" s="3">
        <v>0.84877132398669997</v>
      </c>
      <c r="FB15" s="3">
        <v>0.8388831380622549</v>
      </c>
      <c r="FC15" s="3">
        <v>0.82793571311054248</v>
      </c>
      <c r="FD15" s="3">
        <v>0.81582301362773524</v>
      </c>
      <c r="FE15" s="3">
        <v>0.80250062381519438</v>
      </c>
      <c r="FF15" s="3">
        <v>0.78803956257404451</v>
      </c>
      <c r="FG15" s="3">
        <v>0.7723181733006923</v>
      </c>
      <c r="FH15" s="3">
        <v>0.75528855757941205</v>
      </c>
      <c r="FI15" s="3">
        <v>0.73686706966005022</v>
      </c>
      <c r="FJ15" s="3">
        <v>0.71678007334111726</v>
      </c>
      <c r="FK15" s="3">
        <v>0.69481793189394547</v>
      </c>
      <c r="FL15" s="3">
        <v>0.67078417962973391</v>
      </c>
      <c r="FM15" s="3">
        <v>0.64463030446597058</v>
      </c>
      <c r="FN15" s="3">
        <v>0.61626012476642322</v>
      </c>
      <c r="FO15" s="3">
        <v>0.58565048436927503</v>
      </c>
      <c r="FP15" s="3">
        <v>0.55293604831240728</v>
      </c>
      <c r="FQ15" s="3">
        <v>0.5183996627348143</v>
      </c>
      <c r="FR15" s="3">
        <v>0.48227239023882507</v>
      </c>
      <c r="FS15" s="3">
        <v>0.44480947096507317</v>
      </c>
      <c r="FT15" s="3">
        <v>0.40552389848943793</v>
      </c>
      <c r="FU15" s="3">
        <v>0.36476469145226453</v>
      </c>
      <c r="FV15" s="3">
        <v>0.3230793825130997</v>
      </c>
      <c r="FW15" s="3">
        <v>0.28116306342585018</v>
      </c>
      <c r="FX15" s="3">
        <v>0.23990519549874093</v>
      </c>
      <c r="FY15" s="3">
        <v>0.20034242970904356</v>
      </c>
      <c r="FZ15" s="3">
        <v>0.16349344661265916</v>
      </c>
      <c r="GA15" s="3">
        <v>0.13018329179979599</v>
      </c>
      <c r="GB15" s="3">
        <v>0.10096495378824978</v>
      </c>
      <c r="GC15" s="3">
        <v>7.6120507609575158E-2</v>
      </c>
      <c r="GD15" s="3">
        <v>5.5673016855491073E-2</v>
      </c>
      <c r="GE15" s="3">
        <v>3.9733275399595418E-2</v>
      </c>
      <c r="GF15" s="3">
        <v>2.741119203267289E-2</v>
      </c>
      <c r="GG15" s="3">
        <v>1.8492686592922438E-2</v>
      </c>
      <c r="GH15" s="3">
        <v>1.1827182637369475E-2</v>
      </c>
      <c r="GI15" s="3">
        <v>7.129898781111815E-3</v>
      </c>
      <c r="GJ15" s="3">
        <v>3.8839410620228501E-3</v>
      </c>
      <c r="GK15" s="3">
        <v>1.8615341116169318E-3</v>
      </c>
      <c r="GL15" s="3">
        <v>7.7203404211089019E-4</v>
      </c>
      <c r="GM15" s="3">
        <v>2.7421877141736711E-4</v>
      </c>
      <c r="GN15" s="3">
        <v>7.9413756202469506E-5</v>
      </c>
      <c r="GO15" s="3">
        <v>1.7258991635482698E-5</v>
      </c>
      <c r="GP15" s="3">
        <v>2.3769083280386766E-6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6</v>
      </c>
      <c r="HC15">
        <f t="shared" si="24"/>
        <v>0.53776539394256972</v>
      </c>
      <c r="HD15">
        <f>IF(H15&gt;=$F$3,IF(HB15&lt;50,HC15*VLOOKUP(H15,Ret!$A$2:$AZ$27,HB15+2),HC15),0)</f>
        <v>0</v>
      </c>
      <c r="HE15">
        <f>IF(H15&lt;$F$3,HC15*VLOOKUP(H15,Withd!$A$2:$AZ$57,HB15+2),0)</f>
        <v>4.3720326527530919E-2</v>
      </c>
      <c r="HF15">
        <f>IF(HC15=HD15,0,HC15*VLOOKUP(H15,Mort!$A$2:$E$115,IF(HF14/HC14=VLOOKUP(H14,Mort!$A$2:$E$115,2),2,3)))</f>
        <v>2.3123911939530498E-4</v>
      </c>
      <c r="HH15">
        <f t="shared" si="20"/>
        <v>27</v>
      </c>
      <c r="HI15">
        <f t="shared" si="20"/>
        <v>6</v>
      </c>
      <c r="HJ15">
        <f t="shared" si="21"/>
        <v>0.4445545182105039</v>
      </c>
      <c r="HK15">
        <f>IF(HH15&gt;=$F$3,IF(HI15&lt;50,HJ15*VLOOKUP(HH15,Ret!$A$2:$AZ$27,HI15+2),HJ15),0)</f>
        <v>0</v>
      </c>
      <c r="HL15">
        <f>IF(HH15&lt;$F$3,HJ15*VLOOKUP(HH15,Withd!$A$2:$AZ$57,HI15+2),0)</f>
        <v>3.6142282330513968E-2</v>
      </c>
      <c r="HM15">
        <f>IF(HJ15=HK15,0,HJ15*VLOOKUP(HH15,Mort!$A$2:$E$115,IF(HM14/HJ14=VLOOKUP(HH14,Mort!$A$2:$E$115,2),2,3)))</f>
        <v>1.9115844283051667E-4</v>
      </c>
      <c r="HN15">
        <f>HN14/(1+Assumptions!$C$9)</f>
        <v>0.8298760524683324</v>
      </c>
      <c r="HO15">
        <f>HO14*(1+Assumptions!$C$10)</f>
        <v>1.1734113958293941</v>
      </c>
      <c r="HQ15">
        <f>HQ14/(1.01+Assumptions!$C$9)</f>
        <v>0.79103115155409942</v>
      </c>
      <c r="HR15">
        <f>HR14/(0.99+Assumptions!$C$9)</f>
        <v>0.87103263433766331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2055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70026.550055370331</v>
      </c>
      <c r="F16" s="3">
        <f t="shared" si="19"/>
        <v>67258.13</v>
      </c>
      <c r="H16">
        <f t="shared" si="23"/>
        <v>28</v>
      </c>
      <c r="I16" s="5">
        <v>729883.99384146137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15632.83</v>
      </c>
      <c r="S16" s="5">
        <v>16486.2</v>
      </c>
      <c r="T16" s="5">
        <v>17385.810000000001</v>
      </c>
      <c r="U16" s="5">
        <v>18333.77</v>
      </c>
      <c r="V16" s="5">
        <v>19332.650000000001</v>
      </c>
      <c r="W16" s="5">
        <v>20384.939999999999</v>
      </c>
      <c r="X16" s="5">
        <v>21493.200000000001</v>
      </c>
      <c r="Y16" s="5">
        <v>22660.14</v>
      </c>
      <c r="Z16" s="5">
        <v>23888.52</v>
      </c>
      <c r="AA16" s="5">
        <v>25180.959999999999</v>
      </c>
      <c r="AB16" s="5">
        <v>26540.41</v>
      </c>
      <c r="AC16" s="5">
        <v>27969.33</v>
      </c>
      <c r="AD16" s="5">
        <v>29470.47</v>
      </c>
      <c r="AE16" s="5">
        <v>31046.26</v>
      </c>
      <c r="AF16" s="5">
        <v>32698.78</v>
      </c>
      <c r="AG16" s="5">
        <v>34429.94</v>
      </c>
      <c r="AH16" s="5">
        <v>36241.14</v>
      </c>
      <c r="AI16" s="5">
        <v>38133.08</v>
      </c>
      <c r="AJ16" s="5">
        <v>40105.68</v>
      </c>
      <c r="AK16" s="5">
        <v>42157.9</v>
      </c>
      <c r="AL16" s="5">
        <v>44286.67</v>
      </c>
      <c r="AM16" s="5">
        <v>46488.36</v>
      </c>
      <c r="AN16" s="5">
        <v>48791.66</v>
      </c>
      <c r="AO16" s="5">
        <v>51200.32</v>
      </c>
      <c r="AP16" s="5">
        <v>53717.09</v>
      </c>
      <c r="AQ16" s="5">
        <v>56343.97</v>
      </c>
      <c r="AR16" s="5">
        <v>59086.82</v>
      </c>
      <c r="AS16" s="5">
        <v>61953.23</v>
      </c>
      <c r="AT16" s="5">
        <v>64952.15</v>
      </c>
      <c r="AU16" s="5">
        <v>68080.479999999996</v>
      </c>
      <c r="AV16" s="5">
        <v>71339.37</v>
      </c>
      <c r="AW16" s="5">
        <v>74728.67</v>
      </c>
      <c r="AX16" s="5">
        <v>78262.429999999993</v>
      </c>
      <c r="AY16" s="5">
        <v>81945.14</v>
      </c>
      <c r="AZ16" s="5">
        <v>85785.57</v>
      </c>
      <c r="BA16" s="5">
        <v>36980.589999999997</v>
      </c>
      <c r="BB16" s="5">
        <v>38691.089999999997</v>
      </c>
      <c r="BC16" s="5">
        <v>40457.440000000002</v>
      </c>
      <c r="BD16" s="5">
        <v>42272.42</v>
      </c>
      <c r="BE16" s="5">
        <v>44130.92</v>
      </c>
      <c r="BF16" s="5">
        <v>46015.72</v>
      </c>
      <c r="BG16" s="5">
        <v>47913.05</v>
      </c>
      <c r="BH16" s="5">
        <v>49808.74</v>
      </c>
      <c r="BI16" s="5">
        <v>51690.11</v>
      </c>
      <c r="BJ16" s="5">
        <v>53550.38</v>
      </c>
      <c r="BK16" s="5">
        <v>55368.57</v>
      </c>
      <c r="BL16" s="5">
        <v>57125.81</v>
      </c>
      <c r="BM16" s="5">
        <v>58797.8</v>
      </c>
      <c r="BN16" s="5">
        <v>60340.7</v>
      </c>
      <c r="BO16" s="5">
        <v>61708.91</v>
      </c>
      <c r="BP16" s="5">
        <v>62850.99</v>
      </c>
      <c r="BQ16" s="5">
        <v>63722.45</v>
      </c>
      <c r="BR16" s="5">
        <v>64268.52</v>
      </c>
      <c r="BS16" s="5">
        <v>64435.5</v>
      </c>
      <c r="BT16" s="5">
        <v>64182.12</v>
      </c>
      <c r="BU16" s="5">
        <v>63482.84</v>
      </c>
      <c r="BV16" s="5">
        <v>62306.95</v>
      </c>
      <c r="BW16" s="5">
        <v>60627.63</v>
      </c>
      <c r="BX16" s="5">
        <v>58313.01</v>
      </c>
      <c r="BY16" s="5">
        <v>55336.83</v>
      </c>
      <c r="BZ16" s="5">
        <v>51708.639999999999</v>
      </c>
      <c r="CA16" s="5">
        <v>47474.96</v>
      </c>
      <c r="CB16" s="5">
        <v>42736.45</v>
      </c>
      <c r="CC16" s="5">
        <v>37651.67</v>
      </c>
      <c r="CD16" s="5">
        <v>32416.35</v>
      </c>
      <c r="CE16" s="5">
        <v>27231.49</v>
      </c>
      <c r="CF16" s="5">
        <v>22281.24</v>
      </c>
      <c r="CG16" s="5">
        <v>17722.41</v>
      </c>
      <c r="CH16" s="5">
        <v>13674.72</v>
      </c>
      <c r="CI16" s="5">
        <v>10296.280000000001</v>
      </c>
      <c r="CJ16" s="5">
        <v>7493.87</v>
      </c>
      <c r="CK16" s="5">
        <v>5333.73</v>
      </c>
      <c r="CL16" s="5">
        <v>3598.86</v>
      </c>
      <c r="CM16" s="5">
        <v>2288.86</v>
      </c>
      <c r="CN16" s="5">
        <v>1315.41</v>
      </c>
      <c r="CO16" s="5">
        <v>665.14</v>
      </c>
      <c r="CP16" s="5">
        <v>291.02</v>
      </c>
      <c r="CQ16" s="5">
        <v>109.05</v>
      </c>
      <c r="CR16" s="5">
        <v>33.32</v>
      </c>
      <c r="CS16" s="5">
        <v>7.64</v>
      </c>
      <c r="CT16" s="5">
        <v>1.1100000000000001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0.99963999999999997</v>
      </c>
      <c r="DO16" s="3">
        <v>0.99925014039999993</v>
      </c>
      <c r="DP16" s="3">
        <v>0.99884044784243586</v>
      </c>
      <c r="DQ16" s="3">
        <v>0.99839096964090679</v>
      </c>
      <c r="DR16" s="3">
        <v>0.99790175806578274</v>
      </c>
      <c r="DS16" s="3">
        <v>0.99736289111642729</v>
      </c>
      <c r="DT16" s="3">
        <v>0.99676447338175733</v>
      </c>
      <c r="DU16" s="3">
        <v>0.99609664118459162</v>
      </c>
      <c r="DV16" s="3">
        <v>0.99534956870370317</v>
      </c>
      <c r="DW16" s="3">
        <v>0.99450352157030497</v>
      </c>
      <c r="DX16" s="3">
        <v>0.99354879818959752</v>
      </c>
      <c r="DY16" s="3">
        <v>0.992455894511589</v>
      </c>
      <c r="DZ16" s="3">
        <v>0.99120540008450431</v>
      </c>
      <c r="EA16" s="3">
        <v>0.98976815225438186</v>
      </c>
      <c r="EB16" s="3">
        <v>0.98810534175859444</v>
      </c>
      <c r="EC16" s="3">
        <v>0.98617853634216512</v>
      </c>
      <c r="ED16" s="3">
        <v>0.98393991106466838</v>
      </c>
      <c r="EE16" s="3">
        <v>0.98133247030034698</v>
      </c>
      <c r="EF16" s="3">
        <v>0.97829033964241596</v>
      </c>
      <c r="EG16" s="3">
        <v>0.97473914570951392</v>
      </c>
      <c r="EH16" s="3">
        <v>0.97057700955733428</v>
      </c>
      <c r="EI16" s="3">
        <v>0.96571441873945207</v>
      </c>
      <c r="EJ16" s="3">
        <v>0.96072167519456908</v>
      </c>
      <c r="EK16" s="3">
        <v>0.95559142144903009</v>
      </c>
      <c r="EL16" s="3">
        <v>0.95029744497420243</v>
      </c>
      <c r="EM16" s="3">
        <v>0.94480472574225149</v>
      </c>
      <c r="EN16" s="3">
        <v>0.93914534543505535</v>
      </c>
      <c r="EO16" s="3">
        <v>0.93336960156062976</v>
      </c>
      <c r="EP16" s="3">
        <v>0.92753604155087588</v>
      </c>
      <c r="EQ16" s="3">
        <v>0.9215256080016262</v>
      </c>
      <c r="ER16" s="3">
        <v>0.91529609489153518</v>
      </c>
      <c r="ES16" s="3">
        <v>0.90879749261780529</v>
      </c>
      <c r="ET16" s="3">
        <v>0.90215418294676908</v>
      </c>
      <c r="EU16" s="3">
        <v>0.89536096194917991</v>
      </c>
      <c r="EV16" s="3">
        <v>0.8884577289325517</v>
      </c>
      <c r="EW16" s="3">
        <v>0.88141225914211663</v>
      </c>
      <c r="EX16" s="3">
        <v>0.87410535151382851</v>
      </c>
      <c r="EY16" s="3">
        <v>0.86636077809941603</v>
      </c>
      <c r="EZ16" s="3">
        <v>0.8580350510218806</v>
      </c>
      <c r="FA16" s="3">
        <v>0.84906000438819174</v>
      </c>
      <c r="FB16" s="3">
        <v>0.8391684553370693</v>
      </c>
      <c r="FC16" s="3">
        <v>0.82821730699492058</v>
      </c>
      <c r="FD16" s="3">
        <v>0.81610048779358491</v>
      </c>
      <c r="FE16" s="3">
        <v>0.80277356682791567</v>
      </c>
      <c r="FF16" s="3">
        <v>0.78830758715367666</v>
      </c>
      <c r="FG16" s="3">
        <v>0.77258085078996075</v>
      </c>
      <c r="FH16" s="3">
        <v>0.75554544303004212</v>
      </c>
      <c r="FI16" s="3">
        <v>0.73711768967453939</v>
      </c>
      <c r="FJ16" s="3">
        <v>0.71702386145401154</v>
      </c>
      <c r="FK16" s="3">
        <v>0.69505425033906065</v>
      </c>
      <c r="FL16" s="3">
        <v>0.67101232381983256</v>
      </c>
      <c r="FM16" s="3">
        <v>0.64484955331409732</v>
      </c>
      <c r="FN16" s="3">
        <v>0.61646972447274395</v>
      </c>
      <c r="FO16" s="3">
        <v>0.58584967325818271</v>
      </c>
      <c r="FP16" s="3">
        <v>0.55312411050998056</v>
      </c>
      <c r="FQ16" s="3">
        <v>0.51857597856752724</v>
      </c>
      <c r="FR16" s="3">
        <v>0.48243641862115627</v>
      </c>
      <c r="FS16" s="3">
        <v>0.44496075762266485</v>
      </c>
      <c r="FT16" s="3">
        <v>0.40566182350943109</v>
      </c>
      <c r="FU16" s="3">
        <v>0.36488875362849815</v>
      </c>
      <c r="FV16" s="3">
        <v>0.32318926686383337</v>
      </c>
      <c r="FW16" s="3">
        <v>0.28125869138091963</v>
      </c>
      <c r="FX16" s="3">
        <v>0.2399867910076835</v>
      </c>
      <c r="FY16" s="3">
        <v>0.20041056930260642</v>
      </c>
      <c r="FZ16" s="3">
        <v>0.16354905329077801</v>
      </c>
      <c r="GA16" s="3">
        <v>0.13022756917331491</v>
      </c>
      <c r="GB16" s="3">
        <v>0.10099929354805612</v>
      </c>
      <c r="GC16" s="3">
        <v>7.6146397384685954E-2</v>
      </c>
      <c r="GD16" s="3">
        <v>5.5691952119211609E-2</v>
      </c>
      <c r="GE16" s="3">
        <v>3.9746789307960127E-2</v>
      </c>
      <c r="GF16" s="3">
        <v>2.7420515007775533E-2</v>
      </c>
      <c r="GG16" s="3">
        <v>1.8498976244845686E-2</v>
      </c>
      <c r="GH16" s="3">
        <v>1.1831205247153507E-2</v>
      </c>
      <c r="GI16" s="3">
        <v>7.1323237711940204E-3</v>
      </c>
      <c r="GJ16" s="3">
        <v>3.8852620511202309E-3</v>
      </c>
      <c r="GK16" s="3">
        <v>1.8621672484814154E-3</v>
      </c>
      <c r="GL16" s="3">
        <v>7.7229662296269749E-4</v>
      </c>
      <c r="GM16" s="3">
        <v>2.7431203751012052E-4</v>
      </c>
      <c r="GN16" s="3">
        <v>7.9440766062930889E-5</v>
      </c>
      <c r="GO16" s="3">
        <v>1.7264861688456773E-5</v>
      </c>
      <c r="GP16" s="3">
        <v>2.3777167517342662E-6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7</v>
      </c>
      <c r="HC16">
        <f t="shared" si="24"/>
        <v>0.49381382829564346</v>
      </c>
      <c r="HD16">
        <f>IF(H16&gt;=$F$3,IF(HB16&lt;50,HC16*VLOOKUP(H16,Ret!$A$2:$AZ$27,HB16+2),HC16),0)</f>
        <v>0</v>
      </c>
      <c r="HE16">
        <f>IF(H16&lt;$F$3,HC16*VLOOKUP(H16,Withd!$A$2:$AZ$57,HB16+2),0)</f>
        <v>3.8221190310082802E-2</v>
      </c>
      <c r="HF16">
        <f>IF(HC16=HD16,0,HC16*VLOOKUP(H16,Mort!$A$2:$E$115,IF(HF15/HC15=VLOOKUP(H15,Mort!$A$2:$E$115,2),2,3)))</f>
        <v>2.2221622273303955E-4</v>
      </c>
      <c r="HH16">
        <f t="shared" si="20"/>
        <v>28</v>
      </c>
      <c r="HI16">
        <f t="shared" si="20"/>
        <v>7</v>
      </c>
      <c r="HJ16">
        <f t="shared" si="21"/>
        <v>0.40822107743715941</v>
      </c>
      <c r="HK16">
        <f>IF(HH16&gt;=$F$3,IF(HI16&lt;50,HJ16*VLOOKUP(HH16,Ret!$A$2:$AZ$27,HI16+2),HJ16),0)</f>
        <v>0</v>
      </c>
      <c r="HL16">
        <f>IF(HH16&lt;$F$3,HJ16*VLOOKUP(HH16,Withd!$A$2:$AZ$57,HI16+2),0)</f>
        <v>3.1596311393636139E-2</v>
      </c>
      <c r="HM16">
        <f>IF(HJ16=HK16,0,HJ16*VLOOKUP(HH16,Mort!$A$2:$E$115,IF(HM15/HJ15=VLOOKUP(HH15,Mort!$A$2:$E$115,2),2,3)))</f>
        <v>1.8369948484672172E-4</v>
      </c>
      <c r="HN16">
        <f>HN15/(1+Assumptions!$C$9)</f>
        <v>0.79949523359184238</v>
      </c>
      <c r="HO16">
        <f>HO15*(1+Assumptions!$C$10)</f>
        <v>1.2115472661938493</v>
      </c>
      <c r="HQ16">
        <f>HQ15/(1.01+Assumptions!$C$9)</f>
        <v>0.75480071713177421</v>
      </c>
      <c r="HR16">
        <f>HR15/(0.99+Assumptions!$C$9)</f>
        <v>0.84730801005609269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2056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73878.010308415687</v>
      </c>
      <c r="F17" s="3">
        <f t="shared" si="19"/>
        <v>70497.53</v>
      </c>
      <c r="H17">
        <f t="shared" si="23"/>
        <v>29</v>
      </c>
      <c r="I17" s="5">
        <v>718725.5395358447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16492.14</v>
      </c>
      <c r="T17" s="5">
        <v>17392.07</v>
      </c>
      <c r="U17" s="5">
        <v>18340.38</v>
      </c>
      <c r="V17" s="5">
        <v>19339.62</v>
      </c>
      <c r="W17" s="5">
        <v>20392.28</v>
      </c>
      <c r="X17" s="5">
        <v>21500.94</v>
      </c>
      <c r="Y17" s="5">
        <v>22668.3</v>
      </c>
      <c r="Z17" s="5">
        <v>23897.119999999999</v>
      </c>
      <c r="AA17" s="5">
        <v>25190.03</v>
      </c>
      <c r="AB17" s="5">
        <v>26549.97</v>
      </c>
      <c r="AC17" s="5">
        <v>27979.41</v>
      </c>
      <c r="AD17" s="5">
        <v>29481.08</v>
      </c>
      <c r="AE17" s="5">
        <v>31057.439999999999</v>
      </c>
      <c r="AF17" s="5">
        <v>32710.560000000001</v>
      </c>
      <c r="AG17" s="5">
        <v>34442.339999999997</v>
      </c>
      <c r="AH17" s="5">
        <v>36254.19</v>
      </c>
      <c r="AI17" s="5">
        <v>38146.81</v>
      </c>
      <c r="AJ17" s="5">
        <v>40120.120000000003</v>
      </c>
      <c r="AK17" s="5">
        <v>42173.09</v>
      </c>
      <c r="AL17" s="5">
        <v>44302.62</v>
      </c>
      <c r="AM17" s="5">
        <v>46505.1</v>
      </c>
      <c r="AN17" s="5">
        <v>48809.23</v>
      </c>
      <c r="AO17" s="5">
        <v>51218.76</v>
      </c>
      <c r="AP17" s="5">
        <v>53736.43</v>
      </c>
      <c r="AQ17" s="5">
        <v>56364.26</v>
      </c>
      <c r="AR17" s="5">
        <v>59108.1</v>
      </c>
      <c r="AS17" s="5">
        <v>61975.54</v>
      </c>
      <c r="AT17" s="5">
        <v>64975.54</v>
      </c>
      <c r="AU17" s="5">
        <v>68105</v>
      </c>
      <c r="AV17" s="5">
        <v>71365.06</v>
      </c>
      <c r="AW17" s="5">
        <v>74755.58</v>
      </c>
      <c r="AX17" s="5">
        <v>78290.62</v>
      </c>
      <c r="AY17" s="5">
        <v>81974.649999999994</v>
      </c>
      <c r="AZ17" s="5">
        <v>85816.47</v>
      </c>
      <c r="BA17" s="5">
        <v>36993.910000000003</v>
      </c>
      <c r="BB17" s="5">
        <v>38705.019999999997</v>
      </c>
      <c r="BC17" s="5">
        <v>40472.01</v>
      </c>
      <c r="BD17" s="5">
        <v>42287.65</v>
      </c>
      <c r="BE17" s="5">
        <v>44146.81</v>
      </c>
      <c r="BF17" s="5">
        <v>46032.29</v>
      </c>
      <c r="BG17" s="5">
        <v>47930.3</v>
      </c>
      <c r="BH17" s="5">
        <v>49826.68</v>
      </c>
      <c r="BI17" s="5">
        <v>51708.73</v>
      </c>
      <c r="BJ17" s="5">
        <v>53569.67</v>
      </c>
      <c r="BK17" s="5">
        <v>55388.51</v>
      </c>
      <c r="BL17" s="5">
        <v>57146.38</v>
      </c>
      <c r="BM17" s="5">
        <v>58818.98</v>
      </c>
      <c r="BN17" s="5">
        <v>60362.43</v>
      </c>
      <c r="BO17" s="5">
        <v>61731.13</v>
      </c>
      <c r="BP17" s="5">
        <v>62873.62</v>
      </c>
      <c r="BQ17" s="5">
        <v>63745.4</v>
      </c>
      <c r="BR17" s="5">
        <v>64291.67</v>
      </c>
      <c r="BS17" s="5">
        <v>64458.7</v>
      </c>
      <c r="BT17" s="5">
        <v>64205.23</v>
      </c>
      <c r="BU17" s="5">
        <v>63505.7</v>
      </c>
      <c r="BV17" s="5">
        <v>62329.39</v>
      </c>
      <c r="BW17" s="5">
        <v>60649.46</v>
      </c>
      <c r="BX17" s="5">
        <v>58334.01</v>
      </c>
      <c r="BY17" s="5">
        <v>55356.75</v>
      </c>
      <c r="BZ17" s="5">
        <v>51727.27</v>
      </c>
      <c r="CA17" s="5">
        <v>47492.06</v>
      </c>
      <c r="CB17" s="5">
        <v>42751.839999999997</v>
      </c>
      <c r="CC17" s="5">
        <v>37665.230000000003</v>
      </c>
      <c r="CD17" s="5">
        <v>32428.02</v>
      </c>
      <c r="CE17" s="5">
        <v>27241.3</v>
      </c>
      <c r="CF17" s="5">
        <v>22289.26</v>
      </c>
      <c r="CG17" s="5">
        <v>17728.79</v>
      </c>
      <c r="CH17" s="5">
        <v>13679.64</v>
      </c>
      <c r="CI17" s="5">
        <v>10299.99</v>
      </c>
      <c r="CJ17" s="5">
        <v>7496.57</v>
      </c>
      <c r="CK17" s="5">
        <v>5335.65</v>
      </c>
      <c r="CL17" s="5">
        <v>3600.15</v>
      </c>
      <c r="CM17" s="5">
        <v>2289.6799999999998</v>
      </c>
      <c r="CN17" s="5">
        <v>1315.88</v>
      </c>
      <c r="CO17" s="5">
        <v>665.38</v>
      </c>
      <c r="CP17" s="5">
        <v>291.13</v>
      </c>
      <c r="CQ17" s="5">
        <v>109.09</v>
      </c>
      <c r="CR17" s="5">
        <v>33.33</v>
      </c>
      <c r="CS17" s="5">
        <v>7.64</v>
      </c>
      <c r="CT17" s="5">
        <v>1.1100000000000001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0.99961</v>
      </c>
      <c r="DP17" s="3">
        <v>0.9992001599</v>
      </c>
      <c r="DQ17" s="3">
        <v>0.99875051982804508</v>
      </c>
      <c r="DR17" s="3">
        <v>0.99826113207332934</v>
      </c>
      <c r="DS17" s="3">
        <v>0.99772207106200972</v>
      </c>
      <c r="DT17" s="3">
        <v>0.99712343781937252</v>
      </c>
      <c r="DU17" s="3">
        <v>0.99645536511603361</v>
      </c>
      <c r="DV17" s="3">
        <v>0.99570802359219657</v>
      </c>
      <c r="DW17" s="3">
        <v>0.99486167177214313</v>
      </c>
      <c r="DX17" s="3">
        <v>0.99390660456724189</v>
      </c>
      <c r="DY17" s="3">
        <v>0.99281330730221795</v>
      </c>
      <c r="DZ17" s="3">
        <v>0.99156236253501717</v>
      </c>
      <c r="EA17" s="3">
        <v>0.99012459710934142</v>
      </c>
      <c r="EB17" s="3">
        <v>0.98846118778619774</v>
      </c>
      <c r="EC17" s="3">
        <v>0.98653368847001466</v>
      </c>
      <c r="ED17" s="3">
        <v>0.98429425699718776</v>
      </c>
      <c r="EE17" s="3">
        <v>0.9816858772161452</v>
      </c>
      <c r="EF17" s="3">
        <v>0.97864265099677517</v>
      </c>
      <c r="EG17" s="3">
        <v>0.97509017817365684</v>
      </c>
      <c r="EH17" s="3">
        <v>0.97092654311285531</v>
      </c>
      <c r="EI17" s="3">
        <v>0.96606220113185992</v>
      </c>
      <c r="EJ17" s="3">
        <v>0.96106765955200824</v>
      </c>
      <c r="EK17" s="3">
        <v>0.95593555825000054</v>
      </c>
      <c r="EL17" s="3">
        <v>0.95063967525729554</v>
      </c>
      <c r="EM17" s="3">
        <v>0.94514497793430841</v>
      </c>
      <c r="EN17" s="3">
        <v>0.93948355951648188</v>
      </c>
      <c r="EO17" s="3">
        <v>0.93370573562545556</v>
      </c>
      <c r="EP17" s="3">
        <v>0.92787007477779648</v>
      </c>
      <c r="EQ17" s="3">
        <v>0.92185747669323637</v>
      </c>
      <c r="ER17" s="3">
        <v>0.91562572015079013</v>
      </c>
      <c r="ES17" s="3">
        <v>0.90912477753771948</v>
      </c>
      <c r="ET17" s="3">
        <v>0.9024790754139187</v>
      </c>
      <c r="EU17" s="3">
        <v>0.89568340797605184</v>
      </c>
      <c r="EV17" s="3">
        <v>0.88877768890055653</v>
      </c>
      <c r="EW17" s="3">
        <v>0.88172968182757516</v>
      </c>
      <c r="EX17" s="3">
        <v>0.87442014276522451</v>
      </c>
      <c r="EY17" s="3">
        <v>0.86667278030032469</v>
      </c>
      <c r="EZ17" s="3">
        <v>0.85834405488163856</v>
      </c>
      <c r="FA17" s="3">
        <v>0.84936577606757657</v>
      </c>
      <c r="FB17" s="3">
        <v>0.83947066477638921</v>
      </c>
      <c r="FC17" s="3">
        <v>0.82851557260105735</v>
      </c>
      <c r="FD17" s="3">
        <v>0.81639438977390388</v>
      </c>
      <c r="FE17" s="3">
        <v>0.80306266938889603</v>
      </c>
      <c r="FF17" s="3">
        <v>0.78859148008650815</v>
      </c>
      <c r="FG17" s="3">
        <v>0.77285908005878234</v>
      </c>
      <c r="FH17" s="3">
        <v>0.75581753734348622</v>
      </c>
      <c r="FI17" s="3">
        <v>0.73738314760767854</v>
      </c>
      <c r="FJ17" s="3">
        <v>0.71728208300389329</v>
      </c>
      <c r="FK17" s="3">
        <v>0.69530455998065399</v>
      </c>
      <c r="FL17" s="3">
        <v>0.67125397525092312</v>
      </c>
      <c r="FM17" s="3">
        <v>0.64508178275588968</v>
      </c>
      <c r="FN17" s="3">
        <v>0.61669173349680295</v>
      </c>
      <c r="FO17" s="3">
        <v>0.58606065509401672</v>
      </c>
      <c r="FP17" s="3">
        <v>0.55332330690046494</v>
      </c>
      <c r="FQ17" s="3">
        <v>0.51876273315146193</v>
      </c>
      <c r="FR17" s="3">
        <v>0.48261015827813653</v>
      </c>
      <c r="FS17" s="3">
        <v>0.44512100118309089</v>
      </c>
      <c r="FT17" s="3">
        <v>0.40580791435860031</v>
      </c>
      <c r="FU17" s="3">
        <v>0.36502016088641742</v>
      </c>
      <c r="FV17" s="3">
        <v>0.3233056569003176</v>
      </c>
      <c r="FW17" s="3">
        <v>0.28135998097407039</v>
      </c>
      <c r="FX17" s="3">
        <v>0.24007321736593532</v>
      </c>
      <c r="FY17" s="3">
        <v>0.20048274309011893</v>
      </c>
      <c r="FZ17" s="3">
        <v>0.16360795215355334</v>
      </c>
      <c r="GA17" s="3">
        <v>0.13027446798178838</v>
      </c>
      <c r="GB17" s="3">
        <v>0.1010356663879558</v>
      </c>
      <c r="GC17" s="3">
        <v>7.6173819959871519E-2</v>
      </c>
      <c r="GD17" s="3">
        <v>5.5712008442250827E-2</v>
      </c>
      <c r="GE17" s="3">
        <v>3.9761103305149988E-2</v>
      </c>
      <c r="GF17" s="3">
        <v>2.7430389948156875E-2</v>
      </c>
      <c r="GG17" s="3">
        <v>1.8505638274624554E-2</v>
      </c>
      <c r="GH17" s="3">
        <v>1.183546601491888E-2</v>
      </c>
      <c r="GI17" s="3">
        <v>7.1348923324336981E-3</v>
      </c>
      <c r="GJ17" s="3">
        <v>3.8866612491699325E-3</v>
      </c>
      <c r="GK17" s="3">
        <v>1.862837870114657E-3</v>
      </c>
      <c r="GL17" s="3">
        <v>7.7257474987265176E-4</v>
      </c>
      <c r="GM17" s="3">
        <v>2.7441082540726716E-4</v>
      </c>
      <c r="GN17" s="3">
        <v>7.9469375037944555E-5</v>
      </c>
      <c r="GO17" s="3">
        <v>1.7271079276996491E-5</v>
      </c>
      <c r="GP17" s="3">
        <v>2.3785730380279561E-6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8</v>
      </c>
      <c r="HC17">
        <f t="shared" si="24"/>
        <v>0.4553704217628276</v>
      </c>
      <c r="HD17">
        <f>IF(H17&gt;=$F$3,IF(HB17&lt;50,HC17*VLOOKUP(H17,Ret!$A$2:$AZ$27,HB17+2),HC17),0)</f>
        <v>0</v>
      </c>
      <c r="HE17">
        <f>IF(H17&lt;$F$3,HC17*VLOOKUP(H17,Withd!$A$2:$AZ$57,HB17+2),0)</f>
        <v>3.3378651915215267E-2</v>
      </c>
      <c r="HF17">
        <f>IF(HC17=HD17,0,HC17*VLOOKUP(H17,Mort!$A$2:$E$115,IF(HF16/HC16=VLOOKUP(H16,Mort!$A$2:$E$115,2),2,3)))</f>
        <v>2.1402409822852896E-4</v>
      </c>
      <c r="HH17">
        <f t="shared" si="20"/>
        <v>29</v>
      </c>
      <c r="HI17">
        <f t="shared" si="20"/>
        <v>8</v>
      </c>
      <c r="HJ17">
        <f t="shared" si="21"/>
        <v>0.37644106655867654</v>
      </c>
      <c r="HK17">
        <f>IF(HH17&gt;=$F$3,IF(HI17&lt;50,HJ17*VLOOKUP(HH17,Ret!$A$2:$AZ$27,HI17+2),HJ17),0)</f>
        <v>0</v>
      </c>
      <c r="HL17">
        <f>IF(HH17&lt;$F$3,HJ17*VLOOKUP(HH17,Withd!$A$2:$AZ$57,HI17+2),0)</f>
        <v>2.7593130178750994E-2</v>
      </c>
      <c r="HM17">
        <f>IF(HJ17=HK17,0,HJ17*VLOOKUP(HH17,Mort!$A$2:$E$115,IF(HM16/HJ16=VLOOKUP(HH16,Mort!$A$2:$E$115,2),2,3)))</f>
        <v>1.7692730128257797E-4</v>
      </c>
      <c r="HN17">
        <f>HN16/(1+Assumptions!$C$9)</f>
        <v>0.77022662195745895</v>
      </c>
      <c r="HO17">
        <f>HO16*(1+Assumptions!$C$10)</f>
        <v>1.2509225523451495</v>
      </c>
      <c r="HQ17">
        <f>HQ16/(1.01+Assumptions!$C$9)</f>
        <v>0.72022969191963182</v>
      </c>
      <c r="HR17">
        <f>HR16/(0.99+Assumptions!$C$9)</f>
        <v>0.82422958176662708</v>
      </c>
    </row>
    <row r="18" spans="2:226" x14ac:dyDescent="0.25">
      <c r="B18">
        <f t="shared" si="18"/>
        <v>2057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77941.300875378554</v>
      </c>
      <c r="F18" s="3">
        <f t="shared" si="19"/>
        <v>73872.12</v>
      </c>
      <c r="H18">
        <f t="shared" si="23"/>
        <v>30</v>
      </c>
      <c r="I18" s="5">
        <v>707397.20757032803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17398.86</v>
      </c>
      <c r="U18" s="5">
        <v>18347.53</v>
      </c>
      <c r="V18" s="5">
        <v>19347.16</v>
      </c>
      <c r="W18" s="5">
        <v>20400.23</v>
      </c>
      <c r="X18" s="5">
        <v>21509.33</v>
      </c>
      <c r="Y18" s="5">
        <v>22677.14</v>
      </c>
      <c r="Z18" s="5">
        <v>23906.44</v>
      </c>
      <c r="AA18" s="5">
        <v>25199.86</v>
      </c>
      <c r="AB18" s="5">
        <v>26560.33</v>
      </c>
      <c r="AC18" s="5">
        <v>27990.32</v>
      </c>
      <c r="AD18" s="5">
        <v>29492.58</v>
      </c>
      <c r="AE18" s="5">
        <v>31069.56</v>
      </c>
      <c r="AF18" s="5">
        <v>32723.32</v>
      </c>
      <c r="AG18" s="5">
        <v>34455.78</v>
      </c>
      <c r="AH18" s="5">
        <v>36268.33</v>
      </c>
      <c r="AI18" s="5">
        <v>38161.69</v>
      </c>
      <c r="AJ18" s="5">
        <v>40135.78</v>
      </c>
      <c r="AK18" s="5">
        <v>42189.54</v>
      </c>
      <c r="AL18" s="5">
        <v>44319.91</v>
      </c>
      <c r="AM18" s="5">
        <v>46523.25</v>
      </c>
      <c r="AN18" s="5">
        <v>48828.27</v>
      </c>
      <c r="AO18" s="5">
        <v>51238.74</v>
      </c>
      <c r="AP18" s="5">
        <v>53757.4</v>
      </c>
      <c r="AQ18" s="5">
        <v>56386.25</v>
      </c>
      <c r="AR18" s="5">
        <v>59131.16</v>
      </c>
      <c r="AS18" s="5">
        <v>61999.72</v>
      </c>
      <c r="AT18" s="5">
        <v>65000.89</v>
      </c>
      <c r="AU18" s="5">
        <v>68131.570000000007</v>
      </c>
      <c r="AV18" s="5">
        <v>71392.899999999994</v>
      </c>
      <c r="AW18" s="5">
        <v>74784.740000000005</v>
      </c>
      <c r="AX18" s="5">
        <v>78321.16</v>
      </c>
      <c r="AY18" s="5">
        <v>82006.63</v>
      </c>
      <c r="AZ18" s="5">
        <v>85849.95</v>
      </c>
      <c r="BA18" s="5">
        <v>37008.339999999997</v>
      </c>
      <c r="BB18" s="5">
        <v>38720.129999999997</v>
      </c>
      <c r="BC18" s="5">
        <v>40487.800000000003</v>
      </c>
      <c r="BD18" s="5">
        <v>42304.15</v>
      </c>
      <c r="BE18" s="5">
        <v>44164.03</v>
      </c>
      <c r="BF18" s="5">
        <v>46050.25</v>
      </c>
      <c r="BG18" s="5">
        <v>47949</v>
      </c>
      <c r="BH18" s="5">
        <v>49846.12</v>
      </c>
      <c r="BI18" s="5">
        <v>51728.9</v>
      </c>
      <c r="BJ18" s="5">
        <v>53590.57</v>
      </c>
      <c r="BK18" s="5">
        <v>55410.11</v>
      </c>
      <c r="BL18" s="5">
        <v>57168.68</v>
      </c>
      <c r="BM18" s="5">
        <v>58841.919999999998</v>
      </c>
      <c r="BN18" s="5">
        <v>60385.98</v>
      </c>
      <c r="BO18" s="5">
        <v>61755.22</v>
      </c>
      <c r="BP18" s="5">
        <v>62898.16</v>
      </c>
      <c r="BQ18" s="5">
        <v>63770.27</v>
      </c>
      <c r="BR18" s="5">
        <v>64316.75</v>
      </c>
      <c r="BS18" s="5">
        <v>64483.85</v>
      </c>
      <c r="BT18" s="5">
        <v>64230.28</v>
      </c>
      <c r="BU18" s="5">
        <v>63530.48</v>
      </c>
      <c r="BV18" s="5">
        <v>62353.7</v>
      </c>
      <c r="BW18" s="5">
        <v>60673.120000000003</v>
      </c>
      <c r="BX18" s="5">
        <v>58356.77</v>
      </c>
      <c r="BY18" s="5">
        <v>55378.35</v>
      </c>
      <c r="BZ18" s="5">
        <v>51747.45</v>
      </c>
      <c r="CA18" s="5">
        <v>47510.59</v>
      </c>
      <c r="CB18" s="5">
        <v>42768.52</v>
      </c>
      <c r="CC18" s="5">
        <v>37679.919999999998</v>
      </c>
      <c r="CD18" s="5">
        <v>32440.67</v>
      </c>
      <c r="CE18" s="5">
        <v>27251.93</v>
      </c>
      <c r="CF18" s="5">
        <v>22297.96</v>
      </c>
      <c r="CG18" s="5">
        <v>17735.71</v>
      </c>
      <c r="CH18" s="5">
        <v>13684.98</v>
      </c>
      <c r="CI18" s="5">
        <v>10304.01</v>
      </c>
      <c r="CJ18" s="5">
        <v>7499.5</v>
      </c>
      <c r="CK18" s="5">
        <v>5337.73</v>
      </c>
      <c r="CL18" s="5">
        <v>3601.56</v>
      </c>
      <c r="CM18" s="5">
        <v>2290.58</v>
      </c>
      <c r="CN18" s="5">
        <v>1316.4</v>
      </c>
      <c r="CO18" s="5">
        <v>665.64</v>
      </c>
      <c r="CP18" s="5">
        <v>291.24</v>
      </c>
      <c r="CQ18" s="5">
        <v>109.14</v>
      </c>
      <c r="CR18" s="5">
        <v>33.340000000000003</v>
      </c>
      <c r="CS18" s="5">
        <v>7.65</v>
      </c>
      <c r="CT18" s="5">
        <v>1.1100000000000001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0.99958999999999998</v>
      </c>
      <c r="DQ18" s="3">
        <v>0.99914018449999997</v>
      </c>
      <c r="DR18" s="3">
        <v>0.99865060580959497</v>
      </c>
      <c r="DS18" s="3">
        <v>0.99811133448245781</v>
      </c>
      <c r="DT18" s="3">
        <v>0.99751246768176827</v>
      </c>
      <c r="DU18" s="3">
        <v>0.99684413432842156</v>
      </c>
      <c r="DV18" s="3">
        <v>0.99609650122767524</v>
      </c>
      <c r="DW18" s="3">
        <v>0.99524981920163169</v>
      </c>
      <c r="DX18" s="3">
        <v>0.99429437937519816</v>
      </c>
      <c r="DY18" s="3">
        <v>0.9932006555578855</v>
      </c>
      <c r="DZ18" s="3">
        <v>0.99194922273188257</v>
      </c>
      <c r="EA18" s="3">
        <v>0.99051089635892142</v>
      </c>
      <c r="EB18" s="3">
        <v>0.98884683805303841</v>
      </c>
      <c r="EC18" s="3">
        <v>0.98691858671883503</v>
      </c>
      <c r="ED18" s="3">
        <v>0.98467828152698333</v>
      </c>
      <c r="EE18" s="3">
        <v>0.98206888408093673</v>
      </c>
      <c r="EF18" s="3">
        <v>0.97902447054028585</v>
      </c>
      <c r="EG18" s="3">
        <v>0.9754706117122246</v>
      </c>
      <c r="EH18" s="3">
        <v>0.97130535220021341</v>
      </c>
      <c r="EI18" s="3">
        <v>0.96643911238569036</v>
      </c>
      <c r="EJ18" s="3">
        <v>0.96144262217465637</v>
      </c>
      <c r="EK18" s="3">
        <v>0.95630851857224375</v>
      </c>
      <c r="EL18" s="3">
        <v>0.95101056937935358</v>
      </c>
      <c r="EM18" s="3">
        <v>0.9455137282883409</v>
      </c>
      <c r="EN18" s="3">
        <v>0.93985010105589373</v>
      </c>
      <c r="EO18" s="3">
        <v>0.9340700229344</v>
      </c>
      <c r="EP18" s="3">
        <v>0.92823208529106005</v>
      </c>
      <c r="EQ18" s="3">
        <v>0.92221714137837396</v>
      </c>
      <c r="ER18" s="3">
        <v>0.91598295350265613</v>
      </c>
      <c r="ES18" s="3">
        <v>0.90947947453278732</v>
      </c>
      <c r="ET18" s="3">
        <v>0.90283117957395265</v>
      </c>
      <c r="EU18" s="3">
        <v>0.8960328607917607</v>
      </c>
      <c r="EV18" s="3">
        <v>0.88912444743505625</v>
      </c>
      <c r="EW18" s="3">
        <v>0.88207369056689622</v>
      </c>
      <c r="EX18" s="3">
        <v>0.87476129967209659</v>
      </c>
      <c r="EY18" s="3">
        <v>0.86701091455700185</v>
      </c>
      <c r="EZ18" s="3">
        <v>0.85867893966810904</v>
      </c>
      <c r="FA18" s="3">
        <v>0.84969715795918055</v>
      </c>
      <c r="FB18" s="3">
        <v>0.83979818606895607</v>
      </c>
      <c r="FC18" s="3">
        <v>0.82883881974075624</v>
      </c>
      <c r="FD18" s="3">
        <v>0.81671290780794892</v>
      </c>
      <c r="FE18" s="3">
        <v>0.80337598602344518</v>
      </c>
      <c r="FF18" s="3">
        <v>0.7888991507553027</v>
      </c>
      <c r="FG18" s="3">
        <v>0.7731606126977344</v>
      </c>
      <c r="FH18" s="3">
        <v>0.75611242118774935</v>
      </c>
      <c r="FI18" s="3">
        <v>0.73767083923498011</v>
      </c>
      <c r="FJ18" s="3">
        <v>0.71756193215743458</v>
      </c>
      <c r="FK18" s="3">
        <v>0.69557583455613081</v>
      </c>
      <c r="FL18" s="3">
        <v>0.67151586643883421</v>
      </c>
      <c r="FM18" s="3">
        <v>0.64533346280638404</v>
      </c>
      <c r="FN18" s="3">
        <v>0.61693233710827511</v>
      </c>
      <c r="FO18" s="3">
        <v>0.58628930792410705</v>
      </c>
      <c r="FP18" s="3">
        <v>0.5535391871834664</v>
      </c>
      <c r="FQ18" s="3">
        <v>0.51896512955198715</v>
      </c>
      <c r="FR18" s="3">
        <v>0.48279844967350916</v>
      </c>
      <c r="FS18" s="3">
        <v>0.445294666102871</v>
      </c>
      <c r="FT18" s="3">
        <v>0.40596624119266544</v>
      </c>
      <c r="FU18" s="3">
        <v>0.36516257429039062</v>
      </c>
      <c r="FV18" s="3">
        <v>0.32343179530048477</v>
      </c>
      <c r="FW18" s="3">
        <v>0.28146975417819986</v>
      </c>
      <c r="FX18" s="3">
        <v>0.24016688245009082</v>
      </c>
      <c r="FY18" s="3">
        <v>0.20056096186524636</v>
      </c>
      <c r="FZ18" s="3">
        <v>0.16367178414937159</v>
      </c>
      <c r="GA18" s="3">
        <v>0.1303252948467786</v>
      </c>
      <c r="GB18" s="3">
        <v>0.10107508567136761</v>
      </c>
      <c r="GC18" s="3">
        <v>7.6203539340214177E-2</v>
      </c>
      <c r="GD18" s="3">
        <v>5.5733744602645838E-2</v>
      </c>
      <c r="GE18" s="3">
        <v>3.9776616185462306E-2</v>
      </c>
      <c r="GF18" s="3">
        <v>2.7441091974026739E-2</v>
      </c>
      <c r="GG18" s="3">
        <v>1.8512858289357399E-2</v>
      </c>
      <c r="GH18" s="3">
        <v>1.1840083647541419E-2</v>
      </c>
      <c r="GI18" s="3">
        <v>7.1376760260838694E-3</v>
      </c>
      <c r="GJ18" s="3">
        <v>3.888177638448927E-3</v>
      </c>
      <c r="GK18" s="3">
        <v>1.8635646603321861E-3</v>
      </c>
      <c r="GL18" s="3">
        <v>7.7287617157956764E-4</v>
      </c>
      <c r="GM18" s="3">
        <v>2.7451788738334666E-4</v>
      </c>
      <c r="GN18" s="3">
        <v>7.9500380186217179E-5</v>
      </c>
      <c r="GO18" s="3">
        <v>1.727781762587058E-5</v>
      </c>
      <c r="GP18" s="3">
        <v>2.3795010434348954E-6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9</v>
      </c>
      <c r="HC18">
        <f t="shared" si="24"/>
        <v>0.42177774574938381</v>
      </c>
      <c r="HD18">
        <f>IF(H18&gt;=$F$3,IF(HB18&lt;50,HC18*VLOOKUP(H18,Ret!$A$2:$AZ$27,HB18+2),HC18),0)</f>
        <v>0</v>
      </c>
      <c r="HE18">
        <f>IF(H18&lt;$F$3,HC18*VLOOKUP(H18,Withd!$A$2:$AZ$57,HB18+2),0)</f>
        <v>2.9229197780432297E-2</v>
      </c>
      <c r="HF18">
        <f>IF(HC18=HD18,0,HC18*VLOOKUP(H18,Mort!$A$2:$E$115,IF(HF17/HC17=VLOOKUP(H17,Mort!$A$2:$E$115,2),2,3)))</f>
        <v>2.0667109541719806E-4</v>
      </c>
      <c r="HH18">
        <f t="shared" si="20"/>
        <v>30</v>
      </c>
      <c r="HI18">
        <f t="shared" si="20"/>
        <v>9</v>
      </c>
      <c r="HJ18">
        <f t="shared" si="21"/>
        <v>0.34867100907864296</v>
      </c>
      <c r="HK18">
        <f>IF(HH18&gt;=$F$3,IF(HI18&lt;50,HJ18*VLOOKUP(HH18,Ret!$A$2:$AZ$27,HI18+2),HJ18),0)</f>
        <v>0</v>
      </c>
      <c r="HL18">
        <f>IF(HH18&lt;$F$3,HJ18*VLOOKUP(HH18,Withd!$A$2:$AZ$57,HI18+2),0)</f>
        <v>2.4162900929149956E-2</v>
      </c>
      <c r="HM18">
        <f>IF(HJ18=HK18,0,HJ18*VLOOKUP(HH18,Mort!$A$2:$E$115,IF(HM17/HJ17=VLOOKUP(HH17,Mort!$A$2:$E$115,2),2,3)))</f>
        <v>1.7084879444853504E-4</v>
      </c>
      <c r="HN18">
        <f>HN17/(1+Assumptions!$C$9)</f>
        <v>0.74202950092240749</v>
      </c>
      <c r="HO18">
        <f>HO17*(1+Assumptions!$C$10)</f>
        <v>1.2915775352963668</v>
      </c>
      <c r="HQ18">
        <f>HQ17/(1.01+Assumptions!$C$9)</f>
        <v>0.68724207244239677</v>
      </c>
      <c r="HR18">
        <f>HR17/(0.99+Assumptions!$C$9)</f>
        <v>0.80177974880022085</v>
      </c>
    </row>
    <row r="19" spans="2:226" x14ac:dyDescent="0.25">
      <c r="B19">
        <f t="shared" si="18"/>
        <v>2058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82228.072423524369</v>
      </c>
      <c r="F19" s="3">
        <f t="shared" si="19"/>
        <v>77381.740000000005</v>
      </c>
      <c r="H19">
        <f t="shared" si="23"/>
        <v>31</v>
      </c>
      <c r="I19" s="5">
        <v>695888.2869881565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18355.060000000001</v>
      </c>
      <c r="V19" s="5">
        <v>19355.099999999999</v>
      </c>
      <c r="W19" s="5">
        <v>20408.599999999999</v>
      </c>
      <c r="X19" s="5">
        <v>21518.16</v>
      </c>
      <c r="Y19" s="5">
        <v>22686.44</v>
      </c>
      <c r="Z19" s="5">
        <v>23916.25</v>
      </c>
      <c r="AA19" s="5">
        <v>25210.19</v>
      </c>
      <c r="AB19" s="5">
        <v>26571.22</v>
      </c>
      <c r="AC19" s="5">
        <v>28001.8</v>
      </c>
      <c r="AD19" s="5">
        <v>29504.68</v>
      </c>
      <c r="AE19" s="5">
        <v>31082.3</v>
      </c>
      <c r="AF19" s="5">
        <v>32736.74</v>
      </c>
      <c r="AG19" s="5">
        <v>34469.910000000003</v>
      </c>
      <c r="AH19" s="5">
        <v>36283.21</v>
      </c>
      <c r="AI19" s="5">
        <v>38177.35</v>
      </c>
      <c r="AJ19" s="5">
        <v>40152.239999999998</v>
      </c>
      <c r="AK19" s="5">
        <v>42206.84</v>
      </c>
      <c r="AL19" s="5">
        <v>44338.09</v>
      </c>
      <c r="AM19" s="5">
        <v>46542.33</v>
      </c>
      <c r="AN19" s="5">
        <v>48848.3</v>
      </c>
      <c r="AO19" s="5">
        <v>51259.76</v>
      </c>
      <c r="AP19" s="5">
        <v>53779.45</v>
      </c>
      <c r="AQ19" s="5">
        <v>56409.38</v>
      </c>
      <c r="AR19" s="5">
        <v>59155.41</v>
      </c>
      <c r="AS19" s="5">
        <v>62025.15</v>
      </c>
      <c r="AT19" s="5">
        <v>65027.55</v>
      </c>
      <c r="AU19" s="5">
        <v>68159.509999999995</v>
      </c>
      <c r="AV19" s="5">
        <v>71422.19</v>
      </c>
      <c r="AW19" s="5">
        <v>74815.42</v>
      </c>
      <c r="AX19" s="5">
        <v>78353.289999999994</v>
      </c>
      <c r="AY19" s="5">
        <v>82040.27</v>
      </c>
      <c r="AZ19" s="5">
        <v>85885.16</v>
      </c>
      <c r="BA19" s="5">
        <v>37023.519999999997</v>
      </c>
      <c r="BB19" s="5">
        <v>38736.01</v>
      </c>
      <c r="BC19" s="5">
        <v>40504.410000000003</v>
      </c>
      <c r="BD19" s="5">
        <v>42321.5</v>
      </c>
      <c r="BE19" s="5">
        <v>44182.15</v>
      </c>
      <c r="BF19" s="5">
        <v>46069.14</v>
      </c>
      <c r="BG19" s="5">
        <v>47968.67</v>
      </c>
      <c r="BH19" s="5">
        <v>49866.57</v>
      </c>
      <c r="BI19" s="5">
        <v>51750.12</v>
      </c>
      <c r="BJ19" s="5">
        <v>53612.55</v>
      </c>
      <c r="BK19" s="5">
        <v>55432.84</v>
      </c>
      <c r="BL19" s="5">
        <v>57192.13</v>
      </c>
      <c r="BM19" s="5">
        <v>58866.06</v>
      </c>
      <c r="BN19" s="5">
        <v>60410.75</v>
      </c>
      <c r="BO19" s="5">
        <v>61780.55</v>
      </c>
      <c r="BP19" s="5">
        <v>62923.95</v>
      </c>
      <c r="BQ19" s="5">
        <v>63796.43</v>
      </c>
      <c r="BR19" s="5">
        <v>64343.13</v>
      </c>
      <c r="BS19" s="5">
        <v>64510.3</v>
      </c>
      <c r="BT19" s="5">
        <v>64256.63</v>
      </c>
      <c r="BU19" s="5">
        <v>63556.53</v>
      </c>
      <c r="BV19" s="5">
        <v>62379.28</v>
      </c>
      <c r="BW19" s="5">
        <v>60698.01</v>
      </c>
      <c r="BX19" s="5">
        <v>58380.7</v>
      </c>
      <c r="BY19" s="5">
        <v>55401.07</v>
      </c>
      <c r="BZ19" s="5">
        <v>51768.67</v>
      </c>
      <c r="CA19" s="5">
        <v>47530.080000000002</v>
      </c>
      <c r="CB19" s="5">
        <v>42786.07</v>
      </c>
      <c r="CC19" s="5">
        <v>37695.379999999997</v>
      </c>
      <c r="CD19" s="5">
        <v>32453.98</v>
      </c>
      <c r="CE19" s="5">
        <v>27263.11</v>
      </c>
      <c r="CF19" s="5">
        <v>22307.1</v>
      </c>
      <c r="CG19" s="5">
        <v>17742.98</v>
      </c>
      <c r="CH19" s="5">
        <v>13690.59</v>
      </c>
      <c r="CI19" s="5">
        <v>10308.23</v>
      </c>
      <c r="CJ19" s="5">
        <v>7502.57</v>
      </c>
      <c r="CK19" s="5">
        <v>5339.92</v>
      </c>
      <c r="CL19" s="5">
        <v>3603.04</v>
      </c>
      <c r="CM19" s="5">
        <v>2291.52</v>
      </c>
      <c r="CN19" s="5">
        <v>1316.94</v>
      </c>
      <c r="CO19" s="5">
        <v>665.91</v>
      </c>
      <c r="CP19" s="5">
        <v>291.36</v>
      </c>
      <c r="CQ19" s="5">
        <v>109.18</v>
      </c>
      <c r="CR19" s="5">
        <v>33.36</v>
      </c>
      <c r="CS19" s="5">
        <v>7.65</v>
      </c>
      <c r="CT19" s="5">
        <v>1.1100000000000001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0.99955000000000005</v>
      </c>
      <c r="DR19" s="3">
        <v>0.9990602205000001</v>
      </c>
      <c r="DS19" s="3">
        <v>0.99852072798093006</v>
      </c>
      <c r="DT19" s="3">
        <v>0.99792161554414149</v>
      </c>
      <c r="DU19" s="3">
        <v>0.99725300806172701</v>
      </c>
      <c r="DV19" s="3">
        <v>0.99650506830568064</v>
      </c>
      <c r="DW19" s="3">
        <v>0.99565803899762084</v>
      </c>
      <c r="DX19" s="3">
        <v>0.99470220728018321</v>
      </c>
      <c r="DY19" s="3">
        <v>0.99360803485217497</v>
      </c>
      <c r="DZ19" s="3">
        <v>0.9923560887282612</v>
      </c>
      <c r="EA19" s="3">
        <v>0.99091717239960531</v>
      </c>
      <c r="EB19" s="3">
        <v>0.989252431549974</v>
      </c>
      <c r="EC19" s="3">
        <v>0.98732338930845154</v>
      </c>
      <c r="ED19" s="3">
        <v>0.98508216521472136</v>
      </c>
      <c r="EE19" s="3">
        <v>0.98247169747690233</v>
      </c>
      <c r="EF19" s="3">
        <v>0.97942603521472393</v>
      </c>
      <c r="EG19" s="3">
        <v>0.97587071870689446</v>
      </c>
      <c r="EH19" s="3">
        <v>0.97170375073801607</v>
      </c>
      <c r="EI19" s="3">
        <v>0.96683551494681863</v>
      </c>
      <c r="EJ19" s="3">
        <v>0.9618369753345436</v>
      </c>
      <c r="EK19" s="3">
        <v>0.95670076588625708</v>
      </c>
      <c r="EL19" s="3">
        <v>0.95140064364324717</v>
      </c>
      <c r="EM19" s="3">
        <v>0.94590154792298919</v>
      </c>
      <c r="EN19" s="3">
        <v>0.94023559765093045</v>
      </c>
      <c r="EO19" s="3">
        <v>0.93445314872537721</v>
      </c>
      <c r="EP19" s="3">
        <v>0.9286128165458436</v>
      </c>
      <c r="EQ19" s="3">
        <v>0.92259540549462649</v>
      </c>
      <c r="ER19" s="3">
        <v>0.91635866055348281</v>
      </c>
      <c r="ES19" s="3">
        <v>0.90985251406355305</v>
      </c>
      <c r="ET19" s="3">
        <v>0.90320149218574841</v>
      </c>
      <c r="EU19" s="3">
        <v>0.89640038494958973</v>
      </c>
      <c r="EV19" s="3">
        <v>0.88948913798162843</v>
      </c>
      <c r="EW19" s="3">
        <v>0.88243548911743408</v>
      </c>
      <c r="EX19" s="3">
        <v>0.87512009891265052</v>
      </c>
      <c r="EY19" s="3">
        <v>0.86736653483628445</v>
      </c>
      <c r="EZ19" s="3">
        <v>0.8590311424365078</v>
      </c>
      <c r="FA19" s="3">
        <v>0.8500456766866219</v>
      </c>
      <c r="FB19" s="3">
        <v>0.84014264455322274</v>
      </c>
      <c r="FC19" s="3">
        <v>0.82917878304180315</v>
      </c>
      <c r="FD19" s="3">
        <v>0.81704789744590156</v>
      </c>
      <c r="FE19" s="3">
        <v>0.80370550528061002</v>
      </c>
      <c r="FF19" s="3">
        <v>0.78922273207545335</v>
      </c>
      <c r="FG19" s="3">
        <v>0.77347773857054802</v>
      </c>
      <c r="FH19" s="3">
        <v>0.75642255443506745</v>
      </c>
      <c r="FI19" s="3">
        <v>0.73797340833239611</v>
      </c>
      <c r="FJ19" s="3">
        <v>0.71785625322125501</v>
      </c>
      <c r="FK19" s="3">
        <v>0.69586113762255575</v>
      </c>
      <c r="FL19" s="3">
        <v>0.67179130087219152</v>
      </c>
      <c r="FM19" s="3">
        <v>0.64559815805118481</v>
      </c>
      <c r="FN19" s="3">
        <v>0.6171853831153522</v>
      </c>
      <c r="FO19" s="3">
        <v>0.58652978513601262</v>
      </c>
      <c r="FP19" s="3">
        <v>0.55376623133831493</v>
      </c>
      <c r="FQ19" s="3">
        <v>0.51917799252892383</v>
      </c>
      <c r="FR19" s="3">
        <v>0.48299647822958308</v>
      </c>
      <c r="FS19" s="3">
        <v>0.4454773118007091</v>
      </c>
      <c r="FT19" s="3">
        <v>0.40613275562247048</v>
      </c>
      <c r="FU19" s="3">
        <v>0.36531235235485598</v>
      </c>
      <c r="FV19" s="3">
        <v>0.32356445672774303</v>
      </c>
      <c r="FW19" s="3">
        <v>0.28158520411188565</v>
      </c>
      <c r="FX19" s="3">
        <v>0.24026539126050755</v>
      </c>
      <c r="FY19" s="3">
        <v>0.20064322558773726</v>
      </c>
      <c r="FZ19" s="3">
        <v>0.16373891710538474</v>
      </c>
      <c r="GA19" s="3">
        <v>0.13037875013433364</v>
      </c>
      <c r="GB19" s="3">
        <v>0.1011165434541838</v>
      </c>
      <c r="GC19" s="3">
        <v>7.6234795606412789E-2</v>
      </c>
      <c r="GD19" s="3">
        <v>5.5756604810618178E-2</v>
      </c>
      <c r="GE19" s="3">
        <v>3.9792931287290084E-2</v>
      </c>
      <c r="GF19" s="3">
        <v>2.7452347436475684E-2</v>
      </c>
      <c r="GG19" s="3">
        <v>1.8520451674543956E-2</v>
      </c>
      <c r="GH19" s="3">
        <v>1.1844940072971332E-2</v>
      </c>
      <c r="GI19" s="3">
        <v>7.1406036735900385E-3</v>
      </c>
      <c r="GJ19" s="3">
        <v>3.8897724451514375E-3</v>
      </c>
      <c r="GK19" s="3">
        <v>1.8643290352366325E-3</v>
      </c>
      <c r="GL19" s="3">
        <v>7.7319318078368862E-4</v>
      </c>
      <c r="GM19" s="3">
        <v>2.7463048588255835E-4</v>
      </c>
      <c r="GN19" s="3">
        <v>7.9532988711588889E-5</v>
      </c>
      <c r="GO19" s="3">
        <v>1.7284904436689613E-5</v>
      </c>
      <c r="GP19" s="3">
        <v>2.3804770390208926E-6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10</v>
      </c>
      <c r="HC19">
        <f t="shared" si="24"/>
        <v>0.39234187687353428</v>
      </c>
      <c r="HD19">
        <f>IF(H19&gt;=$F$3,IF(HB19&lt;50,HC19*VLOOKUP(H19,Ret!$A$2:$AZ$27,HB19+2),HC19),0)</f>
        <v>0</v>
      </c>
      <c r="HE19">
        <f>IF(H19&lt;$F$3,HC19*VLOOKUP(H19,Withd!$A$2:$AZ$57,HB19+2),0)</f>
        <v>2.5580690372154432E-2</v>
      </c>
      <c r="HF19">
        <f>IF(HC19=HD19,0,HC19*VLOOKUP(H19,Mort!$A$2:$E$115,IF(HF18/HC18=VLOOKUP(H18,Mort!$A$2:$E$115,2),2,3)))</f>
        <v>2.0009435720550251E-4</v>
      </c>
      <c r="HH19">
        <f t="shared" si="20"/>
        <v>31</v>
      </c>
      <c r="HI19">
        <f t="shared" si="20"/>
        <v>10</v>
      </c>
      <c r="HJ19">
        <f t="shared" si="21"/>
        <v>0.32433725935504448</v>
      </c>
      <c r="HK19">
        <f>IF(HH19&gt;=$F$3,IF(HI19&lt;50,HJ19*VLOOKUP(HH19,Ret!$A$2:$AZ$27,HI19+2),HJ19),0)</f>
        <v>0</v>
      </c>
      <c r="HL19">
        <f>IF(HH19&lt;$F$3,HJ19*VLOOKUP(HH19,Withd!$A$2:$AZ$57,HI19+2),0)</f>
        <v>2.1146789309948899E-2</v>
      </c>
      <c r="HM19">
        <f>IF(HJ19=HK19,0,HJ19*VLOOKUP(HH19,Mort!$A$2:$E$115,IF(HM18/HJ18=VLOOKUP(HH18,Mort!$A$2:$E$115,2),2,3)))</f>
        <v>1.6541200227107269E-4</v>
      </c>
      <c r="HN19">
        <f>HN18/(1+Assumptions!$C$9)</f>
        <v>0.71486464443391862</v>
      </c>
      <c r="HO19">
        <f>HO18*(1+Assumptions!$C$10)</f>
        <v>1.3335538051934988</v>
      </c>
      <c r="HQ19">
        <f>HQ18/(1.01+Assumptions!$C$9)</f>
        <v>0.65576533629999689</v>
      </c>
      <c r="HR19">
        <f>HR18/(0.99+Assumptions!$C$9)</f>
        <v>0.77994138988348327</v>
      </c>
    </row>
    <row r="20" spans="2:226" x14ac:dyDescent="0.25">
      <c r="B20">
        <f t="shared" si="18"/>
        <v>2059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86750.616406818212</v>
      </c>
      <c r="F20" s="3">
        <f t="shared" si="19"/>
        <v>81040.97</v>
      </c>
      <c r="H20">
        <f t="shared" si="23"/>
        <v>32</v>
      </c>
      <c r="I20" s="5">
        <v>684208.78154557082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19363.810000000001</v>
      </c>
      <c r="W20" s="5">
        <v>20417.79</v>
      </c>
      <c r="X20" s="5">
        <v>21527.84</v>
      </c>
      <c r="Y20" s="5">
        <v>22696.66</v>
      </c>
      <c r="Z20" s="5">
        <v>23927.02</v>
      </c>
      <c r="AA20" s="5">
        <v>25221.54</v>
      </c>
      <c r="AB20" s="5">
        <v>26583.19</v>
      </c>
      <c r="AC20" s="5">
        <v>28014.41</v>
      </c>
      <c r="AD20" s="5">
        <v>29517.96</v>
      </c>
      <c r="AE20" s="5">
        <v>31096.3</v>
      </c>
      <c r="AF20" s="5">
        <v>32751.48</v>
      </c>
      <c r="AG20" s="5">
        <v>34485.43</v>
      </c>
      <c r="AH20" s="5">
        <v>36299.54</v>
      </c>
      <c r="AI20" s="5">
        <v>38194.53</v>
      </c>
      <c r="AJ20" s="5">
        <v>40170.32</v>
      </c>
      <c r="AK20" s="5">
        <v>42225.85</v>
      </c>
      <c r="AL20" s="5">
        <v>44358.05</v>
      </c>
      <c r="AM20" s="5">
        <v>46563.28</v>
      </c>
      <c r="AN20" s="5">
        <v>48870.29</v>
      </c>
      <c r="AO20" s="5">
        <v>51282.84</v>
      </c>
      <c r="AP20" s="5">
        <v>53803.66</v>
      </c>
      <c r="AQ20" s="5">
        <v>56434.77</v>
      </c>
      <c r="AR20" s="5">
        <v>59182.05</v>
      </c>
      <c r="AS20" s="5">
        <v>62053.07</v>
      </c>
      <c r="AT20" s="5">
        <v>65056.83</v>
      </c>
      <c r="AU20" s="5">
        <v>68190.2</v>
      </c>
      <c r="AV20" s="5">
        <v>71454.34</v>
      </c>
      <c r="AW20" s="5">
        <v>74849.100000000006</v>
      </c>
      <c r="AX20" s="5">
        <v>78388.56</v>
      </c>
      <c r="AY20" s="5">
        <v>82077.2</v>
      </c>
      <c r="AZ20" s="5">
        <v>85923.83</v>
      </c>
      <c r="BA20" s="5">
        <v>37040.19</v>
      </c>
      <c r="BB20" s="5">
        <v>38753.449999999997</v>
      </c>
      <c r="BC20" s="5">
        <v>40522.65</v>
      </c>
      <c r="BD20" s="5">
        <v>42340.55</v>
      </c>
      <c r="BE20" s="5">
        <v>44202.04</v>
      </c>
      <c r="BF20" s="5">
        <v>46089.88</v>
      </c>
      <c r="BG20" s="5">
        <v>47990.27</v>
      </c>
      <c r="BH20" s="5">
        <v>49889.02</v>
      </c>
      <c r="BI20" s="5">
        <v>51773.42</v>
      </c>
      <c r="BJ20" s="5">
        <v>53636.69</v>
      </c>
      <c r="BK20" s="5">
        <v>55457.8</v>
      </c>
      <c r="BL20" s="5">
        <v>57217.88</v>
      </c>
      <c r="BM20" s="5">
        <v>58892.56</v>
      </c>
      <c r="BN20" s="5">
        <v>60437.94</v>
      </c>
      <c r="BO20" s="5">
        <v>61808.36</v>
      </c>
      <c r="BP20" s="5">
        <v>62952.28</v>
      </c>
      <c r="BQ20" s="5">
        <v>63825.15</v>
      </c>
      <c r="BR20" s="5">
        <v>64372.1</v>
      </c>
      <c r="BS20" s="5">
        <v>64539.35</v>
      </c>
      <c r="BT20" s="5">
        <v>64285.56</v>
      </c>
      <c r="BU20" s="5">
        <v>63585.15</v>
      </c>
      <c r="BV20" s="5">
        <v>62407.360000000001</v>
      </c>
      <c r="BW20" s="5">
        <v>60725.33</v>
      </c>
      <c r="BX20" s="5">
        <v>58406.99</v>
      </c>
      <c r="BY20" s="5">
        <v>55426.01</v>
      </c>
      <c r="BZ20" s="5">
        <v>51791.98</v>
      </c>
      <c r="CA20" s="5">
        <v>47551.47</v>
      </c>
      <c r="CB20" s="5">
        <v>42805.33</v>
      </c>
      <c r="CC20" s="5">
        <v>37712.35</v>
      </c>
      <c r="CD20" s="5">
        <v>32468.59</v>
      </c>
      <c r="CE20" s="5">
        <v>27275.38</v>
      </c>
      <c r="CF20" s="5">
        <v>22317.15</v>
      </c>
      <c r="CG20" s="5">
        <v>17750.97</v>
      </c>
      <c r="CH20" s="5">
        <v>13696.76</v>
      </c>
      <c r="CI20" s="5">
        <v>10312.879999999999</v>
      </c>
      <c r="CJ20" s="5">
        <v>7505.95</v>
      </c>
      <c r="CK20" s="5">
        <v>5342.33</v>
      </c>
      <c r="CL20" s="5">
        <v>3604.66</v>
      </c>
      <c r="CM20" s="5">
        <v>2292.5500000000002</v>
      </c>
      <c r="CN20" s="5">
        <v>1317.53</v>
      </c>
      <c r="CO20" s="5">
        <v>666.21</v>
      </c>
      <c r="CP20" s="5">
        <v>291.49</v>
      </c>
      <c r="CQ20" s="5">
        <v>109.23</v>
      </c>
      <c r="CR20" s="5">
        <v>33.369999999999997</v>
      </c>
      <c r="CS20" s="5">
        <v>7.65</v>
      </c>
      <c r="CT20" s="5">
        <v>1.1100000000000001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0.99951000000000001</v>
      </c>
      <c r="DS20" s="3">
        <v>0.99897026460000005</v>
      </c>
      <c r="DT20" s="3">
        <v>0.99837088244123995</v>
      </c>
      <c r="DU20" s="3">
        <v>0.99770197395000437</v>
      </c>
      <c r="DV20" s="3">
        <v>0.99695369746954188</v>
      </c>
      <c r="DW20" s="3">
        <v>0.99610628682669278</v>
      </c>
      <c r="DX20" s="3">
        <v>0.99515002479133918</v>
      </c>
      <c r="DY20" s="3">
        <v>0.99405535976406867</v>
      </c>
      <c r="DZ20" s="3">
        <v>0.99280285001076596</v>
      </c>
      <c r="EA20" s="3">
        <v>0.9913632858782504</v>
      </c>
      <c r="EB20" s="3">
        <v>0.98969779555797488</v>
      </c>
      <c r="EC20" s="3">
        <v>0.9877678848566368</v>
      </c>
      <c r="ED20" s="3">
        <v>0.98552565175801221</v>
      </c>
      <c r="EE20" s="3">
        <v>0.98291400878085344</v>
      </c>
      <c r="EF20" s="3">
        <v>0.97986697535363276</v>
      </c>
      <c r="EG20" s="3">
        <v>0.97631005823309902</v>
      </c>
      <c r="EH20" s="3">
        <v>0.97214121428444367</v>
      </c>
      <c r="EI20" s="3">
        <v>0.96727078680087863</v>
      </c>
      <c r="EJ20" s="3">
        <v>0.96226999683311809</v>
      </c>
      <c r="EK20" s="3">
        <v>0.95713147505002927</v>
      </c>
      <c r="EL20" s="3">
        <v>0.95182896667825212</v>
      </c>
      <c r="EM20" s="3">
        <v>0.94632739525085185</v>
      </c>
      <c r="EN20" s="3">
        <v>0.94065889415329917</v>
      </c>
      <c r="EO20" s="3">
        <v>0.93487384195425638</v>
      </c>
      <c r="EP20" s="3">
        <v>0.9290308804420423</v>
      </c>
      <c r="EQ20" s="3">
        <v>0.92301076033677787</v>
      </c>
      <c r="ER20" s="3">
        <v>0.91677120759690123</v>
      </c>
      <c r="ES20" s="3">
        <v>0.91026213202296324</v>
      </c>
      <c r="ET20" s="3">
        <v>0.90360811583787537</v>
      </c>
      <c r="EU20" s="3">
        <v>0.89680394672561614</v>
      </c>
      <c r="EV20" s="3">
        <v>0.88988958829636167</v>
      </c>
      <c r="EW20" s="3">
        <v>0.88283276386117149</v>
      </c>
      <c r="EX20" s="3">
        <v>0.87551408024876232</v>
      </c>
      <c r="EY20" s="3">
        <v>0.86775702549775835</v>
      </c>
      <c r="EZ20" s="3">
        <v>0.85941788048272494</v>
      </c>
      <c r="FA20" s="3">
        <v>0.85042836945287559</v>
      </c>
      <c r="FB20" s="3">
        <v>0.84052087894874949</v>
      </c>
      <c r="FC20" s="3">
        <v>0.82955208147846826</v>
      </c>
      <c r="FD20" s="3">
        <v>0.81741573452643823</v>
      </c>
      <c r="FE20" s="3">
        <v>0.80406733558162158</v>
      </c>
      <c r="FF20" s="3">
        <v>0.78957804219444072</v>
      </c>
      <c r="FG20" s="3">
        <v>0.77382596025266159</v>
      </c>
      <c r="FH20" s="3">
        <v>0.75676309782909035</v>
      </c>
      <c r="FI20" s="3">
        <v>0.73830564587303882</v>
      </c>
      <c r="FJ20" s="3">
        <v>0.71817943396653983</v>
      </c>
      <c r="FK20" s="3">
        <v>0.69617441610980502</v>
      </c>
      <c r="FL20" s="3">
        <v>0.67209374305656688</v>
      </c>
      <c r="FM20" s="3">
        <v>0.64588880801479132</v>
      </c>
      <c r="FN20" s="3">
        <v>0.61746324157406041</v>
      </c>
      <c r="FO20" s="3">
        <v>0.58679384236507681</v>
      </c>
      <c r="FP20" s="3">
        <v>0.55401553833056361</v>
      </c>
      <c r="FQ20" s="3">
        <v>0.51941172780643663</v>
      </c>
      <c r="FR20" s="3">
        <v>0.48321392449560602</v>
      </c>
      <c r="FS20" s="3">
        <v>0.44567786684078736</v>
      </c>
      <c r="FT20" s="3">
        <v>0.40631559764140907</v>
      </c>
      <c r="FU20" s="3">
        <v>0.36547681692247103</v>
      </c>
      <c r="FV20" s="3">
        <v>0.32371012628457102</v>
      </c>
      <c r="FW20" s="3">
        <v>0.2817119745004108</v>
      </c>
      <c r="FX20" s="3">
        <v>0.24037355936222052</v>
      </c>
      <c r="FY20" s="3">
        <v>0.20073355568779674</v>
      </c>
      <c r="FZ20" s="3">
        <v>0.16381263279014027</v>
      </c>
      <c r="GA20" s="3">
        <v>0.1304374469854771</v>
      </c>
      <c r="GB20" s="3">
        <v>0.10116206638405663</v>
      </c>
      <c r="GC20" s="3">
        <v>7.6269116708931814E-2</v>
      </c>
      <c r="GD20" s="3">
        <v>5.5781706578578547E-2</v>
      </c>
      <c r="GE20" s="3">
        <v>3.9810846168065718E-2</v>
      </c>
      <c r="GF20" s="3">
        <v>2.7464706554425178E-2</v>
      </c>
      <c r="GG20" s="3">
        <v>1.8528789629877404E-2</v>
      </c>
      <c r="GH20" s="3">
        <v>1.1850272695684392E-2</v>
      </c>
      <c r="GI20" s="3">
        <v>7.1438183918663793E-3</v>
      </c>
      <c r="GJ20" s="3">
        <v>3.8915236307852917E-3</v>
      </c>
      <c r="GK20" s="3">
        <v>1.8651683609990824E-3</v>
      </c>
      <c r="GL20" s="3">
        <v>7.7354127435714951E-4</v>
      </c>
      <c r="GM20" s="3">
        <v>2.7475412523891596E-4</v>
      </c>
      <c r="GN20" s="3">
        <v>7.9568794669190052E-5</v>
      </c>
      <c r="GO20" s="3">
        <v>1.7292686145455076E-5</v>
      </c>
      <c r="GP20" s="3">
        <v>2.3815487359520721E-6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11</v>
      </c>
      <c r="HC20">
        <f t="shared" si="24"/>
        <v>0.36656109214417432</v>
      </c>
      <c r="HD20">
        <f>IF(H20&gt;=$F$3,IF(HB20&lt;50,HC20*VLOOKUP(H20,Ret!$A$2:$AZ$27,HB20+2),HC20),0)</f>
        <v>0</v>
      </c>
      <c r="HE20">
        <f>IF(H20&lt;$F$3,HC20*VLOOKUP(H20,Withd!$A$2:$AZ$57,HB20+2),0)</f>
        <v>2.2910068259010895E-2</v>
      </c>
      <c r="HF20">
        <f>IF(HC20=HD20,0,HC20*VLOOKUP(H20,Mort!$A$2:$E$115,IF(HF19/HC19=VLOOKUP(H19,Mort!$A$2:$E$115,2),2,3)))</f>
        <v>1.9427737883641238E-4</v>
      </c>
      <c r="HH20">
        <f t="shared" si="20"/>
        <v>32</v>
      </c>
      <c r="HI20">
        <f t="shared" si="20"/>
        <v>11</v>
      </c>
      <c r="HJ20">
        <f t="shared" si="21"/>
        <v>0.30302505804282454</v>
      </c>
      <c r="HK20">
        <f>IF(HH20&gt;=$F$3,IF(HI20&lt;50,HJ20*VLOOKUP(HH20,Ret!$A$2:$AZ$27,HI20+2),HJ20),0)</f>
        <v>0</v>
      </c>
      <c r="HL20">
        <f>IF(HH20&lt;$F$3,HJ20*VLOOKUP(HH20,Withd!$A$2:$AZ$57,HI20+2),0)</f>
        <v>1.8939066127676533E-2</v>
      </c>
      <c r="HM20">
        <f>IF(HJ20=HK20,0,HJ20*VLOOKUP(HH20,Mort!$A$2:$E$115,IF(HM19/HJ19=VLOOKUP(HH19,Mort!$A$2:$E$115,2),2,3)))</f>
        <v>1.6060328076269699E-4</v>
      </c>
      <c r="HN20">
        <f>HN19/(1+Assumptions!$C$9)</f>
        <v>0.68869426246042253</v>
      </c>
      <c r="HO20">
        <f>HO19*(1+Assumptions!$C$10)</f>
        <v>1.3768943038622874</v>
      </c>
      <c r="HQ20">
        <f>HQ19/(1.01+Assumptions!$C$9)</f>
        <v>0.62573028272900466</v>
      </c>
      <c r="HR20">
        <f>HR19/(0.99+Assumptions!$C$9)</f>
        <v>0.75869785008120938</v>
      </c>
    </row>
    <row r="21" spans="2:226" x14ac:dyDescent="0.25">
      <c r="B21">
        <f t="shared" si="18"/>
        <v>2060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91521.90030919321</v>
      </c>
      <c r="F21" s="3">
        <f t="shared" si="19"/>
        <v>84854.42</v>
      </c>
      <c r="H21">
        <f t="shared" si="23"/>
        <v>33</v>
      </c>
      <c r="I21" s="5">
        <v>672354.49124677631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20427.8</v>
      </c>
      <c r="X21" s="5">
        <v>21538.400000000001</v>
      </c>
      <c r="Y21" s="5">
        <v>22707.78</v>
      </c>
      <c r="Z21" s="5">
        <v>23938.75</v>
      </c>
      <c r="AA21" s="5">
        <v>25233.91</v>
      </c>
      <c r="AB21" s="5">
        <v>26596.22</v>
      </c>
      <c r="AC21" s="5">
        <v>28028.14</v>
      </c>
      <c r="AD21" s="5">
        <v>29532.43</v>
      </c>
      <c r="AE21" s="5">
        <v>31111.54</v>
      </c>
      <c r="AF21" s="5">
        <v>32767.53</v>
      </c>
      <c r="AG21" s="5">
        <v>34502.339999999997</v>
      </c>
      <c r="AH21" s="5">
        <v>36317.339999999997</v>
      </c>
      <c r="AI21" s="5">
        <v>38213.26</v>
      </c>
      <c r="AJ21" s="5">
        <v>40190.01</v>
      </c>
      <c r="AK21" s="5">
        <v>42246.55</v>
      </c>
      <c r="AL21" s="5">
        <v>44379.79</v>
      </c>
      <c r="AM21" s="5">
        <v>46586.11</v>
      </c>
      <c r="AN21" s="5">
        <v>48894.25</v>
      </c>
      <c r="AO21" s="5">
        <v>51307.98</v>
      </c>
      <c r="AP21" s="5">
        <v>53830.04</v>
      </c>
      <c r="AQ21" s="5">
        <v>56462.44</v>
      </c>
      <c r="AR21" s="5">
        <v>59211.06</v>
      </c>
      <c r="AS21" s="5">
        <v>62083.49</v>
      </c>
      <c r="AT21" s="5">
        <v>65088.72</v>
      </c>
      <c r="AU21" s="5">
        <v>68223.63</v>
      </c>
      <c r="AV21" s="5">
        <v>71489.37</v>
      </c>
      <c r="AW21" s="5">
        <v>74885.789999999994</v>
      </c>
      <c r="AX21" s="5">
        <v>78426.990000000005</v>
      </c>
      <c r="AY21" s="5">
        <v>82117.440000000002</v>
      </c>
      <c r="AZ21" s="5">
        <v>85965.95</v>
      </c>
      <c r="BA21" s="5">
        <v>37058.35</v>
      </c>
      <c r="BB21" s="5">
        <v>38772.44</v>
      </c>
      <c r="BC21" s="5">
        <v>40542.51</v>
      </c>
      <c r="BD21" s="5">
        <v>42361.31</v>
      </c>
      <c r="BE21" s="5">
        <v>44223.71</v>
      </c>
      <c r="BF21" s="5">
        <v>46112.47</v>
      </c>
      <c r="BG21" s="5">
        <v>48013.79</v>
      </c>
      <c r="BH21" s="5">
        <v>49913.47</v>
      </c>
      <c r="BI21" s="5">
        <v>51798.8</v>
      </c>
      <c r="BJ21" s="5">
        <v>53662.98</v>
      </c>
      <c r="BK21" s="5">
        <v>55484.99</v>
      </c>
      <c r="BL21" s="5">
        <v>57245.93</v>
      </c>
      <c r="BM21" s="5">
        <v>58921.43</v>
      </c>
      <c r="BN21" s="5">
        <v>60467.57</v>
      </c>
      <c r="BO21" s="5">
        <v>61838.66</v>
      </c>
      <c r="BP21" s="5">
        <v>62983.14</v>
      </c>
      <c r="BQ21" s="5">
        <v>63856.44</v>
      </c>
      <c r="BR21" s="5">
        <v>64403.65</v>
      </c>
      <c r="BS21" s="5">
        <v>64570.98</v>
      </c>
      <c r="BT21" s="5">
        <v>64317.07</v>
      </c>
      <c r="BU21" s="5">
        <v>63616.32</v>
      </c>
      <c r="BV21" s="5">
        <v>62437.96</v>
      </c>
      <c r="BW21" s="5">
        <v>60755.1</v>
      </c>
      <c r="BX21" s="5">
        <v>58435.62</v>
      </c>
      <c r="BY21" s="5">
        <v>55453.18</v>
      </c>
      <c r="BZ21" s="5">
        <v>51817.37</v>
      </c>
      <c r="CA21" s="5">
        <v>47574.79</v>
      </c>
      <c r="CB21" s="5">
        <v>42826.31</v>
      </c>
      <c r="CC21" s="5">
        <v>37730.839999999997</v>
      </c>
      <c r="CD21" s="5">
        <v>32484.51</v>
      </c>
      <c r="CE21" s="5">
        <v>27288.75</v>
      </c>
      <c r="CF21" s="5">
        <v>22328.09</v>
      </c>
      <c r="CG21" s="5">
        <v>17759.68</v>
      </c>
      <c r="CH21" s="5">
        <v>13703.47</v>
      </c>
      <c r="CI21" s="5">
        <v>10317.93</v>
      </c>
      <c r="CJ21" s="5">
        <v>7509.63</v>
      </c>
      <c r="CK21" s="5">
        <v>5344.94</v>
      </c>
      <c r="CL21" s="5">
        <v>3606.43</v>
      </c>
      <c r="CM21" s="5">
        <v>2293.67</v>
      </c>
      <c r="CN21" s="5">
        <v>1318.18</v>
      </c>
      <c r="CO21" s="5">
        <v>666.54</v>
      </c>
      <c r="CP21" s="5">
        <v>291.64</v>
      </c>
      <c r="CQ21" s="5">
        <v>109.28</v>
      </c>
      <c r="CR21" s="5">
        <v>33.39</v>
      </c>
      <c r="CS21" s="5">
        <v>7.66</v>
      </c>
      <c r="CT21" s="5">
        <v>1.1100000000000001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0.99946000000000002</v>
      </c>
      <c r="DT21" s="3">
        <v>0.99886032400000002</v>
      </c>
      <c r="DU21" s="3">
        <v>0.99819108758292008</v>
      </c>
      <c r="DV21" s="3">
        <v>0.99744244426723283</v>
      </c>
      <c r="DW21" s="3">
        <v>0.99659461818960571</v>
      </c>
      <c r="DX21" s="3">
        <v>0.99563788735614378</v>
      </c>
      <c r="DY21" s="3">
        <v>0.994542685680052</v>
      </c>
      <c r="DZ21" s="3">
        <v>0.99328956189609507</v>
      </c>
      <c r="EA21" s="3">
        <v>0.99184929203134575</v>
      </c>
      <c r="EB21" s="3">
        <v>0.99018298522073311</v>
      </c>
      <c r="EC21" s="3">
        <v>0.98825212839955268</v>
      </c>
      <c r="ED21" s="3">
        <v>0.98600879606808567</v>
      </c>
      <c r="EE21" s="3">
        <v>0.98339587275850515</v>
      </c>
      <c r="EF21" s="3">
        <v>0.98034734555295378</v>
      </c>
      <c r="EG21" s="3">
        <v>0.97678868468859648</v>
      </c>
      <c r="EH21" s="3">
        <v>0.97261779700497619</v>
      </c>
      <c r="EI21" s="3">
        <v>0.96774498184198132</v>
      </c>
      <c r="EJ21" s="3">
        <v>0.96274174028585824</v>
      </c>
      <c r="EK21" s="3">
        <v>0.95760069939273174</v>
      </c>
      <c r="EL21" s="3">
        <v>0.95229559151809606</v>
      </c>
      <c r="EM21" s="3">
        <v>0.9467913229991215</v>
      </c>
      <c r="EN21" s="3">
        <v>0.9411200429743567</v>
      </c>
      <c r="EO21" s="3">
        <v>0.93533215471006437</v>
      </c>
      <c r="EP21" s="3">
        <v>0.92948632874312653</v>
      </c>
      <c r="EQ21" s="3">
        <v>0.92346325733287105</v>
      </c>
      <c r="ER21" s="3">
        <v>0.91722064571330086</v>
      </c>
      <c r="ES21" s="3">
        <v>0.91070837912873648</v>
      </c>
      <c r="ET21" s="3">
        <v>0.90405110087730534</v>
      </c>
      <c r="EU21" s="3">
        <v>0.89724359608769921</v>
      </c>
      <c r="EV21" s="3">
        <v>0.89032584796186309</v>
      </c>
      <c r="EW21" s="3">
        <v>0.88326556398752554</v>
      </c>
      <c r="EX21" s="3">
        <v>0.87594329246206892</v>
      </c>
      <c r="EY21" s="3">
        <v>0.868182434890855</v>
      </c>
      <c r="EZ21" s="3">
        <v>0.85983920169155392</v>
      </c>
      <c r="FA21" s="3">
        <v>0.85084528364186029</v>
      </c>
      <c r="FB21" s="3">
        <v>0.84093293608743258</v>
      </c>
      <c r="FC21" s="3">
        <v>0.8299587612714916</v>
      </c>
      <c r="FD21" s="3">
        <v>0.81781646459408963</v>
      </c>
      <c r="FE21" s="3">
        <v>0.80446152172726815</v>
      </c>
      <c r="FF21" s="3">
        <v>0.78996512510574279</v>
      </c>
      <c r="FG21" s="3">
        <v>0.77420532085988325</v>
      </c>
      <c r="FH21" s="3">
        <v>0.75713409353492278</v>
      </c>
      <c r="FI21" s="3">
        <v>0.73866759299360596</v>
      </c>
      <c r="FJ21" s="3">
        <v>0.7185315144086003</v>
      </c>
      <c r="FK21" s="3">
        <v>0.69651570880712077</v>
      </c>
      <c r="FL21" s="3">
        <v>0.67242323043948249</v>
      </c>
      <c r="FM21" s="3">
        <v>0.64620544868464713</v>
      </c>
      <c r="FN21" s="3">
        <v>0.61776594688803577</v>
      </c>
      <c r="FO21" s="3">
        <v>0.58708151230610706</v>
      </c>
      <c r="FP21" s="3">
        <v>0.55428713902868787</v>
      </c>
      <c r="FQ21" s="3">
        <v>0.51966636432495605</v>
      </c>
      <c r="FR21" s="3">
        <v>0.48345081539514984</v>
      </c>
      <c r="FS21" s="3">
        <v>0.44589635605525463</v>
      </c>
      <c r="FT21" s="3">
        <v>0.40651478988845458</v>
      </c>
      <c r="FU21" s="3">
        <v>0.36565598835676599</v>
      </c>
      <c r="FV21" s="3">
        <v>0.32386882200735478</v>
      </c>
      <c r="FW21" s="3">
        <v>0.2818500810401206</v>
      </c>
      <c r="FX21" s="3">
        <v>0.24049140014829332</v>
      </c>
      <c r="FY21" s="3">
        <v>0.20083196334983827</v>
      </c>
      <c r="FZ21" s="3">
        <v>0.16389294033090251</v>
      </c>
      <c r="GA21" s="3">
        <v>0.13050139266788444</v>
      </c>
      <c r="GB21" s="3">
        <v>0.10121166009750446</v>
      </c>
      <c r="GC21" s="3">
        <v>7.6306506897311541E-2</v>
      </c>
      <c r="GD21" s="3">
        <v>5.5809053014555708E-2</v>
      </c>
      <c r="GE21" s="3">
        <v>3.9830363045958259E-2</v>
      </c>
      <c r="GF21" s="3">
        <v>2.7478170858145686E-2</v>
      </c>
      <c r="GG21" s="3">
        <v>1.8537873187739407E-2</v>
      </c>
      <c r="GH21" s="3">
        <v>1.1856082175950616E-2</v>
      </c>
      <c r="GI21" s="3">
        <v>7.1473205789500697E-3</v>
      </c>
      <c r="GJ21" s="3">
        <v>3.8934314121772608E-3</v>
      </c>
      <c r="GK21" s="3">
        <v>1.8660827415424392E-3</v>
      </c>
      <c r="GL21" s="3">
        <v>7.739204953998959E-4</v>
      </c>
      <c r="GM21" s="3">
        <v>2.7488882076108902E-4</v>
      </c>
      <c r="GN21" s="3">
        <v>7.9607802492411375E-5</v>
      </c>
      <c r="GO21" s="3">
        <v>1.7301163715675767E-5</v>
      </c>
      <c r="GP21" s="3">
        <v>2.3827162669228657E-6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12</v>
      </c>
      <c r="HC21">
        <f t="shared" si="24"/>
        <v>0.34345674650632702</v>
      </c>
      <c r="HD21">
        <f>IF(H21&gt;=$F$3,IF(HB21&lt;50,HC21*VLOOKUP(H21,Ret!$A$2:$AZ$27,HB21+2),HC21),0)</f>
        <v>0</v>
      </c>
      <c r="HE21">
        <f>IF(H21&lt;$F$3,HC21*VLOOKUP(H21,Withd!$A$2:$AZ$57,HB21+2),0)</f>
        <v>2.057305911572899E-2</v>
      </c>
      <c r="HF21">
        <f>IF(HC21=HD21,0,HC21*VLOOKUP(H21,Mort!$A$2:$E$115,IF(HF20/HC20=VLOOKUP(H20,Mort!$A$2:$E$115,2),2,3)))</f>
        <v>1.854666431134166E-4</v>
      </c>
      <c r="HH21">
        <f t="shared" si="20"/>
        <v>33</v>
      </c>
      <c r="HI21">
        <f t="shared" si="20"/>
        <v>12</v>
      </c>
      <c r="HJ21">
        <f t="shared" si="21"/>
        <v>0.28392538863438532</v>
      </c>
      <c r="HK21">
        <f>IF(HH21&gt;=$F$3,IF(HI21&lt;50,HJ21*VLOOKUP(HH21,Ret!$A$2:$AZ$27,HI21+2),HJ21),0)</f>
        <v>0</v>
      </c>
      <c r="HL21">
        <f>IF(HH21&lt;$F$3,HJ21*VLOOKUP(HH21,Withd!$A$2:$AZ$57,HI21+2),0)</f>
        <v>1.7007130779199683E-2</v>
      </c>
      <c r="HM21">
        <f>IF(HJ21=HK21,0,HJ21*VLOOKUP(HH21,Mort!$A$2:$E$115,IF(HM20/HJ20=VLOOKUP(HH20,Mort!$A$2:$E$115,2),2,3)))</f>
        <v>1.5331970986256807E-4</v>
      </c>
      <c r="HN21">
        <f>HN20/(1+Assumptions!$C$9)</f>
        <v>0.66348194842044561</v>
      </c>
      <c r="HO21">
        <f>HO20*(1+Assumptions!$C$10)</f>
        <v>1.4216433687378116</v>
      </c>
      <c r="HQ21">
        <f>HQ20/(1.01+Assumptions!$C$9)</f>
        <v>0.5970708804666075</v>
      </c>
      <c r="HR21">
        <f>HR20/(0.99+Assumptions!$C$9)</f>
        <v>0.73803292809456167</v>
      </c>
    </row>
    <row r="22" spans="2:226" x14ac:dyDescent="0.25">
      <c r="B22">
        <f t="shared" si="18"/>
        <v>2061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96555.604826198833</v>
      </c>
      <c r="F22" s="3">
        <f t="shared" si="19"/>
        <v>88831.2</v>
      </c>
      <c r="H22">
        <f t="shared" si="23"/>
        <v>34</v>
      </c>
      <c r="I22" s="5">
        <v>660327.79302478535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21550.03</v>
      </c>
      <c r="Y22" s="5">
        <v>22720.05</v>
      </c>
      <c r="Z22" s="5">
        <v>23951.68</v>
      </c>
      <c r="AA22" s="5">
        <v>25247.54</v>
      </c>
      <c r="AB22" s="5">
        <v>26610.59</v>
      </c>
      <c r="AC22" s="5">
        <v>28043.29</v>
      </c>
      <c r="AD22" s="5">
        <v>29548.39</v>
      </c>
      <c r="AE22" s="5">
        <v>31128.35</v>
      </c>
      <c r="AF22" s="5">
        <v>32785.24</v>
      </c>
      <c r="AG22" s="5">
        <v>34520.980000000003</v>
      </c>
      <c r="AH22" s="5">
        <v>36336.959999999999</v>
      </c>
      <c r="AI22" s="5">
        <v>38233.9</v>
      </c>
      <c r="AJ22" s="5">
        <v>40211.72</v>
      </c>
      <c r="AK22" s="5">
        <v>42269.37</v>
      </c>
      <c r="AL22" s="5">
        <v>44403.77</v>
      </c>
      <c r="AM22" s="5">
        <v>46611.28</v>
      </c>
      <c r="AN22" s="5">
        <v>48920.67</v>
      </c>
      <c r="AO22" s="5">
        <v>51335.7</v>
      </c>
      <c r="AP22" s="5">
        <v>53859.12</v>
      </c>
      <c r="AQ22" s="5">
        <v>56492.94</v>
      </c>
      <c r="AR22" s="5">
        <v>59243.05</v>
      </c>
      <c r="AS22" s="5">
        <v>62117.04</v>
      </c>
      <c r="AT22" s="5">
        <v>65123.89</v>
      </c>
      <c r="AU22" s="5">
        <v>68260.490000000005</v>
      </c>
      <c r="AV22" s="5">
        <v>71528</v>
      </c>
      <c r="AW22" s="5">
        <v>74926.25</v>
      </c>
      <c r="AX22" s="5">
        <v>78469.36</v>
      </c>
      <c r="AY22" s="5">
        <v>82161.81</v>
      </c>
      <c r="AZ22" s="5">
        <v>86012.4</v>
      </c>
      <c r="BA22" s="5">
        <v>37078.370000000003</v>
      </c>
      <c r="BB22" s="5">
        <v>38793.39</v>
      </c>
      <c r="BC22" s="5">
        <v>40564.42</v>
      </c>
      <c r="BD22" s="5">
        <v>42384.19</v>
      </c>
      <c r="BE22" s="5">
        <v>44247.6</v>
      </c>
      <c r="BF22" s="5">
        <v>46137.39</v>
      </c>
      <c r="BG22" s="5">
        <v>48039.73</v>
      </c>
      <c r="BH22" s="5">
        <v>49940.44</v>
      </c>
      <c r="BI22" s="5">
        <v>51826.79</v>
      </c>
      <c r="BJ22" s="5">
        <v>53691.97</v>
      </c>
      <c r="BK22" s="5">
        <v>55514.96</v>
      </c>
      <c r="BL22" s="5">
        <v>57276.86</v>
      </c>
      <c r="BM22" s="5">
        <v>58953.27</v>
      </c>
      <c r="BN22" s="5">
        <v>60500.24</v>
      </c>
      <c r="BO22" s="5">
        <v>61872.07</v>
      </c>
      <c r="BP22" s="5">
        <v>63017.17</v>
      </c>
      <c r="BQ22" s="5">
        <v>63890.94</v>
      </c>
      <c r="BR22" s="5">
        <v>64438.45</v>
      </c>
      <c r="BS22" s="5">
        <v>64605.87</v>
      </c>
      <c r="BT22" s="5">
        <v>64351.82</v>
      </c>
      <c r="BU22" s="5">
        <v>63650.69</v>
      </c>
      <c r="BV22" s="5">
        <v>62471.69</v>
      </c>
      <c r="BW22" s="5">
        <v>60787.93</v>
      </c>
      <c r="BX22" s="5">
        <v>58467.19</v>
      </c>
      <c r="BY22" s="5">
        <v>55483.14</v>
      </c>
      <c r="BZ22" s="5">
        <v>51845.37</v>
      </c>
      <c r="CA22" s="5">
        <v>47600.49</v>
      </c>
      <c r="CB22" s="5">
        <v>42849.45</v>
      </c>
      <c r="CC22" s="5">
        <v>37751.22</v>
      </c>
      <c r="CD22" s="5">
        <v>32502.06</v>
      </c>
      <c r="CE22" s="5">
        <v>27303.5</v>
      </c>
      <c r="CF22" s="5">
        <v>22340.15</v>
      </c>
      <c r="CG22" s="5">
        <v>17769.27</v>
      </c>
      <c r="CH22" s="5">
        <v>13710.87</v>
      </c>
      <c r="CI22" s="5">
        <v>10323.51</v>
      </c>
      <c r="CJ22" s="5">
        <v>7513.69</v>
      </c>
      <c r="CK22" s="5">
        <v>5347.83</v>
      </c>
      <c r="CL22" s="5">
        <v>3608.37</v>
      </c>
      <c r="CM22" s="5">
        <v>2294.91</v>
      </c>
      <c r="CN22" s="5">
        <v>1318.89</v>
      </c>
      <c r="CO22" s="5">
        <v>666.9</v>
      </c>
      <c r="CP22" s="5">
        <v>291.79000000000002</v>
      </c>
      <c r="CQ22" s="5">
        <v>109.34</v>
      </c>
      <c r="CR22" s="5">
        <v>33.409999999999997</v>
      </c>
      <c r="CS22" s="5">
        <v>7.66</v>
      </c>
      <c r="CT22" s="5">
        <v>1.1100000000000001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0.99939999999999996</v>
      </c>
      <c r="DU22" s="3">
        <v>0.99873040199999996</v>
      </c>
      <c r="DV22" s="3">
        <v>0.99798135419849998</v>
      </c>
      <c r="DW22" s="3">
        <v>0.99713307004743124</v>
      </c>
      <c r="DX22" s="3">
        <v>0.99617582230018575</v>
      </c>
      <c r="DY22" s="3">
        <v>0.99508002889565561</v>
      </c>
      <c r="DZ22" s="3">
        <v>0.99382622805924703</v>
      </c>
      <c r="EA22" s="3">
        <v>0.99238518002856113</v>
      </c>
      <c r="EB22" s="3">
        <v>0.99071797292611319</v>
      </c>
      <c r="EC22" s="3">
        <v>0.9887860728789073</v>
      </c>
      <c r="ED22" s="3">
        <v>0.98654152849347221</v>
      </c>
      <c r="EE22" s="3">
        <v>0.98392719344296442</v>
      </c>
      <c r="EF22" s="3">
        <v>0.98087701914329128</v>
      </c>
      <c r="EG22" s="3">
        <v>0.9773164355638011</v>
      </c>
      <c r="EH22" s="3">
        <v>0.97314329438394365</v>
      </c>
      <c r="EI22" s="3">
        <v>0.96826784647908015</v>
      </c>
      <c r="EJ22" s="3">
        <v>0.96326190171278325</v>
      </c>
      <c r="EK22" s="3">
        <v>0.95811808315763702</v>
      </c>
      <c r="EL22" s="3">
        <v>0.95281010897694374</v>
      </c>
      <c r="EM22" s="3">
        <v>0.94730286654705698</v>
      </c>
      <c r="EN22" s="3">
        <v>0.94162852237644001</v>
      </c>
      <c r="EO22" s="3">
        <v>0.93583750696382495</v>
      </c>
      <c r="EP22" s="3">
        <v>0.92998852254530107</v>
      </c>
      <c r="EQ22" s="3">
        <v>0.92396219691920745</v>
      </c>
      <c r="ER22" s="3">
        <v>0.91771621246803359</v>
      </c>
      <c r="ES22" s="3">
        <v>0.91120042735951057</v>
      </c>
      <c r="ET22" s="3">
        <v>0.90453955223551252</v>
      </c>
      <c r="EU22" s="3">
        <v>0.89772836940717904</v>
      </c>
      <c r="EV22" s="3">
        <v>0.8908068836790497</v>
      </c>
      <c r="EW22" s="3">
        <v>0.88374278509147486</v>
      </c>
      <c r="EX22" s="3">
        <v>0.87641655740306657</v>
      </c>
      <c r="EY22" s="3">
        <v>0.86865150670447544</v>
      </c>
      <c r="EZ22" s="3">
        <v>0.86030376572504541</v>
      </c>
      <c r="FA22" s="3">
        <v>0.85130498833556145</v>
      </c>
      <c r="FB22" s="3">
        <v>0.84138728522145212</v>
      </c>
      <c r="FC22" s="3">
        <v>0.83040718114931211</v>
      </c>
      <c r="FD22" s="3">
        <v>0.8182583240890976</v>
      </c>
      <c r="FE22" s="3">
        <v>0.80489616565672262</v>
      </c>
      <c r="FF22" s="3">
        <v>0.79039193675158848</v>
      </c>
      <c r="FG22" s="3">
        <v>0.77462361761339427</v>
      </c>
      <c r="FH22" s="3">
        <v>0.75754316684501888</v>
      </c>
      <c r="FI22" s="3">
        <v>0.73906668900566885</v>
      </c>
      <c r="FJ22" s="3">
        <v>0.71891973106337437</v>
      </c>
      <c r="FK22" s="3">
        <v>0.69689203050359261</v>
      </c>
      <c r="FL22" s="3">
        <v>0.67278653516847331</v>
      </c>
      <c r="FM22" s="3">
        <v>0.64655458816225453</v>
      </c>
      <c r="FN22" s="3">
        <v>0.61809972073723374</v>
      </c>
      <c r="FO22" s="3">
        <v>0.58739870760821533</v>
      </c>
      <c r="FP22" s="3">
        <v>0.55458661580122037</v>
      </c>
      <c r="FQ22" s="3">
        <v>0.51994713577827623</v>
      </c>
      <c r="FR22" s="3">
        <v>0.48371201988588813</v>
      </c>
      <c r="FS22" s="3">
        <v>0.44613727018115235</v>
      </c>
      <c r="FT22" s="3">
        <v>0.40673442647875296</v>
      </c>
      <c r="FU22" s="3">
        <v>0.36585354927337349</v>
      </c>
      <c r="FV22" s="3">
        <v>0.32404380566241237</v>
      </c>
      <c r="FW22" s="3">
        <v>0.28200236231577097</v>
      </c>
      <c r="FX22" s="3">
        <v>0.24062133566955474</v>
      </c>
      <c r="FY22" s="3">
        <v>0.20094047120428846</v>
      </c>
      <c r="FZ22" s="3">
        <v>0.16398149033568368</v>
      </c>
      <c r="GA22" s="3">
        <v>0.13057190149469147</v>
      </c>
      <c r="GB22" s="3">
        <v>0.10126634392322292</v>
      </c>
      <c r="GC22" s="3">
        <v>7.6347734674035453E-2</v>
      </c>
      <c r="GD22" s="3">
        <v>5.5839206185896044E-2</v>
      </c>
      <c r="GE22" s="3">
        <v>3.9851883062812142E-2</v>
      </c>
      <c r="GF22" s="3">
        <v>2.7493017087372843E-2</v>
      </c>
      <c r="GG22" s="3">
        <v>1.8547889047825214E-2</v>
      </c>
      <c r="GH22" s="3">
        <v>1.1862487919427095E-2</v>
      </c>
      <c r="GI22" s="3">
        <v>7.1511822173474307E-3</v>
      </c>
      <c r="GJ22" s="3">
        <v>3.8955350010778395E-3</v>
      </c>
      <c r="GK22" s="3">
        <v>1.8670909706665977E-3</v>
      </c>
      <c r="GL22" s="3">
        <v>7.7433863826455813E-4</v>
      </c>
      <c r="GM22" s="3">
        <v>2.7503734092518842E-4</v>
      </c>
      <c r="GN22" s="3">
        <v>7.9650813931934558E-5</v>
      </c>
      <c r="GO22" s="3">
        <v>1.7310511391827338E-5</v>
      </c>
      <c r="GP22" s="3">
        <v>2.3840036288824601E-6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13</v>
      </c>
      <c r="HC22">
        <f t="shared" si="24"/>
        <v>0.32269822074748461</v>
      </c>
      <c r="HD22">
        <f>IF(H22&gt;=$F$3,IF(HB22&lt;50,HC22*VLOOKUP(H22,Ret!$A$2:$AZ$27,HB22+2),HC22),0)</f>
        <v>0</v>
      </c>
      <c r="HE22">
        <f>IF(H22&lt;$F$3,HC22*VLOOKUP(H22,Withd!$A$2:$AZ$57,HB22+2),0)</f>
        <v>1.7296624632065175E-2</v>
      </c>
      <c r="HF22">
        <f>IF(HC22=HD22,0,HC22*VLOOKUP(H22,Mort!$A$2:$E$115,IF(HF21/HC21=VLOOKUP(H21,Mort!$A$2:$E$115,2),2,3)))</f>
        <v>1.8071100361859136E-4</v>
      </c>
      <c r="HH22">
        <f t="shared" si="20"/>
        <v>34</v>
      </c>
      <c r="HI22">
        <f t="shared" si="20"/>
        <v>13</v>
      </c>
      <c r="HJ22">
        <f t="shared" si="21"/>
        <v>0.26676493814532309</v>
      </c>
      <c r="HK22">
        <f>IF(HH22&gt;=$F$3,IF(HI22&lt;50,HJ22*VLOOKUP(HH22,Ret!$A$2:$AZ$27,HI22+2),HJ22),0)</f>
        <v>0</v>
      </c>
      <c r="HL22">
        <f>IF(HH22&lt;$F$3,HJ22*VLOOKUP(HH22,Withd!$A$2:$AZ$57,HI22+2),0)</f>
        <v>1.4298600684589319E-2</v>
      </c>
      <c r="HM22">
        <f>IF(HJ22=HK22,0,HJ22*VLOOKUP(HH22,Mort!$A$2:$E$115,IF(HM21/HJ21=VLOOKUP(HH21,Mort!$A$2:$E$115,2),2,3)))</f>
        <v>1.4938836536138091E-4</v>
      </c>
      <c r="HN22">
        <f>HN21/(1+Assumptions!$C$9)</f>
        <v>0.63919262853607473</v>
      </c>
      <c r="HO22">
        <f>HO21*(1+Assumptions!$C$10)</f>
        <v>1.4678467782217905</v>
      </c>
      <c r="HQ22">
        <f>HQ21/(1.01+Assumptions!$C$9)</f>
        <v>0.56972412258264071</v>
      </c>
      <c r="HR22">
        <f>HR21/(0.99+Assumptions!$C$9)</f>
        <v>0.71793086390521565</v>
      </c>
    </row>
    <row r="23" spans="2:226" x14ac:dyDescent="0.25">
      <c r="B23">
        <f t="shared" si="18"/>
        <v>2062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41956.063444122869</v>
      </c>
      <c r="F23" s="3">
        <f t="shared" si="19"/>
        <v>38293.5</v>
      </c>
      <c r="H23">
        <f t="shared" si="23"/>
        <v>35</v>
      </c>
      <c r="I23" s="5">
        <v>648130.58557202725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22733.69</v>
      </c>
      <c r="Z23" s="5">
        <v>23966.06</v>
      </c>
      <c r="AA23" s="5">
        <v>25262.7</v>
      </c>
      <c r="AB23" s="5">
        <v>26626.560000000001</v>
      </c>
      <c r="AC23" s="5">
        <v>28060.12</v>
      </c>
      <c r="AD23" s="5">
        <v>29566.13</v>
      </c>
      <c r="AE23" s="5">
        <v>31147.040000000001</v>
      </c>
      <c r="AF23" s="5">
        <v>32804.92</v>
      </c>
      <c r="AG23" s="5">
        <v>34541.699999999997</v>
      </c>
      <c r="AH23" s="5">
        <v>36358.769999999997</v>
      </c>
      <c r="AI23" s="5">
        <v>38256.86</v>
      </c>
      <c r="AJ23" s="5">
        <v>40235.870000000003</v>
      </c>
      <c r="AK23" s="5">
        <v>42294.75</v>
      </c>
      <c r="AL23" s="5">
        <v>44430.43</v>
      </c>
      <c r="AM23" s="5">
        <v>46639.26</v>
      </c>
      <c r="AN23" s="5">
        <v>48950.04</v>
      </c>
      <c r="AO23" s="5">
        <v>51366.52</v>
      </c>
      <c r="AP23" s="5">
        <v>53891.45</v>
      </c>
      <c r="AQ23" s="5">
        <v>56526.86</v>
      </c>
      <c r="AR23" s="5">
        <v>59278.62</v>
      </c>
      <c r="AS23" s="5">
        <v>62154.33</v>
      </c>
      <c r="AT23" s="5">
        <v>65162.99</v>
      </c>
      <c r="AU23" s="5">
        <v>68301.47</v>
      </c>
      <c r="AV23" s="5">
        <v>71570.94</v>
      </c>
      <c r="AW23" s="5">
        <v>74971.240000000005</v>
      </c>
      <c r="AX23" s="5">
        <v>78516.47</v>
      </c>
      <c r="AY23" s="5">
        <v>82211.13</v>
      </c>
      <c r="AZ23" s="5">
        <v>86064.04</v>
      </c>
      <c r="BA23" s="5">
        <v>37100.629999999997</v>
      </c>
      <c r="BB23" s="5">
        <v>38816.68</v>
      </c>
      <c r="BC23" s="5">
        <v>40588.769999999997</v>
      </c>
      <c r="BD23" s="5">
        <v>42409.64</v>
      </c>
      <c r="BE23" s="5">
        <v>44274.17</v>
      </c>
      <c r="BF23" s="5">
        <v>46165.08</v>
      </c>
      <c r="BG23" s="5">
        <v>48068.57</v>
      </c>
      <c r="BH23" s="5">
        <v>49970.42</v>
      </c>
      <c r="BI23" s="5">
        <v>51857.9</v>
      </c>
      <c r="BJ23" s="5">
        <v>53724.21</v>
      </c>
      <c r="BK23" s="5">
        <v>55548.29</v>
      </c>
      <c r="BL23" s="5">
        <v>57311.24</v>
      </c>
      <c r="BM23" s="5">
        <v>58988.66</v>
      </c>
      <c r="BN23" s="5">
        <v>60536.56</v>
      </c>
      <c r="BO23" s="5">
        <v>61909.22</v>
      </c>
      <c r="BP23" s="5">
        <v>63055.01</v>
      </c>
      <c r="BQ23" s="5">
        <v>63929.3</v>
      </c>
      <c r="BR23" s="5">
        <v>64477.14</v>
      </c>
      <c r="BS23" s="5">
        <v>64644.66</v>
      </c>
      <c r="BT23" s="5">
        <v>64390.46</v>
      </c>
      <c r="BU23" s="5">
        <v>63688.9</v>
      </c>
      <c r="BV23" s="5">
        <v>62509.2</v>
      </c>
      <c r="BW23" s="5">
        <v>60824.42</v>
      </c>
      <c r="BX23" s="5">
        <v>58502.29</v>
      </c>
      <c r="BY23" s="5">
        <v>55516.45</v>
      </c>
      <c r="BZ23" s="5">
        <v>51876.49</v>
      </c>
      <c r="CA23" s="5">
        <v>47629.07</v>
      </c>
      <c r="CB23" s="5">
        <v>42875.18</v>
      </c>
      <c r="CC23" s="5">
        <v>37773.89</v>
      </c>
      <c r="CD23" s="5">
        <v>32521.57</v>
      </c>
      <c r="CE23" s="5">
        <v>27319.89</v>
      </c>
      <c r="CF23" s="5">
        <v>22353.56</v>
      </c>
      <c r="CG23" s="5">
        <v>17779.939999999999</v>
      </c>
      <c r="CH23" s="5">
        <v>13719.11</v>
      </c>
      <c r="CI23" s="5">
        <v>10329.700000000001</v>
      </c>
      <c r="CJ23" s="5">
        <v>7518.2</v>
      </c>
      <c r="CK23" s="5">
        <v>5351.04</v>
      </c>
      <c r="CL23" s="5">
        <v>3610.54</v>
      </c>
      <c r="CM23" s="5">
        <v>2296.29</v>
      </c>
      <c r="CN23" s="5">
        <v>1319.68</v>
      </c>
      <c r="CO23" s="5">
        <v>667.3</v>
      </c>
      <c r="CP23" s="5">
        <v>291.97000000000003</v>
      </c>
      <c r="CQ23" s="5">
        <v>109.41</v>
      </c>
      <c r="CR23" s="5">
        <v>33.43</v>
      </c>
      <c r="CS23" s="5">
        <v>7.66</v>
      </c>
      <c r="CT23" s="5">
        <v>1.1100000000000001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0.99933000000000005</v>
      </c>
      <c r="DV23" s="3">
        <v>0.99858050250000008</v>
      </c>
      <c r="DW23" s="3">
        <v>0.99773170907287501</v>
      </c>
      <c r="DX23" s="3">
        <v>0.99677388663216504</v>
      </c>
      <c r="DY23" s="3">
        <v>0.9956774353568697</v>
      </c>
      <c r="DZ23" s="3">
        <v>0.99442288178832006</v>
      </c>
      <c r="EA23" s="3">
        <v>0.99298096860972707</v>
      </c>
      <c r="EB23" s="3">
        <v>0.99131276058246276</v>
      </c>
      <c r="EC23" s="3">
        <v>0.9893797006993269</v>
      </c>
      <c r="ED23" s="3">
        <v>0.98713380877873946</v>
      </c>
      <c r="EE23" s="3">
        <v>0.9845179041854758</v>
      </c>
      <c r="EF23" s="3">
        <v>0.98146589868250078</v>
      </c>
      <c r="EG23" s="3">
        <v>0.97790317747028332</v>
      </c>
      <c r="EH23" s="3">
        <v>0.97372753090248521</v>
      </c>
      <c r="EI23" s="3">
        <v>0.96884915597266374</v>
      </c>
      <c r="EJ23" s="3">
        <v>0.96384020583628505</v>
      </c>
      <c r="EK23" s="3">
        <v>0.95869329913711931</v>
      </c>
      <c r="EL23" s="3">
        <v>0.9533821382598997</v>
      </c>
      <c r="EM23" s="3">
        <v>0.94787158950075745</v>
      </c>
      <c r="EN23" s="3">
        <v>0.9421938386796479</v>
      </c>
      <c r="EO23" s="3">
        <v>0.93639934657176804</v>
      </c>
      <c r="EP23" s="3">
        <v>0.93054685065569454</v>
      </c>
      <c r="EQ23" s="3">
        <v>0.92451690706344558</v>
      </c>
      <c r="ER23" s="3">
        <v>0.91826717277169667</v>
      </c>
      <c r="ES23" s="3">
        <v>0.91174747584501759</v>
      </c>
      <c r="ET23" s="3">
        <v>0.9050826017965905</v>
      </c>
      <c r="EU23" s="3">
        <v>0.89826732980506219</v>
      </c>
      <c r="EV23" s="3">
        <v>0.89134168869226515</v>
      </c>
      <c r="EW23" s="3">
        <v>0.88427334910093547</v>
      </c>
      <c r="EX23" s="3">
        <v>0.87694272303688869</v>
      </c>
      <c r="EY23" s="3">
        <v>0.86917301051078188</v>
      </c>
      <c r="EZ23" s="3">
        <v>0.86082025787977323</v>
      </c>
      <c r="FA23" s="3">
        <v>0.85181607798235082</v>
      </c>
      <c r="FB23" s="3">
        <v>0.84189242067385639</v>
      </c>
      <c r="FC23" s="3">
        <v>0.83090572458406253</v>
      </c>
      <c r="FD23" s="3">
        <v>0.81874957383339764</v>
      </c>
      <c r="FE23" s="3">
        <v>0.80537939329269825</v>
      </c>
      <c r="FF23" s="3">
        <v>0.79086645662556376</v>
      </c>
      <c r="FG23" s="3">
        <v>0.77508867081588373</v>
      </c>
      <c r="FH23" s="3">
        <v>0.75799796562439348</v>
      </c>
      <c r="FI23" s="3">
        <v>0.73951039524281448</v>
      </c>
      <c r="FJ23" s="3">
        <v>0.71935134186849536</v>
      </c>
      <c r="FK23" s="3">
        <v>0.69731041675364469</v>
      </c>
      <c r="FL23" s="3">
        <v>0.67319044943813611</v>
      </c>
      <c r="FM23" s="3">
        <v>0.64694275381454325</v>
      </c>
      <c r="FN23" s="3">
        <v>0.61847080321916525</v>
      </c>
      <c r="FO23" s="3">
        <v>0.58775135842326931</v>
      </c>
      <c r="FP23" s="3">
        <v>0.55491956754174543</v>
      </c>
      <c r="FQ23" s="3">
        <v>0.52025929135308802</v>
      </c>
      <c r="FR23" s="3">
        <v>0.48400242133869131</v>
      </c>
      <c r="FS23" s="3">
        <v>0.44640511324910176</v>
      </c>
      <c r="FT23" s="3">
        <v>0.4069786136469411</v>
      </c>
      <c r="FU23" s="3">
        <v>0.36607319318928705</v>
      </c>
      <c r="FV23" s="3">
        <v>0.32423834867161533</v>
      </c>
      <c r="FW23" s="3">
        <v>0.28217166531495996</v>
      </c>
      <c r="FX23" s="3">
        <v>0.24076579514664273</v>
      </c>
      <c r="FY23" s="3">
        <v>0.20106110786900988</v>
      </c>
      <c r="FZ23" s="3">
        <v>0.16407993829866288</v>
      </c>
      <c r="GA23" s="3">
        <v>0.1306502916696933</v>
      </c>
      <c r="GB23" s="3">
        <v>0.10132714020734734</v>
      </c>
      <c r="GC23" s="3">
        <v>7.6393570816525383E-2</v>
      </c>
      <c r="GD23" s="3">
        <v>5.5872729823790331E-2</v>
      </c>
      <c r="GE23" s="3">
        <v>3.9875808547940921E-2</v>
      </c>
      <c r="GF23" s="3">
        <v>2.7509522801053485E-2</v>
      </c>
      <c r="GG23" s="3">
        <v>1.8559024462502724E-2</v>
      </c>
      <c r="GH23" s="3">
        <v>1.1869609685238243E-2</v>
      </c>
      <c r="GI23" s="3">
        <v>7.1554755026490228E-3</v>
      </c>
      <c r="GJ23" s="3">
        <v>3.8978737253130289E-3</v>
      </c>
      <c r="GK23" s="3">
        <v>1.8682118978052816E-3</v>
      </c>
      <c r="GL23" s="3">
        <v>7.7480352037678454E-4</v>
      </c>
      <c r="GM23" s="3">
        <v>2.7520246240263013E-4</v>
      </c>
      <c r="GN23" s="3">
        <v>7.9698633111801681E-5</v>
      </c>
      <c r="GO23" s="3">
        <v>1.7320903934187861E-5</v>
      </c>
      <c r="GP23" s="3">
        <v>2.3854348898163512E-6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14</v>
      </c>
      <c r="HC23">
        <f t="shared" si="24"/>
        <v>0.30522088511180084</v>
      </c>
      <c r="HD23">
        <f>IF(H23&gt;=$F$3,IF(HB23&lt;50,HC23*VLOOKUP(H23,Ret!$A$2:$AZ$27,HB23+2),HC23),0)</f>
        <v>0</v>
      </c>
      <c r="HE23">
        <f>IF(H23&lt;$F$3,HC23*VLOOKUP(H23,Withd!$A$2:$AZ$57,HB23+2),0)</f>
        <v>1.5596787229213023E-2</v>
      </c>
      <c r="HF23">
        <f>IF(HC23=HD23,0,HC23*VLOOKUP(H23,Mort!$A$2:$E$115,IF(HF22/HC22=VLOOKUP(H22,Mort!$A$2:$E$115,2),2,3)))</f>
        <v>1.7397590451372647E-4</v>
      </c>
      <c r="HH23">
        <f t="shared" si="20"/>
        <v>35</v>
      </c>
      <c r="HI23">
        <f t="shared" si="20"/>
        <v>14</v>
      </c>
      <c r="HJ23">
        <f t="shared" si="21"/>
        <v>0.25231694909537239</v>
      </c>
      <c r="HK23">
        <f>IF(HH23&gt;=$F$3,IF(HI23&lt;50,HJ23*VLOOKUP(HH23,Ret!$A$2:$AZ$27,HI23+2),HJ23),0)</f>
        <v>0</v>
      </c>
      <c r="HL23">
        <f>IF(HH23&lt;$F$3,HJ23*VLOOKUP(HH23,Withd!$A$2:$AZ$57,HI23+2),0)</f>
        <v>1.2893396098773529E-2</v>
      </c>
      <c r="HM23">
        <f>IF(HJ23=HK23,0,HJ23*VLOOKUP(HH23,Mort!$A$2:$E$115,IF(HM22/HJ22=VLOOKUP(HH22,Mort!$A$2:$E$115,2),2,3)))</f>
        <v>1.4382066098436226E-4</v>
      </c>
      <c r="HN23">
        <f>HN22/(1+Assumptions!$C$9)</f>
        <v>0.61579251304053439</v>
      </c>
      <c r="HO23">
        <f>HO22*(1+Assumptions!$C$10)</f>
        <v>1.5155517985139988</v>
      </c>
      <c r="HQ23">
        <f>HQ22/(1.01+Assumptions!$C$9)</f>
        <v>0.54362988796053502</v>
      </c>
      <c r="HR23">
        <f>HR22/(0.99+Assumptions!$C$9)</f>
        <v>0.69837632675604633</v>
      </c>
    </row>
    <row r="24" spans="2:226" x14ac:dyDescent="0.25">
      <c r="B24">
        <f t="shared" si="18"/>
        <v>2063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44263.646933549629</v>
      </c>
      <c r="F24" s="3">
        <f t="shared" si="19"/>
        <v>40064.730000000003</v>
      </c>
      <c r="H24">
        <f t="shared" si="23"/>
        <v>36</v>
      </c>
      <c r="I24" s="5">
        <v>635764.34096629173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23982.13</v>
      </c>
      <c r="AA24" s="5">
        <v>25279.64</v>
      </c>
      <c r="AB24" s="5">
        <v>26644.41</v>
      </c>
      <c r="AC24" s="5">
        <v>28078.94</v>
      </c>
      <c r="AD24" s="5">
        <v>29585.95</v>
      </c>
      <c r="AE24" s="5">
        <v>31167.919999999998</v>
      </c>
      <c r="AF24" s="5">
        <v>32826.910000000003</v>
      </c>
      <c r="AG24" s="5">
        <v>34564.86</v>
      </c>
      <c r="AH24" s="5">
        <v>36383.15</v>
      </c>
      <c r="AI24" s="5">
        <v>38282.51</v>
      </c>
      <c r="AJ24" s="5">
        <v>40262.839999999997</v>
      </c>
      <c r="AK24" s="5">
        <v>42323.11</v>
      </c>
      <c r="AL24" s="5">
        <v>44460.22</v>
      </c>
      <c r="AM24" s="5">
        <v>46670.53</v>
      </c>
      <c r="AN24" s="5">
        <v>48982.85</v>
      </c>
      <c r="AO24" s="5">
        <v>51400.959999999999</v>
      </c>
      <c r="AP24" s="5">
        <v>53927.59</v>
      </c>
      <c r="AQ24" s="5">
        <v>56564.76</v>
      </c>
      <c r="AR24" s="5">
        <v>59318.36</v>
      </c>
      <c r="AS24" s="5">
        <v>62196</v>
      </c>
      <c r="AT24" s="5">
        <v>65206.67</v>
      </c>
      <c r="AU24" s="5">
        <v>68347.259999999995</v>
      </c>
      <c r="AV24" s="5">
        <v>71618.92</v>
      </c>
      <c r="AW24" s="5">
        <v>75021.5</v>
      </c>
      <c r="AX24" s="5">
        <v>78569.11</v>
      </c>
      <c r="AY24" s="5">
        <v>82266.25</v>
      </c>
      <c r="AZ24" s="5">
        <v>86121.74</v>
      </c>
      <c r="BA24" s="5">
        <v>37125.5</v>
      </c>
      <c r="BB24" s="5">
        <v>38842.71</v>
      </c>
      <c r="BC24" s="5">
        <v>40615.980000000003</v>
      </c>
      <c r="BD24" s="5">
        <v>42438.07</v>
      </c>
      <c r="BE24" s="5">
        <v>44303.85</v>
      </c>
      <c r="BF24" s="5">
        <v>46196.04</v>
      </c>
      <c r="BG24" s="5">
        <v>48100.800000000003</v>
      </c>
      <c r="BH24" s="5">
        <v>50003.93</v>
      </c>
      <c r="BI24" s="5">
        <v>51892.67</v>
      </c>
      <c r="BJ24" s="5">
        <v>53760.23</v>
      </c>
      <c r="BK24" s="5">
        <v>55585.54</v>
      </c>
      <c r="BL24" s="5">
        <v>57349.67</v>
      </c>
      <c r="BM24" s="5">
        <v>59028.21</v>
      </c>
      <c r="BN24" s="5">
        <v>60577.15</v>
      </c>
      <c r="BO24" s="5">
        <v>61950.73</v>
      </c>
      <c r="BP24" s="5">
        <v>63097.279999999999</v>
      </c>
      <c r="BQ24" s="5">
        <v>63972.160000000003</v>
      </c>
      <c r="BR24" s="5">
        <v>64520.37</v>
      </c>
      <c r="BS24" s="5">
        <v>64688</v>
      </c>
      <c r="BT24" s="5">
        <v>64433.63</v>
      </c>
      <c r="BU24" s="5">
        <v>63731.6</v>
      </c>
      <c r="BV24" s="5">
        <v>62551.11</v>
      </c>
      <c r="BW24" s="5">
        <v>60865.2</v>
      </c>
      <c r="BX24" s="5">
        <v>58541.52</v>
      </c>
      <c r="BY24" s="5">
        <v>55553.67</v>
      </c>
      <c r="BZ24" s="5">
        <v>51911.27</v>
      </c>
      <c r="CA24" s="5">
        <v>47661</v>
      </c>
      <c r="CB24" s="5">
        <v>42903.92</v>
      </c>
      <c r="CC24" s="5">
        <v>37799.21</v>
      </c>
      <c r="CD24" s="5">
        <v>32543.38</v>
      </c>
      <c r="CE24" s="5">
        <v>27338.2</v>
      </c>
      <c r="CF24" s="5">
        <v>22368.55</v>
      </c>
      <c r="CG24" s="5">
        <v>17791.86</v>
      </c>
      <c r="CH24" s="5">
        <v>13728.3</v>
      </c>
      <c r="CI24" s="5">
        <v>10336.629999999999</v>
      </c>
      <c r="CJ24" s="5">
        <v>7523.24</v>
      </c>
      <c r="CK24" s="5">
        <v>5354.63</v>
      </c>
      <c r="CL24" s="5">
        <v>3612.96</v>
      </c>
      <c r="CM24" s="5">
        <v>2297.83</v>
      </c>
      <c r="CN24" s="5">
        <v>1320.56</v>
      </c>
      <c r="CO24" s="5">
        <v>667.74</v>
      </c>
      <c r="CP24" s="5">
        <v>292.17</v>
      </c>
      <c r="CQ24" s="5">
        <v>109.48</v>
      </c>
      <c r="CR24" s="5">
        <v>33.450000000000003</v>
      </c>
      <c r="CS24" s="5">
        <v>7.67</v>
      </c>
      <c r="CT24" s="5">
        <v>1.1100000000000001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0.99924999999999997</v>
      </c>
      <c r="DW24" s="3">
        <v>0.99840063749999997</v>
      </c>
      <c r="DX24" s="3">
        <v>0.99744217288799997</v>
      </c>
      <c r="DY24" s="3">
        <v>0.99634498649782322</v>
      </c>
      <c r="DZ24" s="3">
        <v>0.99508959181483592</v>
      </c>
      <c r="EA24" s="3">
        <v>0.99364671190670451</v>
      </c>
      <c r="EB24" s="3">
        <v>0.99197738543070124</v>
      </c>
      <c r="EC24" s="3">
        <v>0.99004302952911138</v>
      </c>
      <c r="ED24" s="3">
        <v>0.9877956318520803</v>
      </c>
      <c r="EE24" s="3">
        <v>0.98517797342767222</v>
      </c>
      <c r="EF24" s="3">
        <v>0.98212392171004648</v>
      </c>
      <c r="EG24" s="3">
        <v>0.97855881187423899</v>
      </c>
      <c r="EH24" s="3">
        <v>0.97438036574753595</v>
      </c>
      <c r="EI24" s="3">
        <v>0.96949872011514082</v>
      </c>
      <c r="EJ24" s="3">
        <v>0.96448641173214555</v>
      </c>
      <c r="EK24" s="3">
        <v>0.95933605429349589</v>
      </c>
      <c r="EL24" s="3">
        <v>0.95402133255270993</v>
      </c>
      <c r="EM24" s="3">
        <v>0.94850708925055527</v>
      </c>
      <c r="EN24" s="3">
        <v>0.94282553178594442</v>
      </c>
      <c r="EO24" s="3">
        <v>0.93702715476546083</v>
      </c>
      <c r="EP24" s="3">
        <v>0.93117073504817671</v>
      </c>
      <c r="EQ24" s="3">
        <v>0.92513674868506446</v>
      </c>
      <c r="ER24" s="3">
        <v>0.9188828242639534</v>
      </c>
      <c r="ES24" s="3">
        <v>0.91235875621167939</v>
      </c>
      <c r="ET24" s="3">
        <v>0.90568941370377198</v>
      </c>
      <c r="EU24" s="3">
        <v>0.89886957241858256</v>
      </c>
      <c r="EV24" s="3">
        <v>0.89193928801523525</v>
      </c>
      <c r="EW24" s="3">
        <v>0.88486620946127448</v>
      </c>
      <c r="EX24" s="3">
        <v>0.87753066858484052</v>
      </c>
      <c r="EY24" s="3">
        <v>0.86975574686117885</v>
      </c>
      <c r="EZ24" s="3">
        <v>0.86139739413384286</v>
      </c>
      <c r="FA24" s="3">
        <v>0.85238717739120284</v>
      </c>
      <c r="FB24" s="3">
        <v>0.8424568667745953</v>
      </c>
      <c r="FC24" s="3">
        <v>0.83146280466318678</v>
      </c>
      <c r="FD24" s="3">
        <v>0.81929850383096436</v>
      </c>
      <c r="FE24" s="3">
        <v>0.80591935926340474</v>
      </c>
      <c r="FF24" s="3">
        <v>0.79139669240947819</v>
      </c>
      <c r="FG24" s="3">
        <v>0.7756083283959091</v>
      </c>
      <c r="FH24" s="3">
        <v>0.75850616475477928</v>
      </c>
      <c r="FI24" s="3">
        <v>0.74000619939641021</v>
      </c>
      <c r="FJ24" s="3">
        <v>0.71983363040086412</v>
      </c>
      <c r="FK24" s="3">
        <v>0.69777792796538163</v>
      </c>
      <c r="FL24" s="3">
        <v>0.6736417894370591</v>
      </c>
      <c r="FM24" s="3">
        <v>0.64737649606690817</v>
      </c>
      <c r="FN24" s="3">
        <v>0.61888545647500359</v>
      </c>
      <c r="FO24" s="3">
        <v>0.58814541585189017</v>
      </c>
      <c r="FP24" s="3">
        <v>0.55529161292240359</v>
      </c>
      <c r="FQ24" s="3">
        <v>0.52060809877927028</v>
      </c>
      <c r="FR24" s="3">
        <v>0.48432692037534292</v>
      </c>
      <c r="FS24" s="3">
        <v>0.4467044052005863</v>
      </c>
      <c r="FT24" s="3">
        <v>0.40725147213327051</v>
      </c>
      <c r="FU24" s="3">
        <v>0.36631862666915549</v>
      </c>
      <c r="FV24" s="3">
        <v>0.32445573401340438</v>
      </c>
      <c r="FW24" s="3">
        <v>0.28236084708250531</v>
      </c>
      <c r="FX24" s="3">
        <v>0.24092721638161849</v>
      </c>
      <c r="FY24" s="3">
        <v>0.20119590912812579</v>
      </c>
      <c r="FZ24" s="3">
        <v>0.1641899455621896</v>
      </c>
      <c r="GA24" s="3">
        <v>0.1307378860533491</v>
      </c>
      <c r="GB24" s="3">
        <v>0.10139507490753544</v>
      </c>
      <c r="GC24" s="3">
        <v>7.644478882503819E-2</v>
      </c>
      <c r="GD24" s="3">
        <v>5.5910189650856423E-2</v>
      </c>
      <c r="GE24" s="3">
        <v>3.990254325191972E-2</v>
      </c>
      <c r="GF24" s="3">
        <v>2.7527966538634378E-2</v>
      </c>
      <c r="GG24" s="3">
        <v>1.8571467345624298E-2</v>
      </c>
      <c r="GH24" s="3">
        <v>1.1877567655567476E-2</v>
      </c>
      <c r="GI24" s="3">
        <v>7.1602728854822974E-3</v>
      </c>
      <c r="GJ24" s="3">
        <v>3.9004870516376267E-3</v>
      </c>
      <c r="GK24" s="3">
        <v>1.8694644389793981E-3</v>
      </c>
      <c r="GL24" s="3">
        <v>7.7532298677792581E-4</v>
      </c>
      <c r="GM24" s="3">
        <v>2.7538697167365145E-4</v>
      </c>
      <c r="GN24" s="3">
        <v>7.9752066996689451E-5</v>
      </c>
      <c r="GO24" s="3">
        <v>1.7332516720390521E-5</v>
      </c>
      <c r="GP24" s="3">
        <v>2.3870342027321816E-6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15</v>
      </c>
      <c r="HC24">
        <f t="shared" si="24"/>
        <v>0.28945012197807407</v>
      </c>
      <c r="HD24">
        <f>IF(H24&gt;=$F$3,IF(HB24&lt;50,HC24*VLOOKUP(H24,Ret!$A$2:$AZ$27,HB24+2),HC24),0)</f>
        <v>0</v>
      </c>
      <c r="HE24">
        <f>IF(H24&lt;$F$3,HC24*VLOOKUP(H24,Withd!$A$2:$AZ$57,HB24+2),0)</f>
        <v>1.4096220940332208E-2</v>
      </c>
      <c r="HF24">
        <f>IF(HC24=HD24,0,HC24*VLOOKUP(H24,Mort!$A$2:$E$115,IF(HF23/HC23=VLOOKUP(H23,Mort!$A$2:$E$115,2),2,3)))</f>
        <v>1.7656457440662517E-4</v>
      </c>
      <c r="HH24">
        <f t="shared" si="20"/>
        <v>36</v>
      </c>
      <c r="HI24">
        <f t="shared" si="20"/>
        <v>15</v>
      </c>
      <c r="HJ24">
        <f t="shared" si="21"/>
        <v>0.2392797323356145</v>
      </c>
      <c r="HK24">
        <f>IF(HH24&gt;=$F$3,IF(HI24&lt;50,HJ24*VLOOKUP(HH24,Ret!$A$2:$AZ$27,HI24+2),HJ24),0)</f>
        <v>0</v>
      </c>
      <c r="HL24">
        <f>IF(HH24&lt;$F$3,HJ24*VLOOKUP(HH24,Withd!$A$2:$AZ$57,HI24+2),0)</f>
        <v>1.1652922964744426E-2</v>
      </c>
      <c r="HM24">
        <f>IF(HJ24=HK24,0,HJ24*VLOOKUP(HH24,Mort!$A$2:$E$115,IF(HM23/HJ23=VLOOKUP(HH23,Mort!$A$2:$E$115,2),2,3)))</f>
        <v>1.4596063672472483E-4</v>
      </c>
      <c r="HN24">
        <f>HN23/(1+Assumptions!$C$9)</f>
        <v>0.59324904917199839</v>
      </c>
      <c r="HO24">
        <f>HO23*(1+Assumptions!$C$10)</f>
        <v>1.5648072319657038</v>
      </c>
      <c r="HQ24">
        <f>HQ23/(1.01+Assumptions!$C$9)</f>
        <v>0.51873080912264791</v>
      </c>
      <c r="HR24">
        <f>HR23/(0.99+Assumptions!$C$9)</f>
        <v>0.67935440345918907</v>
      </c>
    </row>
    <row r="25" spans="2:226" x14ac:dyDescent="0.25">
      <c r="B25">
        <f t="shared" si="18"/>
        <v>2064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46698.147514894852</v>
      </c>
      <c r="F25" s="3">
        <f t="shared" si="19"/>
        <v>41893.800000000003</v>
      </c>
      <c r="H25">
        <f t="shared" si="23"/>
        <v>37</v>
      </c>
      <c r="I25" s="5">
        <v>623230.04482803261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25298.61</v>
      </c>
      <c r="AB25" s="5">
        <v>26664.41</v>
      </c>
      <c r="AC25" s="5">
        <v>28100.01</v>
      </c>
      <c r="AD25" s="5">
        <v>29608.16</v>
      </c>
      <c r="AE25" s="5">
        <v>31191.31</v>
      </c>
      <c r="AF25" s="5">
        <v>32851.550000000003</v>
      </c>
      <c r="AG25" s="5">
        <v>34590.81</v>
      </c>
      <c r="AH25" s="5">
        <v>36410.46</v>
      </c>
      <c r="AI25" s="5">
        <v>38311.24</v>
      </c>
      <c r="AJ25" s="5">
        <v>40293.06</v>
      </c>
      <c r="AK25" s="5">
        <v>42354.87</v>
      </c>
      <c r="AL25" s="5">
        <v>44493.59</v>
      </c>
      <c r="AM25" s="5">
        <v>46705.56</v>
      </c>
      <c r="AN25" s="5">
        <v>49019.62</v>
      </c>
      <c r="AO25" s="5">
        <v>51439.54</v>
      </c>
      <c r="AP25" s="5">
        <v>53968.06</v>
      </c>
      <c r="AQ25" s="5">
        <v>56607.21</v>
      </c>
      <c r="AR25" s="5">
        <v>59362.879999999997</v>
      </c>
      <c r="AS25" s="5">
        <v>62242.68</v>
      </c>
      <c r="AT25" s="5">
        <v>65255.62</v>
      </c>
      <c r="AU25" s="5">
        <v>68398.559999999998</v>
      </c>
      <c r="AV25" s="5">
        <v>71672.679999999993</v>
      </c>
      <c r="AW25" s="5">
        <v>75077.81</v>
      </c>
      <c r="AX25" s="5">
        <v>78628.09</v>
      </c>
      <c r="AY25" s="5">
        <v>82328</v>
      </c>
      <c r="AZ25" s="5">
        <v>86186.38</v>
      </c>
      <c r="BA25" s="5">
        <v>37153.370000000003</v>
      </c>
      <c r="BB25" s="5">
        <v>38871.86</v>
      </c>
      <c r="BC25" s="5">
        <v>40646.47</v>
      </c>
      <c r="BD25" s="5">
        <v>42469.93</v>
      </c>
      <c r="BE25" s="5">
        <v>44337.1</v>
      </c>
      <c r="BF25" s="5">
        <v>46230.71</v>
      </c>
      <c r="BG25" s="5">
        <v>48136.9</v>
      </c>
      <c r="BH25" s="5">
        <v>50041.46</v>
      </c>
      <c r="BI25" s="5">
        <v>51931.62</v>
      </c>
      <c r="BJ25" s="5">
        <v>53800.58</v>
      </c>
      <c r="BK25" s="5">
        <v>55627.26</v>
      </c>
      <c r="BL25" s="5">
        <v>57392.71</v>
      </c>
      <c r="BM25" s="5">
        <v>59072.51</v>
      </c>
      <c r="BN25" s="5">
        <v>60622.62</v>
      </c>
      <c r="BO25" s="5">
        <v>61997.22</v>
      </c>
      <c r="BP25" s="5">
        <v>63144.639999999999</v>
      </c>
      <c r="BQ25" s="5">
        <v>64020.18</v>
      </c>
      <c r="BR25" s="5">
        <v>64568.79</v>
      </c>
      <c r="BS25" s="5">
        <v>64736.55</v>
      </c>
      <c r="BT25" s="5">
        <v>64481.99</v>
      </c>
      <c r="BU25" s="5">
        <v>63779.44</v>
      </c>
      <c r="BV25" s="5">
        <v>62598.05</v>
      </c>
      <c r="BW25" s="5">
        <v>60910.89</v>
      </c>
      <c r="BX25" s="5">
        <v>58585.46</v>
      </c>
      <c r="BY25" s="5">
        <v>55595.37</v>
      </c>
      <c r="BZ25" s="5">
        <v>51950.239999999998</v>
      </c>
      <c r="CA25" s="5">
        <v>47696.77</v>
      </c>
      <c r="CB25" s="5">
        <v>42936.13</v>
      </c>
      <c r="CC25" s="5">
        <v>37827.58</v>
      </c>
      <c r="CD25" s="5">
        <v>32567.8</v>
      </c>
      <c r="CE25" s="5">
        <v>27358.720000000001</v>
      </c>
      <c r="CF25" s="5">
        <v>22385.34</v>
      </c>
      <c r="CG25" s="5">
        <v>17805.21</v>
      </c>
      <c r="CH25" s="5">
        <v>13738.61</v>
      </c>
      <c r="CI25" s="5">
        <v>10344.39</v>
      </c>
      <c r="CJ25" s="5">
        <v>7528.89</v>
      </c>
      <c r="CK25" s="5">
        <v>5358.65</v>
      </c>
      <c r="CL25" s="5">
        <v>3615.67</v>
      </c>
      <c r="CM25" s="5">
        <v>2299.5500000000002</v>
      </c>
      <c r="CN25" s="5">
        <v>1321.56</v>
      </c>
      <c r="CO25" s="5">
        <v>668.25</v>
      </c>
      <c r="CP25" s="5">
        <v>292.38</v>
      </c>
      <c r="CQ25" s="5">
        <v>109.56</v>
      </c>
      <c r="CR25" s="5">
        <v>33.47</v>
      </c>
      <c r="CS25" s="5">
        <v>7.68</v>
      </c>
      <c r="CT25" s="5">
        <v>1.1200000000000001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0.99914999999999998</v>
      </c>
      <c r="DX25" s="3">
        <v>0.99819081600000004</v>
      </c>
      <c r="DY25" s="3">
        <v>0.99709280610240003</v>
      </c>
      <c r="DZ25" s="3">
        <v>0.99583646916671098</v>
      </c>
      <c r="EA25" s="3">
        <v>0.99439250628641929</v>
      </c>
      <c r="EB25" s="3">
        <v>0.99272192687585814</v>
      </c>
      <c r="EC25" s="3">
        <v>0.99078611911845016</v>
      </c>
      <c r="ED25" s="3">
        <v>0.98853703462805131</v>
      </c>
      <c r="EE25" s="3">
        <v>0.98591741148628698</v>
      </c>
      <c r="EF25" s="3">
        <v>0.98286106751067948</v>
      </c>
      <c r="EG25" s="3">
        <v>0.9792932818356157</v>
      </c>
      <c r="EH25" s="3">
        <v>0.97511169952217758</v>
      </c>
      <c r="EI25" s="3">
        <v>0.97022638990757148</v>
      </c>
      <c r="EJ25" s="3">
        <v>0.96521031947174929</v>
      </c>
      <c r="EK25" s="3">
        <v>0.96005609636577016</v>
      </c>
      <c r="EL25" s="3">
        <v>0.9547373855919038</v>
      </c>
      <c r="EM25" s="3">
        <v>0.94921900350318256</v>
      </c>
      <c r="EN25" s="3">
        <v>0.94353318167219846</v>
      </c>
      <c r="EO25" s="3">
        <v>0.9377304526049145</v>
      </c>
      <c r="EP25" s="3">
        <v>0.93186963727613381</v>
      </c>
      <c r="EQ25" s="3">
        <v>0.92583112202658446</v>
      </c>
      <c r="ER25" s="3">
        <v>0.91957250364168475</v>
      </c>
      <c r="ES25" s="3">
        <v>0.91304353886582879</v>
      </c>
      <c r="ET25" s="3">
        <v>0.9063691905967195</v>
      </c>
      <c r="EU25" s="3">
        <v>0.89954423059152622</v>
      </c>
      <c r="EV25" s="3">
        <v>0.89260874457366557</v>
      </c>
      <c r="EW25" s="3">
        <v>0.88553035722919637</v>
      </c>
      <c r="EX25" s="3">
        <v>0.87818931056776628</v>
      </c>
      <c r="EY25" s="3">
        <v>0.87040855327613587</v>
      </c>
      <c r="EZ25" s="3">
        <v>0.86204392707915223</v>
      </c>
      <c r="FA25" s="3">
        <v>0.85302694760190423</v>
      </c>
      <c r="FB25" s="3">
        <v>0.84308918366234198</v>
      </c>
      <c r="FC25" s="3">
        <v>0.83208686981554836</v>
      </c>
      <c r="FD25" s="3">
        <v>0.8199134389101469</v>
      </c>
      <c r="FE25" s="3">
        <v>0.80652425245274428</v>
      </c>
      <c r="FF25" s="3">
        <v>0.79199068542354578</v>
      </c>
      <c r="FG25" s="3">
        <v>0.77619047124934604</v>
      </c>
      <c r="FH25" s="3">
        <v>0.75907547135829789</v>
      </c>
      <c r="FI25" s="3">
        <v>0.74056162061186903</v>
      </c>
      <c r="FJ25" s="3">
        <v>0.72037391083398949</v>
      </c>
      <c r="FK25" s="3">
        <v>0.69830165420603607</v>
      </c>
      <c r="FL25" s="3">
        <v>0.67414739998704931</v>
      </c>
      <c r="FM25" s="3">
        <v>0.64786239286155423</v>
      </c>
      <c r="FN25" s="3">
        <v>0.61934996895171723</v>
      </c>
      <c r="FO25" s="3">
        <v>0.58858685599388549</v>
      </c>
      <c r="FP25" s="3">
        <v>0.55570839421806706</v>
      </c>
      <c r="FQ25" s="3">
        <v>0.52099884791520656</v>
      </c>
      <c r="FR25" s="3">
        <v>0.48469043820399582</v>
      </c>
      <c r="FS25" s="3">
        <v>0.44703968496430946</v>
      </c>
      <c r="FT25" s="3">
        <v>0.40755713998826165</v>
      </c>
      <c r="FU25" s="3">
        <v>0.36659357184804148</v>
      </c>
      <c r="FV25" s="3">
        <v>0.32469925845724729</v>
      </c>
      <c r="FW25" s="3">
        <v>0.28257277666500402</v>
      </c>
      <c r="FX25" s="3">
        <v>0.24110804741718134</v>
      </c>
      <c r="FY25" s="3">
        <v>0.20134691931761398</v>
      </c>
      <c r="FZ25" s="3">
        <v>0.16431318044752524</v>
      </c>
      <c r="GA25" s="3">
        <v>0.13083601306314643</v>
      </c>
      <c r="GB25" s="3">
        <v>0.10147117829125385</v>
      </c>
      <c r="GC25" s="3">
        <v>7.6502165449125012E-2</v>
      </c>
      <c r="GD25" s="3">
        <v>5.5952153766181047E-2</v>
      </c>
      <c r="GE25" s="3">
        <v>3.9932492621385748E-2</v>
      </c>
      <c r="GF25" s="3">
        <v>2.7548628009641602E-2</v>
      </c>
      <c r="GG25" s="3">
        <v>1.8585406400424612E-2</v>
      </c>
      <c r="GH25" s="3">
        <v>1.1886482517455565E-2</v>
      </c>
      <c r="GI25" s="3">
        <v>7.1656471208229131E-3</v>
      </c>
      <c r="GJ25" s="3">
        <v>3.9034146125970738E-3</v>
      </c>
      <c r="GK25" s="3">
        <v>1.8708675896716514E-3</v>
      </c>
      <c r="GL25" s="3">
        <v>7.7590491546452407E-4</v>
      </c>
      <c r="GM25" s="3">
        <v>2.755936669238443E-4</v>
      </c>
      <c r="GN25" s="3">
        <v>7.9811925941145303E-5</v>
      </c>
      <c r="GO25" s="3">
        <v>1.7345525864789109E-5</v>
      </c>
      <c r="GP25" s="3">
        <v>2.3888258220987553E-6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16</v>
      </c>
      <c r="HC25">
        <f t="shared" si="24"/>
        <v>0.27517733646333525</v>
      </c>
      <c r="HD25">
        <f>IF(H25&gt;=$F$3,IF(HB25&lt;50,HC25*VLOOKUP(H25,Ret!$A$2:$AZ$27,HB25+2),HC25),0)</f>
        <v>0</v>
      </c>
      <c r="HE25">
        <f>IF(H25&lt;$F$3,HC25*VLOOKUP(H25,Withd!$A$2:$AZ$57,HB25+2),0)</f>
        <v>1.2685675210959755E-2</v>
      </c>
      <c r="HF25">
        <f>IF(HC25=HD25,0,HC25*VLOOKUP(H25,Mort!$A$2:$E$115,IF(HF24/HC24=VLOOKUP(H24,Mort!$A$2:$E$115,2),2,3)))</f>
        <v>1.788652687011679E-4</v>
      </c>
      <c r="HH25">
        <f t="shared" si="20"/>
        <v>37</v>
      </c>
      <c r="HI25">
        <f t="shared" si="20"/>
        <v>16</v>
      </c>
      <c r="HJ25">
        <f t="shared" si="21"/>
        <v>0.22748084873414534</v>
      </c>
      <c r="HK25">
        <f>IF(HH25&gt;=$F$3,IF(HI25&lt;50,HJ25*VLOOKUP(HH25,Ret!$A$2:$AZ$27,HI25+2),HJ25),0)</f>
        <v>0</v>
      </c>
      <c r="HL25">
        <f>IF(HH25&lt;$F$3,HJ25*VLOOKUP(HH25,Withd!$A$2:$AZ$57,HI25+2),0)</f>
        <v>1.04868671266441E-2</v>
      </c>
      <c r="HM25">
        <f>IF(HJ25=HK25,0,HJ25*VLOOKUP(HH25,Mort!$A$2:$E$115,IF(HM24/HJ24=VLOOKUP(HH24,Mort!$A$2:$E$115,2),2,3)))</f>
        <v>1.4786255167719447E-4</v>
      </c>
      <c r="HN25">
        <f>HN24/(1+Assumptions!$C$9)</f>
        <v>0.57153087588824503</v>
      </c>
      <c r="HO25">
        <f>HO24*(1+Assumptions!$C$10)</f>
        <v>1.6156634670045891</v>
      </c>
      <c r="HQ25">
        <f>HQ24/(1.01+Assumptions!$C$9)</f>
        <v>0.49497214610939683</v>
      </c>
      <c r="HR25">
        <f>HR24/(0.99+Assumptions!$C$9)</f>
        <v>0.6608505870225575</v>
      </c>
    </row>
    <row r="26" spans="2:226" x14ac:dyDescent="0.25">
      <c r="B26">
        <f t="shared" ref="B26:C41" si="25">B25+1</f>
        <v>2065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49266.545628214073</v>
      </c>
      <c r="F26" s="3">
        <f t="shared" si="19"/>
        <v>43773.21</v>
      </c>
      <c r="H26">
        <f t="shared" si="23"/>
        <v>38</v>
      </c>
      <c r="I26" s="5">
        <v>610534.34558000951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26687.1</v>
      </c>
      <c r="AC26" s="5">
        <v>28123.919999999998</v>
      </c>
      <c r="AD26" s="5">
        <v>29633.35</v>
      </c>
      <c r="AE26" s="5">
        <v>31217.85</v>
      </c>
      <c r="AF26" s="5">
        <v>32879.5</v>
      </c>
      <c r="AG26" s="5">
        <v>34620.230000000003</v>
      </c>
      <c r="AH26" s="5">
        <v>36441.43</v>
      </c>
      <c r="AI26" s="5">
        <v>38343.83</v>
      </c>
      <c r="AJ26" s="5">
        <v>40327.339999999997</v>
      </c>
      <c r="AK26" s="5">
        <v>42390.9</v>
      </c>
      <c r="AL26" s="5">
        <v>44531.44</v>
      </c>
      <c r="AM26" s="5">
        <v>46745.29</v>
      </c>
      <c r="AN26" s="5">
        <v>49061.32</v>
      </c>
      <c r="AO26" s="5">
        <v>51483.3</v>
      </c>
      <c r="AP26" s="5">
        <v>54013.97</v>
      </c>
      <c r="AQ26" s="5">
        <v>56655.37</v>
      </c>
      <c r="AR26" s="5">
        <v>59413.39</v>
      </c>
      <c r="AS26" s="5">
        <v>62295.63</v>
      </c>
      <c r="AT26" s="5">
        <v>65311.13</v>
      </c>
      <c r="AU26" s="5">
        <v>68456.75</v>
      </c>
      <c r="AV26" s="5">
        <v>71733.649999999994</v>
      </c>
      <c r="AW26" s="5">
        <v>75141.679999999993</v>
      </c>
      <c r="AX26" s="5">
        <v>78694.98</v>
      </c>
      <c r="AY26" s="5">
        <v>82398.039999999994</v>
      </c>
      <c r="AZ26" s="5">
        <v>86259.7</v>
      </c>
      <c r="BA26" s="5">
        <v>37184.980000000003</v>
      </c>
      <c r="BB26" s="5">
        <v>38904.93</v>
      </c>
      <c r="BC26" s="5">
        <v>40681.050000000003</v>
      </c>
      <c r="BD26" s="5">
        <v>42506.06</v>
      </c>
      <c r="BE26" s="5">
        <v>44374.82</v>
      </c>
      <c r="BF26" s="5">
        <v>46270.04</v>
      </c>
      <c r="BG26" s="5">
        <v>48177.86</v>
      </c>
      <c r="BH26" s="5">
        <v>50084.03</v>
      </c>
      <c r="BI26" s="5">
        <v>51975.8</v>
      </c>
      <c r="BJ26" s="5">
        <v>53846.35</v>
      </c>
      <c r="BK26" s="5">
        <v>55674.58</v>
      </c>
      <c r="BL26" s="5">
        <v>57441.54</v>
      </c>
      <c r="BM26" s="5">
        <v>59122.77</v>
      </c>
      <c r="BN26" s="5">
        <v>60674.19</v>
      </c>
      <c r="BO26" s="5">
        <v>62049.97</v>
      </c>
      <c r="BP26" s="5">
        <v>63198.36</v>
      </c>
      <c r="BQ26" s="5">
        <v>64074.64</v>
      </c>
      <c r="BR26" s="5">
        <v>64623.72</v>
      </c>
      <c r="BS26" s="5">
        <v>64791.63</v>
      </c>
      <c r="BT26" s="5">
        <v>64536.85</v>
      </c>
      <c r="BU26" s="5">
        <v>63833.7</v>
      </c>
      <c r="BV26" s="5">
        <v>62651.31</v>
      </c>
      <c r="BW26" s="5">
        <v>60962.71</v>
      </c>
      <c r="BX26" s="5">
        <v>58635.3</v>
      </c>
      <c r="BY26" s="5">
        <v>55642.66</v>
      </c>
      <c r="BZ26" s="5">
        <v>51994.43</v>
      </c>
      <c r="CA26" s="5">
        <v>47737.35</v>
      </c>
      <c r="CB26" s="5">
        <v>42972.65</v>
      </c>
      <c r="CC26" s="5">
        <v>37859.760000000002</v>
      </c>
      <c r="CD26" s="5">
        <v>32595.51</v>
      </c>
      <c r="CE26" s="5">
        <v>27382</v>
      </c>
      <c r="CF26" s="5">
        <v>22404.38</v>
      </c>
      <c r="CG26" s="5">
        <v>17820.36</v>
      </c>
      <c r="CH26" s="5">
        <v>13750.3</v>
      </c>
      <c r="CI26" s="5">
        <v>10353.19</v>
      </c>
      <c r="CJ26" s="5">
        <v>7535.29</v>
      </c>
      <c r="CK26" s="5">
        <v>5363.21</v>
      </c>
      <c r="CL26" s="5">
        <v>3618.75</v>
      </c>
      <c r="CM26" s="5">
        <v>2301.5100000000002</v>
      </c>
      <c r="CN26" s="5">
        <v>1322.68</v>
      </c>
      <c r="CO26" s="5">
        <v>668.81</v>
      </c>
      <c r="CP26" s="5">
        <v>292.63</v>
      </c>
      <c r="CQ26" s="5">
        <v>109.66</v>
      </c>
      <c r="CR26" s="5">
        <v>33.5</v>
      </c>
      <c r="CS26" s="5">
        <v>7.68</v>
      </c>
      <c r="CT26" s="5">
        <v>1.1200000000000001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0.99904000000000004</v>
      </c>
      <c r="DY26" s="3">
        <v>0.99794105600000005</v>
      </c>
      <c r="DZ26" s="3">
        <v>0.99668365026944006</v>
      </c>
      <c r="EA26" s="3">
        <v>0.99523845897654939</v>
      </c>
      <c r="EB26" s="3">
        <v>0.99356645836546875</v>
      </c>
      <c r="EC26" s="3">
        <v>0.99162900377165608</v>
      </c>
      <c r="ED26" s="3">
        <v>0.98937800593309444</v>
      </c>
      <c r="EE26" s="3">
        <v>0.98675615421737173</v>
      </c>
      <c r="EF26" s="3">
        <v>0.9836972101392979</v>
      </c>
      <c r="EG26" s="3">
        <v>0.9801263892664922</v>
      </c>
      <c r="EH26" s="3">
        <v>0.97594124958432427</v>
      </c>
      <c r="EI26" s="3">
        <v>0.9710517839239069</v>
      </c>
      <c r="EJ26" s="3">
        <v>0.96603144620102033</v>
      </c>
      <c r="EK26" s="3">
        <v>0.96087283827830683</v>
      </c>
      <c r="EL26" s="3">
        <v>0.95554960275424505</v>
      </c>
      <c r="EM26" s="3">
        <v>0.95002652605032556</v>
      </c>
      <c r="EN26" s="3">
        <v>0.94433586715928408</v>
      </c>
      <c r="EO26" s="3">
        <v>0.93852820157625449</v>
      </c>
      <c r="EP26" s="3">
        <v>0.93266240031640291</v>
      </c>
      <c r="EQ26" s="3">
        <v>0.92661874796235255</v>
      </c>
      <c r="ER26" s="3">
        <v>0.920354805226127</v>
      </c>
      <c r="ES26" s="3">
        <v>0.91382028610902155</v>
      </c>
      <c r="ET26" s="3">
        <v>0.90714025981756452</v>
      </c>
      <c r="EU26" s="3">
        <v>0.90030949366113822</v>
      </c>
      <c r="EV26" s="3">
        <v>0.89336810746501083</v>
      </c>
      <c r="EW26" s="3">
        <v>0.88628369837281329</v>
      </c>
      <c r="EX26" s="3">
        <v>0.87893640651330263</v>
      </c>
      <c r="EY26" s="3">
        <v>0.87114902995159482</v>
      </c>
      <c r="EZ26" s="3">
        <v>0.86277728777375995</v>
      </c>
      <c r="FA26" s="3">
        <v>0.85375263734364637</v>
      </c>
      <c r="FB26" s="3">
        <v>0.84380641911859289</v>
      </c>
      <c r="FC26" s="3">
        <v>0.83279474534909526</v>
      </c>
      <c r="FD26" s="3">
        <v>0.82061095822463792</v>
      </c>
      <c r="FE26" s="3">
        <v>0.80721038127682965</v>
      </c>
      <c r="FF26" s="3">
        <v>0.79266445020622112</v>
      </c>
      <c r="FG26" s="3">
        <v>0.77685079442460703</v>
      </c>
      <c r="FH26" s="3">
        <v>0.75972123440754447</v>
      </c>
      <c r="FI26" s="3">
        <v>0.74119163350034445</v>
      </c>
      <c r="FJ26" s="3">
        <v>0.72098674957112507</v>
      </c>
      <c r="FK26" s="3">
        <v>0.69889571556426577</v>
      </c>
      <c r="FL26" s="3">
        <v>0.67472091276289781</v>
      </c>
      <c r="FM26" s="3">
        <v>0.64841354437427245</v>
      </c>
      <c r="FN26" s="3">
        <v>0.61987686428636068</v>
      </c>
      <c r="FO26" s="3">
        <v>0.58908758043725717</v>
      </c>
      <c r="FP26" s="3">
        <v>0.55618114819403197</v>
      </c>
      <c r="FQ26" s="3">
        <v>0.5214420736778328</v>
      </c>
      <c r="FR26" s="3">
        <v>0.48510277556322462</v>
      </c>
      <c r="FS26" s="3">
        <v>0.44741999195747334</v>
      </c>
      <c r="FT26" s="3">
        <v>0.4079038582677893</v>
      </c>
      <c r="FU26" s="3">
        <v>0.36690544147329379</v>
      </c>
      <c r="FV26" s="3">
        <v>0.32497548762172573</v>
      </c>
      <c r="FW26" s="3">
        <v>0.28281316785768307</v>
      </c>
      <c r="FX26" s="3">
        <v>0.24131316360624666</v>
      </c>
      <c r="FY26" s="3">
        <v>0.20151820979594051</v>
      </c>
      <c r="FZ26" s="3">
        <v>0.16445296546817317</v>
      </c>
      <c r="GA26" s="3">
        <v>0.13094731828368755</v>
      </c>
      <c r="GB26" s="3">
        <v>0.10155750216809672</v>
      </c>
      <c r="GC26" s="3">
        <v>7.6567247609593159E-2</v>
      </c>
      <c r="GD26" s="3">
        <v>5.5999753556704238E-2</v>
      </c>
      <c r="GE26" s="3">
        <v>3.9966464115884247E-2</v>
      </c>
      <c r="GF26" s="3">
        <v>2.7572064264266227E-2</v>
      </c>
      <c r="GG26" s="3">
        <v>1.8601217435244569E-2</v>
      </c>
      <c r="GH26" s="3">
        <v>1.1896594622885018E-2</v>
      </c>
      <c r="GI26" s="3">
        <v>7.1717431024600044E-3</v>
      </c>
      <c r="GJ26" s="3">
        <v>3.9067353376340628E-3</v>
      </c>
      <c r="GK26" s="3">
        <v>1.87245917997463E-3</v>
      </c>
      <c r="GL26" s="3">
        <v>7.7656499571087832E-4</v>
      </c>
      <c r="GM26" s="3">
        <v>2.7582812082654689E-4</v>
      </c>
      <c r="GN26" s="3">
        <v>7.9879823791367965E-5</v>
      </c>
      <c r="GO26" s="3">
        <v>1.7360282104578002E-5</v>
      </c>
      <c r="GP26" s="3">
        <v>2.3908580514424818E-6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17</v>
      </c>
      <c r="HC26">
        <f t="shared" si="24"/>
        <v>0.26231279598367435</v>
      </c>
      <c r="HD26">
        <f>IF(H26&gt;=$F$3,IF(HB26&lt;50,HC26*VLOOKUP(H26,Ret!$A$2:$AZ$27,HB26+2),HC26),0)</f>
        <v>0</v>
      </c>
      <c r="HE26">
        <f>IF(H26&lt;$F$3,HC26*VLOOKUP(H26,Withd!$A$2:$AZ$57,HB26+2),0)</f>
        <v>1.1384375345691467E-2</v>
      </c>
      <c r="HF26">
        <f>IF(HC26=HD26,0,HC26*VLOOKUP(H26,Mort!$A$2:$E$115,IF(HF25/HC25=VLOOKUP(H25,Mort!$A$2:$E$115,2),2,3)))</f>
        <v>1.809958292287353E-4</v>
      </c>
      <c r="HH26">
        <f t="shared" ref="HH26:HI41" si="26">HH25+1</f>
        <v>38</v>
      </c>
      <c r="HI26">
        <f t="shared" si="26"/>
        <v>17</v>
      </c>
      <c r="HJ26">
        <f t="shared" si="21"/>
        <v>0.21684611905582404</v>
      </c>
      <c r="HK26">
        <f>IF(HH26&gt;=$F$3,IF(HI26&lt;50,HJ26*VLOOKUP(HH26,Ret!$A$2:$AZ$27,HI26+2),HJ26),0)</f>
        <v>0</v>
      </c>
      <c r="HL26">
        <f>IF(HH26&lt;$F$3,HJ26*VLOOKUP(HH26,Withd!$A$2:$AZ$57,HI26+2),0)</f>
        <v>9.4111215670227635E-3</v>
      </c>
      <c r="HM26">
        <f>IF(HJ26=HK26,0,HJ26*VLOOKUP(HH26,Mort!$A$2:$E$115,IF(HM25/HJ25=VLOOKUP(HH25,Mort!$A$2:$E$115,2),2,3)))</f>
        <v>1.4962382214851858E-4</v>
      </c>
      <c r="HN26">
        <f>HN25/(1+Assumptions!$C$9)</f>
        <v>0.55060778023915702</v>
      </c>
      <c r="HO26">
        <f>HO25*(1+Assumptions!$C$10)</f>
        <v>1.6681725296822383</v>
      </c>
      <c r="HQ26">
        <f>HQ25/(1.01+Assumptions!$C$9)</f>
        <v>0.47230166613492064</v>
      </c>
      <c r="HR26">
        <f>HR25/(0.99+Assumptions!$C$9)</f>
        <v>0.6428507655861454</v>
      </c>
    </row>
    <row r="27" spans="2:226" x14ac:dyDescent="0.25">
      <c r="B27">
        <f t="shared" si="25"/>
        <v>2066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51976.205637765845</v>
      </c>
      <c r="F27" s="3">
        <f t="shared" si="19"/>
        <v>45697.69</v>
      </c>
      <c r="H27">
        <f t="shared" si="23"/>
        <v>39</v>
      </c>
      <c r="I27" s="5">
        <v>597677.03302622575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28150.94</v>
      </c>
      <c r="AD27" s="5">
        <v>29661.82</v>
      </c>
      <c r="AE27" s="5">
        <v>31247.85</v>
      </c>
      <c r="AF27" s="5">
        <v>32911.1</v>
      </c>
      <c r="AG27" s="5">
        <v>34653.5</v>
      </c>
      <c r="AH27" s="5">
        <v>36476.449999999997</v>
      </c>
      <c r="AI27" s="5">
        <v>38380.68</v>
      </c>
      <c r="AJ27" s="5">
        <v>40366.089999999997</v>
      </c>
      <c r="AK27" s="5">
        <v>42431.64</v>
      </c>
      <c r="AL27" s="5">
        <v>44574.23</v>
      </c>
      <c r="AM27" s="5">
        <v>46790.21</v>
      </c>
      <c r="AN27" s="5">
        <v>49108.47</v>
      </c>
      <c r="AO27" s="5">
        <v>51532.77</v>
      </c>
      <c r="AP27" s="5">
        <v>54065.88</v>
      </c>
      <c r="AQ27" s="5">
        <v>56709.81</v>
      </c>
      <c r="AR27" s="5">
        <v>59470.48</v>
      </c>
      <c r="AS27" s="5">
        <v>62355.49</v>
      </c>
      <c r="AT27" s="5">
        <v>65373.89</v>
      </c>
      <c r="AU27" s="5">
        <v>68522.53</v>
      </c>
      <c r="AV27" s="5">
        <v>71802.58</v>
      </c>
      <c r="AW27" s="5">
        <v>75213.89</v>
      </c>
      <c r="AX27" s="5">
        <v>78770.600000000006</v>
      </c>
      <c r="AY27" s="5">
        <v>82477.210000000006</v>
      </c>
      <c r="AZ27" s="5">
        <v>86342.59</v>
      </c>
      <c r="BA27" s="5">
        <v>37220.71</v>
      </c>
      <c r="BB27" s="5">
        <v>38942.32</v>
      </c>
      <c r="BC27" s="5">
        <v>40720.14</v>
      </c>
      <c r="BD27" s="5">
        <v>42546.9</v>
      </c>
      <c r="BE27" s="5">
        <v>44417.46</v>
      </c>
      <c r="BF27" s="5">
        <v>46314.5</v>
      </c>
      <c r="BG27" s="5">
        <v>48224.15</v>
      </c>
      <c r="BH27" s="5">
        <v>50132.160000000003</v>
      </c>
      <c r="BI27" s="5">
        <v>52025.74</v>
      </c>
      <c r="BJ27" s="5">
        <v>53898.09</v>
      </c>
      <c r="BK27" s="5">
        <v>55728.08</v>
      </c>
      <c r="BL27" s="5">
        <v>57496.73</v>
      </c>
      <c r="BM27" s="5">
        <v>59179.58</v>
      </c>
      <c r="BN27" s="5">
        <v>60732.49</v>
      </c>
      <c r="BO27" s="5">
        <v>62109.59</v>
      </c>
      <c r="BP27" s="5">
        <v>63259.09</v>
      </c>
      <c r="BQ27" s="5">
        <v>64136.21</v>
      </c>
      <c r="BR27" s="5">
        <v>64685.82</v>
      </c>
      <c r="BS27" s="5">
        <v>64853.88</v>
      </c>
      <c r="BT27" s="5">
        <v>64598.86</v>
      </c>
      <c r="BU27" s="5">
        <v>63895.040000000001</v>
      </c>
      <c r="BV27" s="5">
        <v>62711.51</v>
      </c>
      <c r="BW27" s="5">
        <v>61021.29</v>
      </c>
      <c r="BX27" s="5">
        <v>58691.64</v>
      </c>
      <c r="BY27" s="5">
        <v>55696.13</v>
      </c>
      <c r="BZ27" s="5">
        <v>52044.39</v>
      </c>
      <c r="CA27" s="5">
        <v>47783.22</v>
      </c>
      <c r="CB27" s="5">
        <v>43013.95</v>
      </c>
      <c r="CC27" s="5">
        <v>37896.14</v>
      </c>
      <c r="CD27" s="5">
        <v>32626.83</v>
      </c>
      <c r="CE27" s="5">
        <v>27408.31</v>
      </c>
      <c r="CF27" s="5">
        <v>22425.91</v>
      </c>
      <c r="CG27" s="5">
        <v>17837.48</v>
      </c>
      <c r="CH27" s="5">
        <v>13763.51</v>
      </c>
      <c r="CI27" s="5">
        <v>10363.14</v>
      </c>
      <c r="CJ27" s="5">
        <v>7542.53</v>
      </c>
      <c r="CK27" s="5">
        <v>5368.36</v>
      </c>
      <c r="CL27" s="5">
        <v>3622.23</v>
      </c>
      <c r="CM27" s="5">
        <v>2303.7199999999998</v>
      </c>
      <c r="CN27" s="5">
        <v>1323.95</v>
      </c>
      <c r="CO27" s="5">
        <v>669.46</v>
      </c>
      <c r="CP27" s="5">
        <v>292.91000000000003</v>
      </c>
      <c r="CQ27" s="5">
        <v>109.76</v>
      </c>
      <c r="CR27" s="5">
        <v>33.54</v>
      </c>
      <c r="CS27" s="5">
        <v>7.69</v>
      </c>
      <c r="CT27" s="5">
        <v>1.1200000000000001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0.99890000000000001</v>
      </c>
      <c r="DZ27" s="3">
        <v>0.99764138599999996</v>
      </c>
      <c r="EA27" s="3">
        <v>0.99619480599029997</v>
      </c>
      <c r="EB27" s="3">
        <v>0.99452119871623623</v>
      </c>
      <c r="EC27" s="3">
        <v>0.99258188237873957</v>
      </c>
      <c r="ED27" s="3">
        <v>0.99032872150573981</v>
      </c>
      <c r="EE27" s="3">
        <v>0.9877043503937496</v>
      </c>
      <c r="EF27" s="3">
        <v>0.98464246690752899</v>
      </c>
      <c r="EG27" s="3">
        <v>0.9810682147526546</v>
      </c>
      <c r="EH27" s="3">
        <v>0.97687905347566073</v>
      </c>
      <c r="EI27" s="3">
        <v>0.97198488941774774</v>
      </c>
      <c r="EJ27" s="3">
        <v>0.96695972753945802</v>
      </c>
      <c r="EK27" s="3">
        <v>0.96179616259439726</v>
      </c>
      <c r="EL27" s="3">
        <v>0.95646781185362428</v>
      </c>
      <c r="EM27" s="3">
        <v>0.9509394279011103</v>
      </c>
      <c r="EN27" s="3">
        <v>0.94524330072798257</v>
      </c>
      <c r="EO27" s="3">
        <v>0.93943005442850547</v>
      </c>
      <c r="EP27" s="3">
        <v>0.93355861658832728</v>
      </c>
      <c r="EQ27" s="3">
        <v>0.92750915675283485</v>
      </c>
      <c r="ER27" s="3">
        <v>0.92123919485318573</v>
      </c>
      <c r="ES27" s="3">
        <v>0.91469839656972807</v>
      </c>
      <c r="ET27" s="3">
        <v>0.90801195129080337</v>
      </c>
      <c r="EU27" s="3">
        <v>0.90117462129758363</v>
      </c>
      <c r="EV27" s="3">
        <v>0.89422656496737929</v>
      </c>
      <c r="EW27" s="3">
        <v>0.88713534830718799</v>
      </c>
      <c r="EX27" s="3">
        <v>0.87978099626972139</v>
      </c>
      <c r="EY27" s="3">
        <v>0.87198613664277169</v>
      </c>
      <c r="EZ27" s="3">
        <v>0.86360634986963469</v>
      </c>
      <c r="FA27" s="3">
        <v>0.8545730274499983</v>
      </c>
      <c r="FB27" s="3">
        <v>0.84461725168020574</v>
      </c>
      <c r="FC27" s="3">
        <v>0.83359499654577907</v>
      </c>
      <c r="FD27" s="3">
        <v>0.82139950174631426</v>
      </c>
      <c r="FE27" s="3">
        <v>0.80798604788279704</v>
      </c>
      <c r="FF27" s="3">
        <v>0.79342613929994898</v>
      </c>
      <c r="FG27" s="3">
        <v>0.77759728782091497</v>
      </c>
      <c r="FH27" s="3">
        <v>0.7604512676244638</v>
      </c>
      <c r="FI27" s="3">
        <v>0.74190386120710317</v>
      </c>
      <c r="FJ27" s="3">
        <v>0.72167956195059757</v>
      </c>
      <c r="FK27" s="3">
        <v>0.69956730017243129</v>
      </c>
      <c r="FL27" s="3">
        <v>0.67536926725946689</v>
      </c>
      <c r="FM27" s="3">
        <v>0.64903661952902025</v>
      </c>
      <c r="FN27" s="3">
        <v>0.62047251790354807</v>
      </c>
      <c r="FO27" s="3">
        <v>0.58965364793927888</v>
      </c>
      <c r="FP27" s="3">
        <v>0.55671559516539071</v>
      </c>
      <c r="FQ27" s="3">
        <v>0.52194313909136048</v>
      </c>
      <c r="FR27" s="3">
        <v>0.48556892172808352</v>
      </c>
      <c r="FS27" s="3">
        <v>0.44784992788824601</v>
      </c>
      <c r="FT27" s="3">
        <v>0.40829582225715616</v>
      </c>
      <c r="FU27" s="3">
        <v>0.36725800916208939</v>
      </c>
      <c r="FV27" s="3">
        <v>0.32528776387504582</v>
      </c>
      <c r="FW27" s="3">
        <v>0.28308492938989738</v>
      </c>
      <c r="FX27" s="3">
        <v>0.24154504685122385</v>
      </c>
      <c r="FY27" s="3">
        <v>0.20171185317498852</v>
      </c>
      <c r="FZ27" s="3">
        <v>0.16461099202051288</v>
      </c>
      <c r="GA27" s="3">
        <v>0.13107314850625357</v>
      </c>
      <c r="GB27" s="3">
        <v>0.10165509105551002</v>
      </c>
      <c r="GC27" s="3">
        <v>7.664082279948066E-2</v>
      </c>
      <c r="GD27" s="3">
        <v>5.6053564979084161E-2</v>
      </c>
      <c r="GE27" s="3">
        <v>4.0004868789922571E-2</v>
      </c>
      <c r="GF27" s="3">
        <v>2.7598558880791785E-2</v>
      </c>
      <c r="GG27" s="3">
        <v>1.861909176333737E-2</v>
      </c>
      <c r="GH27" s="3">
        <v>1.1908026328160048E-2</v>
      </c>
      <c r="GI27" s="3">
        <v>7.1786345916680042E-3</v>
      </c>
      <c r="GJ27" s="3">
        <v>3.9104894074652287E-3</v>
      </c>
      <c r="GK27" s="3">
        <v>1.8742584681040095E-3</v>
      </c>
      <c r="GL27" s="3">
        <v>7.773112144767759E-4</v>
      </c>
      <c r="GM27" s="3">
        <v>2.7609317027000604E-4</v>
      </c>
      <c r="GN27" s="3">
        <v>7.9956582110193738E-5</v>
      </c>
      <c r="GO27" s="3">
        <v>1.7376963990008407E-5</v>
      </c>
      <c r="GP27" s="3">
        <v>2.3931554807039569E-6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18</v>
      </c>
      <c r="HC27">
        <f t="shared" si="24"/>
        <v>0.25074742480875412</v>
      </c>
      <c r="HD27">
        <f>IF(H27&gt;=$F$3,IF(HB27&lt;50,HC27*VLOOKUP(H27,Ret!$A$2:$AZ$27,HB27+2),HC27),0)</f>
        <v>0</v>
      </c>
      <c r="HE27">
        <f>IF(H27&lt;$F$3,HC27*VLOOKUP(H27,Withd!$A$2:$AZ$57,HB27+2),0)</f>
        <v>1.0205420189716293E-2</v>
      </c>
      <c r="HF27">
        <f>IF(HC27=HD27,0,HC27*VLOOKUP(H27,Mort!$A$2:$E$115,IF(HF26/HC26=VLOOKUP(H26,Mort!$A$2:$E$115,2),2,3)))</f>
        <v>1.8304562011039051E-4</v>
      </c>
      <c r="HH27">
        <f t="shared" si="26"/>
        <v>39</v>
      </c>
      <c r="HI27">
        <f t="shared" si="26"/>
        <v>18</v>
      </c>
      <c r="HJ27">
        <f t="shared" si="21"/>
        <v>0.20728537366665276</v>
      </c>
      <c r="HK27">
        <f>IF(HH27&gt;=$F$3,IF(HI27&lt;50,HJ27*VLOOKUP(HH27,Ret!$A$2:$AZ$27,HI27+2),HJ27),0)</f>
        <v>0</v>
      </c>
      <c r="HL27">
        <f>IF(HH27&lt;$F$3,HJ27*VLOOKUP(HH27,Withd!$A$2:$AZ$57,HI27+2),0)</f>
        <v>8.4365147082327667E-3</v>
      </c>
      <c r="HM27">
        <f>IF(HJ27=HK27,0,HJ27*VLOOKUP(HH27,Mort!$A$2:$E$115,IF(HM26/HJ26=VLOOKUP(HH26,Mort!$A$2:$E$115,2),2,3)))</f>
        <v>1.5131832277665651E-4</v>
      </c>
      <c r="HN27">
        <f>HN26/(1+Assumptions!$C$9)</f>
        <v>0.53045065533637481</v>
      </c>
      <c r="HO27">
        <f>HO26*(1+Assumptions!$C$10)</f>
        <v>1.7223881368969109</v>
      </c>
      <c r="HQ27">
        <f>HQ26/(1.01+Assumptions!$C$9)</f>
        <v>0.45066952875469524</v>
      </c>
      <c r="HR27">
        <f>HR26/(0.99+Assumptions!$C$9)</f>
        <v>0.62534121165967449</v>
      </c>
    </row>
    <row r="28" spans="2:226" x14ac:dyDescent="0.25">
      <c r="B28">
        <f t="shared" si="25"/>
        <v>2067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54834.896947842957</v>
      </c>
      <c r="F28" s="3">
        <f t="shared" si="19"/>
        <v>47649.4</v>
      </c>
      <c r="H28">
        <f t="shared" si="23"/>
        <v>40</v>
      </c>
      <c r="I28" s="5">
        <v>584669.11291245837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29694.49</v>
      </c>
      <c r="AE28" s="5">
        <v>31282.26</v>
      </c>
      <c r="AF28" s="5">
        <v>32947.339999999997</v>
      </c>
      <c r="AG28" s="5">
        <v>34691.660000000003</v>
      </c>
      <c r="AH28" s="5">
        <v>36516.620000000003</v>
      </c>
      <c r="AI28" s="5">
        <v>38422.94</v>
      </c>
      <c r="AJ28" s="5">
        <v>40410.54</v>
      </c>
      <c r="AK28" s="5">
        <v>42478.36</v>
      </c>
      <c r="AL28" s="5">
        <v>44623.32</v>
      </c>
      <c r="AM28" s="5">
        <v>46841.74</v>
      </c>
      <c r="AN28" s="5">
        <v>49162.54</v>
      </c>
      <c r="AO28" s="5">
        <v>51589.52</v>
      </c>
      <c r="AP28" s="5">
        <v>54125.41</v>
      </c>
      <c r="AQ28" s="5">
        <v>56772.26</v>
      </c>
      <c r="AR28" s="5">
        <v>59535.97</v>
      </c>
      <c r="AS28" s="5">
        <v>62424.160000000003</v>
      </c>
      <c r="AT28" s="5">
        <v>65445.88</v>
      </c>
      <c r="AU28" s="5">
        <v>68597.990000000005</v>
      </c>
      <c r="AV28" s="5">
        <v>71881.649999999994</v>
      </c>
      <c r="AW28" s="5">
        <v>75296.710000000006</v>
      </c>
      <c r="AX28" s="5">
        <v>78857.34</v>
      </c>
      <c r="AY28" s="5">
        <v>82568.039999999994</v>
      </c>
      <c r="AZ28" s="5">
        <v>86437.67</v>
      </c>
      <c r="BA28" s="5">
        <v>37261.69</v>
      </c>
      <c r="BB28" s="5">
        <v>38985.199999999997</v>
      </c>
      <c r="BC28" s="5">
        <v>40764.980000000003</v>
      </c>
      <c r="BD28" s="5">
        <v>42593.75</v>
      </c>
      <c r="BE28" s="5">
        <v>44466.38</v>
      </c>
      <c r="BF28" s="5">
        <v>46365.5</v>
      </c>
      <c r="BG28" s="5">
        <v>48277.26</v>
      </c>
      <c r="BH28" s="5">
        <v>50187.360000000001</v>
      </c>
      <c r="BI28" s="5">
        <v>52083.03</v>
      </c>
      <c r="BJ28" s="5">
        <v>53957.440000000002</v>
      </c>
      <c r="BK28" s="5">
        <v>55789.45</v>
      </c>
      <c r="BL28" s="5">
        <v>57560.05</v>
      </c>
      <c r="BM28" s="5">
        <v>59244.75</v>
      </c>
      <c r="BN28" s="5">
        <v>60799.37</v>
      </c>
      <c r="BO28" s="5">
        <v>62177.99</v>
      </c>
      <c r="BP28" s="5">
        <v>63328.75</v>
      </c>
      <c r="BQ28" s="5">
        <v>64206.84</v>
      </c>
      <c r="BR28" s="5">
        <v>64757.05</v>
      </c>
      <c r="BS28" s="5">
        <v>64925.3</v>
      </c>
      <c r="BT28" s="5">
        <v>64670</v>
      </c>
      <c r="BU28" s="5">
        <v>63965.4</v>
      </c>
      <c r="BV28" s="5">
        <v>62780.57</v>
      </c>
      <c r="BW28" s="5">
        <v>61088.480000000003</v>
      </c>
      <c r="BX28" s="5">
        <v>58756.27</v>
      </c>
      <c r="BY28" s="5">
        <v>55757.47</v>
      </c>
      <c r="BZ28" s="5">
        <v>52101.71</v>
      </c>
      <c r="CA28" s="5">
        <v>47835.839999999997</v>
      </c>
      <c r="CB28" s="5">
        <v>43061.31</v>
      </c>
      <c r="CC28" s="5">
        <v>37937.879999999997</v>
      </c>
      <c r="CD28" s="5">
        <v>32662.76</v>
      </c>
      <c r="CE28" s="5">
        <v>27438.49</v>
      </c>
      <c r="CF28" s="5">
        <v>22450.61</v>
      </c>
      <c r="CG28" s="5">
        <v>17857.13</v>
      </c>
      <c r="CH28" s="5">
        <v>13778.66</v>
      </c>
      <c r="CI28" s="5">
        <v>10374.549999999999</v>
      </c>
      <c r="CJ28" s="5">
        <v>7550.84</v>
      </c>
      <c r="CK28" s="5">
        <v>5374.27</v>
      </c>
      <c r="CL28" s="5">
        <v>3626.21</v>
      </c>
      <c r="CM28" s="5">
        <v>2306.2600000000002</v>
      </c>
      <c r="CN28" s="5">
        <v>1325.41</v>
      </c>
      <c r="CO28" s="5">
        <v>670.19</v>
      </c>
      <c r="CP28" s="5">
        <v>293.24</v>
      </c>
      <c r="CQ28" s="5">
        <v>109.88</v>
      </c>
      <c r="CR28" s="5">
        <v>33.57</v>
      </c>
      <c r="CS28" s="5">
        <v>7.7</v>
      </c>
      <c r="CT28" s="5">
        <v>1.1200000000000001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0.99873999999999996</v>
      </c>
      <c r="EA28" s="3">
        <v>0.99729182699999996</v>
      </c>
      <c r="EB28" s="3">
        <v>0.99561637673063996</v>
      </c>
      <c r="EC28" s="3">
        <v>0.99367492479601516</v>
      </c>
      <c r="ED28" s="3">
        <v>0.99141928271672819</v>
      </c>
      <c r="EE28" s="3">
        <v>0.98879202161752877</v>
      </c>
      <c r="EF28" s="3">
        <v>0.98572676635051448</v>
      </c>
      <c r="EG28" s="3">
        <v>0.98214857818866208</v>
      </c>
      <c r="EH28" s="3">
        <v>0.97795480375979649</v>
      </c>
      <c r="EI28" s="3">
        <v>0.97305525019295991</v>
      </c>
      <c r="EJ28" s="3">
        <v>0.96802455454946235</v>
      </c>
      <c r="EK28" s="3">
        <v>0.96285530342816816</v>
      </c>
      <c r="EL28" s="3">
        <v>0.95752108504717615</v>
      </c>
      <c r="EM28" s="3">
        <v>0.95198661317560351</v>
      </c>
      <c r="EN28" s="3">
        <v>0.94628421336268165</v>
      </c>
      <c r="EO28" s="3">
        <v>0.94046456545050117</v>
      </c>
      <c r="EP28" s="3">
        <v>0.93458666191643558</v>
      </c>
      <c r="EQ28" s="3">
        <v>0.92853054034721705</v>
      </c>
      <c r="ER28" s="3">
        <v>0.92225367389446988</v>
      </c>
      <c r="ES28" s="3">
        <v>0.91570567280981918</v>
      </c>
      <c r="ET28" s="3">
        <v>0.90901186434157932</v>
      </c>
      <c r="EU28" s="3">
        <v>0.90216700500308722</v>
      </c>
      <c r="EV28" s="3">
        <v>0.89521129739451344</v>
      </c>
      <c r="EW28" s="3">
        <v>0.88811227180617491</v>
      </c>
      <c r="EX28" s="3">
        <v>0.88074982107290167</v>
      </c>
      <c r="EY28" s="3">
        <v>0.87294637765819583</v>
      </c>
      <c r="EZ28" s="3">
        <v>0.86455736296890051</v>
      </c>
      <c r="FA28" s="3">
        <v>0.85551409295224579</v>
      </c>
      <c r="FB28" s="3">
        <v>0.84554735376935208</v>
      </c>
      <c r="FC28" s="3">
        <v>0.83451296080266202</v>
      </c>
      <c r="FD28" s="3">
        <v>0.82230403618611903</v>
      </c>
      <c r="FE28" s="3">
        <v>0.8088758112751997</v>
      </c>
      <c r="FF28" s="3">
        <v>0.79429986915602058</v>
      </c>
      <c r="FG28" s="3">
        <v>0.7784535867663579</v>
      </c>
      <c r="FH28" s="3">
        <v>0.76128868517815973</v>
      </c>
      <c r="FI28" s="3">
        <v>0.74272085414666444</v>
      </c>
      <c r="FJ28" s="3">
        <v>0.72247428366262645</v>
      </c>
      <c r="FK28" s="3">
        <v>0.70033767161120353</v>
      </c>
      <c r="FL28" s="3">
        <v>0.67611299155017202</v>
      </c>
      <c r="FM28" s="3">
        <v>0.6497513460096308</v>
      </c>
      <c r="FN28" s="3">
        <v>0.62115578927174697</v>
      </c>
      <c r="FO28" s="3">
        <v>0.59030298121861935</v>
      </c>
      <c r="FP28" s="3">
        <v>0.55732865668774723</v>
      </c>
      <c r="FQ28" s="3">
        <v>0.52251790879103055</v>
      </c>
      <c r="FR28" s="3">
        <v>0.48610363572738363</v>
      </c>
      <c r="FS28" s="3">
        <v>0.4483431053040805</v>
      </c>
      <c r="FT28" s="3">
        <v>0.40874544224362414</v>
      </c>
      <c r="FU28" s="3">
        <v>0.36766243784371749</v>
      </c>
      <c r="FV28" s="3">
        <v>0.32564597444693744</v>
      </c>
      <c r="FW28" s="3">
        <v>0.2833966657221918</v>
      </c>
      <c r="FX28" s="3">
        <v>0.24181103899411738</v>
      </c>
      <c r="FY28" s="3">
        <v>0.20193398055359749</v>
      </c>
      <c r="FZ28" s="3">
        <v>0.16479226351037429</v>
      </c>
      <c r="GA28" s="3">
        <v>0.13121748774277062</v>
      </c>
      <c r="GB28" s="3">
        <v>0.10176703479378318</v>
      </c>
      <c r="GC28" s="3">
        <v>7.672522054207695E-2</v>
      </c>
      <c r="GD28" s="3">
        <v>5.6115291800064235E-2</v>
      </c>
      <c r="GE28" s="3">
        <v>4.0048922604787839E-2</v>
      </c>
      <c r="GF28" s="3">
        <v>2.7628950726591037E-2</v>
      </c>
      <c r="GG28" s="3">
        <v>1.8639595318187378E-2</v>
      </c>
      <c r="GH28" s="3">
        <v>1.192113958169992E-2</v>
      </c>
      <c r="GI28" s="3">
        <v>7.1865397854319803E-3</v>
      </c>
      <c r="GJ28" s="3">
        <v>3.9147956827162173E-3</v>
      </c>
      <c r="GK28" s="3">
        <v>1.8763224227690558E-3</v>
      </c>
      <c r="GL28" s="3">
        <v>7.7816719839501056E-4</v>
      </c>
      <c r="GM28" s="3">
        <v>2.7639720719792381E-4</v>
      </c>
      <c r="GN28" s="3">
        <v>8.0044631204518728E-5</v>
      </c>
      <c r="GO28" s="3">
        <v>1.7396099699678056E-5</v>
      </c>
      <c r="GP28" s="3">
        <v>2.3957908506396611E-6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19</v>
      </c>
      <c r="HC28">
        <f t="shared" si="24"/>
        <v>0.24035895899892742</v>
      </c>
      <c r="HD28">
        <f>IF(H28&gt;=$F$3,IF(HB28&lt;50,HC28*VLOOKUP(H28,Ret!$A$2:$AZ$27,HB28+2),HC28),0)</f>
        <v>0</v>
      </c>
      <c r="HE28">
        <f>IF(H28&lt;$F$3,HC28*VLOOKUP(H28,Withd!$A$2:$AZ$57,HB28+2),0)</f>
        <v>9.1576763378591348E-3</v>
      </c>
      <c r="HF28">
        <f>IF(HC28=HD28,0,HC28*VLOOKUP(H28,Mort!$A$2:$E$115,IF(HF27/HC27=VLOOKUP(H27,Mort!$A$2:$E$115,2),2,3)))</f>
        <v>1.8026921924919556E-4</v>
      </c>
      <c r="HH28">
        <f t="shared" si="26"/>
        <v>40</v>
      </c>
      <c r="HI28">
        <f t="shared" si="26"/>
        <v>19</v>
      </c>
      <c r="HJ28">
        <f t="shared" si="21"/>
        <v>0.19869754063564335</v>
      </c>
      <c r="HK28">
        <f>IF(HH28&gt;=$F$3,IF(HI28&lt;50,HJ28*VLOOKUP(HH28,Ret!$A$2:$AZ$27,HI28+2),HJ28),0)</f>
        <v>0</v>
      </c>
      <c r="HL28">
        <f>IF(HH28&lt;$F$3,HJ28*VLOOKUP(HH28,Withd!$A$2:$AZ$57,HI28+2),0)</f>
        <v>7.5703762982180121E-3</v>
      </c>
      <c r="HM28">
        <f>IF(HJ28=HK28,0,HJ28*VLOOKUP(HH28,Mort!$A$2:$E$115,IF(HM27/HJ27=VLOOKUP(HH27,Mort!$A$2:$E$115,2),2,3)))</f>
        <v>1.4902315547673251E-4</v>
      </c>
      <c r="HN28">
        <f>HN27/(1+Assumptions!$C$9)</f>
        <v>0.51103145986163279</v>
      </c>
      <c r="HO28">
        <f>HO27*(1+Assumptions!$C$10)</f>
        <v>1.7783657513460605</v>
      </c>
      <c r="HQ28">
        <f>HQ27/(1.01+Assumptions!$C$9)</f>
        <v>0.43002817629264811</v>
      </c>
      <c r="HR28">
        <f>HR27/(0.99+Assumptions!$C$9)</f>
        <v>0.60830857165337981</v>
      </c>
    </row>
    <row r="29" spans="2:226" x14ac:dyDescent="0.25">
      <c r="B29">
        <f t="shared" si="25"/>
        <v>2068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57850.816279974322</v>
      </c>
      <c r="F29" s="3">
        <f t="shared" si="19"/>
        <v>49614.1</v>
      </c>
      <c r="H29">
        <f t="shared" si="23"/>
        <v>41</v>
      </c>
      <c r="I29" s="5">
        <v>571514.59980610723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31321.72</v>
      </c>
      <c r="AF29" s="5">
        <v>32988.9</v>
      </c>
      <c r="AG29" s="5">
        <v>34735.43</v>
      </c>
      <c r="AH29" s="5">
        <v>36562.69</v>
      </c>
      <c r="AI29" s="5">
        <v>38471.42</v>
      </c>
      <c r="AJ29" s="5">
        <v>40461.519999999997</v>
      </c>
      <c r="AK29" s="5">
        <v>42531.95</v>
      </c>
      <c r="AL29" s="5">
        <v>44679.61</v>
      </c>
      <c r="AM29" s="5">
        <v>46900.83</v>
      </c>
      <c r="AN29" s="5">
        <v>49224.57</v>
      </c>
      <c r="AO29" s="5">
        <v>51654.6</v>
      </c>
      <c r="AP29" s="5">
        <v>54193.7</v>
      </c>
      <c r="AQ29" s="5">
        <v>56843.88</v>
      </c>
      <c r="AR29" s="5">
        <v>59611.08</v>
      </c>
      <c r="AS29" s="5">
        <v>62502.91</v>
      </c>
      <c r="AT29" s="5">
        <v>65528.45</v>
      </c>
      <c r="AU29" s="5">
        <v>68684.53</v>
      </c>
      <c r="AV29" s="5">
        <v>71972.34</v>
      </c>
      <c r="AW29" s="5">
        <v>75391.710000000006</v>
      </c>
      <c r="AX29" s="5">
        <v>78956.83</v>
      </c>
      <c r="AY29" s="5">
        <v>82672.210000000006</v>
      </c>
      <c r="AZ29" s="5">
        <v>86546.72</v>
      </c>
      <c r="BA29" s="5">
        <v>37308.699999999997</v>
      </c>
      <c r="BB29" s="5">
        <v>39034.379999999997</v>
      </c>
      <c r="BC29" s="5">
        <v>40816.410000000003</v>
      </c>
      <c r="BD29" s="5">
        <v>42647.49</v>
      </c>
      <c r="BE29" s="5">
        <v>44522.47</v>
      </c>
      <c r="BF29" s="5">
        <v>46424</v>
      </c>
      <c r="BG29" s="5">
        <v>48338.16</v>
      </c>
      <c r="BH29" s="5">
        <v>50250.68</v>
      </c>
      <c r="BI29" s="5">
        <v>52148.74</v>
      </c>
      <c r="BJ29" s="5">
        <v>54025.52</v>
      </c>
      <c r="BK29" s="5">
        <v>55859.83</v>
      </c>
      <c r="BL29" s="5">
        <v>57632.67</v>
      </c>
      <c r="BM29" s="5">
        <v>59319.49</v>
      </c>
      <c r="BN29" s="5">
        <v>60876.08</v>
      </c>
      <c r="BO29" s="5">
        <v>62256.43</v>
      </c>
      <c r="BP29" s="5">
        <v>63408.639999999999</v>
      </c>
      <c r="BQ29" s="5">
        <v>64287.839999999997</v>
      </c>
      <c r="BR29" s="5">
        <v>64838.75</v>
      </c>
      <c r="BS29" s="5">
        <v>65007.21</v>
      </c>
      <c r="BT29" s="5">
        <v>64751.58</v>
      </c>
      <c r="BU29" s="5">
        <v>64046.1</v>
      </c>
      <c r="BV29" s="5">
        <v>62859.77</v>
      </c>
      <c r="BW29" s="5">
        <v>61165.55</v>
      </c>
      <c r="BX29" s="5">
        <v>58830.400000000001</v>
      </c>
      <c r="BY29" s="5">
        <v>55827.81</v>
      </c>
      <c r="BZ29" s="5">
        <v>52167.44</v>
      </c>
      <c r="CA29" s="5">
        <v>47896.19</v>
      </c>
      <c r="CB29" s="5">
        <v>43115.64</v>
      </c>
      <c r="CC29" s="5">
        <v>37985.74</v>
      </c>
      <c r="CD29" s="5">
        <v>32703.97</v>
      </c>
      <c r="CE29" s="5">
        <v>27473.11</v>
      </c>
      <c r="CF29" s="5">
        <v>22478.93</v>
      </c>
      <c r="CG29" s="5">
        <v>17879.66</v>
      </c>
      <c r="CH29" s="5">
        <v>13796.05</v>
      </c>
      <c r="CI29" s="5">
        <v>10387.64</v>
      </c>
      <c r="CJ29" s="5">
        <v>7560.37</v>
      </c>
      <c r="CK29" s="5">
        <v>5381.05</v>
      </c>
      <c r="CL29" s="5">
        <v>3630.79</v>
      </c>
      <c r="CM29" s="5">
        <v>2309.17</v>
      </c>
      <c r="CN29" s="5">
        <v>1327.08</v>
      </c>
      <c r="CO29" s="5">
        <v>671.04</v>
      </c>
      <c r="CP29" s="5">
        <v>293.61</v>
      </c>
      <c r="CQ29" s="5">
        <v>110.02</v>
      </c>
      <c r="CR29" s="5">
        <v>33.61</v>
      </c>
      <c r="CS29" s="5">
        <v>7.71</v>
      </c>
      <c r="CT29" s="5">
        <v>1.1200000000000001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0.99855000000000005</v>
      </c>
      <c r="EB29" s="3">
        <v>0.99687243600000008</v>
      </c>
      <c r="EC29" s="3">
        <v>0.99492853474980003</v>
      </c>
      <c r="ED29" s="3">
        <v>0.99267004697591799</v>
      </c>
      <c r="EE29" s="3">
        <v>0.99003947135143178</v>
      </c>
      <c r="EF29" s="3">
        <v>0.98697034899024239</v>
      </c>
      <c r="EG29" s="3">
        <v>0.98338764662340783</v>
      </c>
      <c r="EH29" s="3">
        <v>0.97918858137232589</v>
      </c>
      <c r="EI29" s="3">
        <v>0.97428284657965059</v>
      </c>
      <c r="EJ29" s="3">
        <v>0.9692458042628338</v>
      </c>
      <c r="EK29" s="3">
        <v>0.96407003166807026</v>
      </c>
      <c r="EL29" s="3">
        <v>0.95872908369262921</v>
      </c>
      <c r="EM29" s="3">
        <v>0.95318762958888581</v>
      </c>
      <c r="EN29" s="3">
        <v>0.94747803568764832</v>
      </c>
      <c r="EO29" s="3">
        <v>0.94165104576816927</v>
      </c>
      <c r="EP29" s="3">
        <v>0.93576572673211822</v>
      </c>
      <c r="EQ29" s="3">
        <v>0.92970196482289402</v>
      </c>
      <c r="ER29" s="3">
        <v>0.92341717954069125</v>
      </c>
      <c r="ES29" s="3">
        <v>0.91686091756595234</v>
      </c>
      <c r="ET29" s="3">
        <v>0.91015866425854519</v>
      </c>
      <c r="EU29" s="3">
        <v>0.90330516951667827</v>
      </c>
      <c r="EV29" s="3">
        <v>0.89634068665970468</v>
      </c>
      <c r="EW29" s="3">
        <v>0.88923270501449325</v>
      </c>
      <c r="EX29" s="3">
        <v>0.88186096588992313</v>
      </c>
      <c r="EY29" s="3">
        <v>0.87404767773213843</v>
      </c>
      <c r="EZ29" s="3">
        <v>0.86564807954913259</v>
      </c>
      <c r="FA29" s="3">
        <v>0.85659340063704859</v>
      </c>
      <c r="FB29" s="3">
        <v>0.84661408751962697</v>
      </c>
      <c r="FC29" s="3">
        <v>0.83556577367749585</v>
      </c>
      <c r="FD29" s="3">
        <v>0.82334144640859408</v>
      </c>
      <c r="FE29" s="3">
        <v>0.80989628058874175</v>
      </c>
      <c r="FF29" s="3">
        <v>0.79530194961253264</v>
      </c>
      <c r="FG29" s="3">
        <v>0.77943567571776262</v>
      </c>
      <c r="FH29" s="3">
        <v>0.76224911906818593</v>
      </c>
      <c r="FI29" s="3">
        <v>0.74365786305411286</v>
      </c>
      <c r="FJ29" s="3">
        <v>0.72338574970725777</v>
      </c>
      <c r="FK29" s="3">
        <v>0.70122121033622742</v>
      </c>
      <c r="FL29" s="3">
        <v>0.67696596867069736</v>
      </c>
      <c r="FM29" s="3">
        <v>0.65057106555222688</v>
      </c>
      <c r="FN29" s="3">
        <v>0.62193943295727339</v>
      </c>
      <c r="FO29" s="3">
        <v>0.59104770132228557</v>
      </c>
      <c r="FP29" s="3">
        <v>0.55803177672642268</v>
      </c>
      <c r="FQ29" s="3">
        <v>0.52317711195209038</v>
      </c>
      <c r="FR29" s="3">
        <v>0.4867168990201492</v>
      </c>
      <c r="FS29" s="3">
        <v>0.44890873030426404</v>
      </c>
      <c r="FT29" s="3">
        <v>0.40926111124379144</v>
      </c>
      <c r="FU29" s="3">
        <v>0.36812627695267797</v>
      </c>
      <c r="FV29" s="3">
        <v>0.3260568060225259</v>
      </c>
      <c r="FW29" s="3">
        <v>0.28375419600916341</v>
      </c>
      <c r="FX29" s="3">
        <v>0.24211610528677877</v>
      </c>
      <c r="FY29" s="3">
        <v>0.20218873836393608</v>
      </c>
      <c r="FZ29" s="3">
        <v>0.16500016371665732</v>
      </c>
      <c r="GA29" s="3">
        <v>0.13138303036102555</v>
      </c>
      <c r="GB29" s="3">
        <v>0.10189542302679698</v>
      </c>
      <c r="GC29" s="3">
        <v>7.6822016282593053E-2</v>
      </c>
      <c r="GD29" s="3">
        <v>5.6186086268762904E-2</v>
      </c>
      <c r="GE29" s="3">
        <v>4.0099447909153395E-2</v>
      </c>
      <c r="GF29" s="3">
        <v>2.7663807123566746E-2</v>
      </c>
      <c r="GG29" s="3">
        <v>1.8663110837843069E-2</v>
      </c>
      <c r="GH29" s="3">
        <v>1.1936179167450914E-2</v>
      </c>
      <c r="GI29" s="3">
        <v>7.1956062493061098E-3</v>
      </c>
      <c r="GJ29" s="3">
        <v>3.9197345482470105E-3</v>
      </c>
      <c r="GK29" s="3">
        <v>1.8786895716293097E-3</v>
      </c>
      <c r="GL29" s="3">
        <v>7.7914892604182364E-4</v>
      </c>
      <c r="GM29" s="3">
        <v>2.7674590704079534E-4</v>
      </c>
      <c r="GN29" s="3">
        <v>8.0145614679014325E-5</v>
      </c>
      <c r="GO29" s="3">
        <v>1.7418046438190185E-5</v>
      </c>
      <c r="GP29" s="3">
        <v>2.3988133554675517E-6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20</v>
      </c>
      <c r="HC29">
        <f t="shared" si="24"/>
        <v>0.23102101344181911</v>
      </c>
      <c r="HD29">
        <f>IF(H29&gt;=$F$3,IF(HB29&lt;50,HC29*VLOOKUP(H29,Ret!$A$2:$AZ$27,HB29+2),HC29),0)</f>
        <v>0</v>
      </c>
      <c r="HE29">
        <f>IF(H29&lt;$F$3,HC29*VLOOKUP(H29,Withd!$A$2:$AZ$57,HB29+2),0)</f>
        <v>8.1550417744962137E-3</v>
      </c>
      <c r="HF29">
        <f>IF(HC29=HD29,0,HC29*VLOOKUP(H29,Mort!$A$2:$E$115,IF(HF28/HC28=VLOOKUP(H28,Mort!$A$2:$E$115,2),2,3)))</f>
        <v>1.8943723102229167E-4</v>
      </c>
      <c r="HH29">
        <f t="shared" si="26"/>
        <v>41</v>
      </c>
      <c r="HI29">
        <f t="shared" si="26"/>
        <v>20</v>
      </c>
      <c r="HJ29">
        <f t="shared" si="21"/>
        <v>0.19097814118194859</v>
      </c>
      <c r="HK29">
        <f>IF(HH29&gt;=$F$3,IF(HI29&lt;50,HJ29*VLOOKUP(HH29,Ret!$A$2:$AZ$27,HI29+2),HJ29),0)</f>
        <v>0</v>
      </c>
      <c r="HL29">
        <f>IF(HH29&lt;$F$3,HJ29*VLOOKUP(HH29,Withd!$A$2:$AZ$57,HI29+2),0)</f>
        <v>6.7415283837227846E-3</v>
      </c>
      <c r="HM29">
        <f>IF(HJ29=HK29,0,HJ29*VLOOKUP(HH29,Mort!$A$2:$E$115,IF(HM28/HJ28=VLOOKUP(HH28,Mort!$A$2:$E$115,2),2,3)))</f>
        <v>1.5660207576919784E-4</v>
      </c>
      <c r="HN29">
        <f>HN28/(1+Assumptions!$C$9)</f>
        <v>0.49232317905744966</v>
      </c>
      <c r="HO29">
        <f>HO28*(1+Assumptions!$C$10)</f>
        <v>1.8361626382648073</v>
      </c>
      <c r="HQ29">
        <f>HQ28/(1.01+Assumptions!$C$9)</f>
        <v>0.41033222928687796</v>
      </c>
      <c r="HR29">
        <f>HR28/(0.99+Assumptions!$C$9)</f>
        <v>0.59173985569394927</v>
      </c>
    </row>
    <row r="30" spans="2:226" x14ac:dyDescent="0.25">
      <c r="B30">
        <f t="shared" si="25"/>
        <v>2069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61032.611175372906</v>
      </c>
      <c r="F30" s="3">
        <f t="shared" si="19"/>
        <v>51577.09</v>
      </c>
      <c r="H30">
        <f t="shared" si="23"/>
        <v>42</v>
      </c>
      <c r="I30" s="5">
        <v>558222.16923965677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33036.81</v>
      </c>
      <c r="AG30" s="5">
        <v>34785.870000000003</v>
      </c>
      <c r="AH30" s="5">
        <v>36615.78</v>
      </c>
      <c r="AI30" s="5">
        <v>38527.279999999999</v>
      </c>
      <c r="AJ30" s="5">
        <v>40520.28</v>
      </c>
      <c r="AK30" s="5">
        <v>42593.72</v>
      </c>
      <c r="AL30" s="5">
        <v>44744.49</v>
      </c>
      <c r="AM30" s="5">
        <v>46968.94</v>
      </c>
      <c r="AN30" s="5">
        <v>49296.05</v>
      </c>
      <c r="AO30" s="5">
        <v>51729.61</v>
      </c>
      <c r="AP30" s="5">
        <v>54272.39</v>
      </c>
      <c r="AQ30" s="5">
        <v>56926.43</v>
      </c>
      <c r="AR30" s="5">
        <v>59697.64</v>
      </c>
      <c r="AS30" s="5">
        <v>62593.67</v>
      </c>
      <c r="AT30" s="5">
        <v>65623.600000000006</v>
      </c>
      <c r="AU30" s="5">
        <v>68784.27</v>
      </c>
      <c r="AV30" s="5">
        <v>72076.850000000006</v>
      </c>
      <c r="AW30" s="5">
        <v>75501.179999999993</v>
      </c>
      <c r="AX30" s="5">
        <v>79071.48</v>
      </c>
      <c r="AY30" s="5">
        <v>82792.25</v>
      </c>
      <c r="AZ30" s="5">
        <v>86672.39</v>
      </c>
      <c r="BA30" s="5">
        <v>37362.879999999997</v>
      </c>
      <c r="BB30" s="5">
        <v>39091.06</v>
      </c>
      <c r="BC30" s="5">
        <v>40875.68</v>
      </c>
      <c r="BD30" s="5">
        <v>42709.42</v>
      </c>
      <c r="BE30" s="5">
        <v>44587.13</v>
      </c>
      <c r="BF30" s="5">
        <v>46491.41</v>
      </c>
      <c r="BG30" s="5">
        <v>48408.35</v>
      </c>
      <c r="BH30" s="5">
        <v>50323.65</v>
      </c>
      <c r="BI30" s="5">
        <v>52224.46</v>
      </c>
      <c r="BJ30" s="5">
        <v>54103.97</v>
      </c>
      <c r="BK30" s="5">
        <v>55940.94</v>
      </c>
      <c r="BL30" s="5">
        <v>57716.36</v>
      </c>
      <c r="BM30" s="5">
        <v>59405.63</v>
      </c>
      <c r="BN30" s="5">
        <v>60964.480000000003</v>
      </c>
      <c r="BO30" s="5">
        <v>62346.83</v>
      </c>
      <c r="BP30" s="5">
        <v>63500.72</v>
      </c>
      <c r="BQ30" s="5">
        <v>64381.19</v>
      </c>
      <c r="BR30" s="5">
        <v>64932.9</v>
      </c>
      <c r="BS30" s="5">
        <v>65101.61</v>
      </c>
      <c r="BT30" s="5">
        <v>64845.61</v>
      </c>
      <c r="BU30" s="5">
        <v>64139.1</v>
      </c>
      <c r="BV30" s="5">
        <v>62951.05</v>
      </c>
      <c r="BW30" s="5">
        <v>61254.37</v>
      </c>
      <c r="BX30" s="5">
        <v>58915.83</v>
      </c>
      <c r="BY30" s="5">
        <v>55908.88</v>
      </c>
      <c r="BZ30" s="5">
        <v>52243.19</v>
      </c>
      <c r="CA30" s="5">
        <v>47965.74</v>
      </c>
      <c r="CB30" s="5">
        <v>43178.25</v>
      </c>
      <c r="CC30" s="5">
        <v>38040.9</v>
      </c>
      <c r="CD30" s="5">
        <v>32751.46</v>
      </c>
      <c r="CE30" s="5">
        <v>27513</v>
      </c>
      <c r="CF30" s="5">
        <v>22511.57</v>
      </c>
      <c r="CG30" s="5">
        <v>17905.62</v>
      </c>
      <c r="CH30" s="5">
        <v>13816.08</v>
      </c>
      <c r="CI30" s="5">
        <v>10402.719999999999</v>
      </c>
      <c r="CJ30" s="5">
        <v>7571.34</v>
      </c>
      <c r="CK30" s="5">
        <v>5388.87</v>
      </c>
      <c r="CL30" s="5">
        <v>3636.06</v>
      </c>
      <c r="CM30" s="5">
        <v>2312.52</v>
      </c>
      <c r="CN30" s="5">
        <v>1329.01</v>
      </c>
      <c r="CO30" s="5">
        <v>672.01</v>
      </c>
      <c r="CP30" s="5">
        <v>294.02999999999997</v>
      </c>
      <c r="CQ30" s="5">
        <v>110.18</v>
      </c>
      <c r="CR30" s="5">
        <v>33.659999999999997</v>
      </c>
      <c r="CS30" s="5">
        <v>7.72</v>
      </c>
      <c r="CT30" s="5">
        <v>1.1200000000000001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0.99831999999999999</v>
      </c>
      <c r="EC30" s="3">
        <v>0.99637327600000003</v>
      </c>
      <c r="ED30" s="3">
        <v>0.99411150866348008</v>
      </c>
      <c r="EE30" s="3">
        <v>0.99147711316552178</v>
      </c>
      <c r="EF30" s="3">
        <v>0.98840353411470872</v>
      </c>
      <c r="EG30" s="3">
        <v>0.9848156292858723</v>
      </c>
      <c r="EH30" s="3">
        <v>0.98061046654882167</v>
      </c>
      <c r="EI30" s="3">
        <v>0.97569760811141215</v>
      </c>
      <c r="EJ30" s="3">
        <v>0.97065325147747616</v>
      </c>
      <c r="EK30" s="3">
        <v>0.96546996311458644</v>
      </c>
      <c r="EL30" s="3">
        <v>0.96012125951893168</v>
      </c>
      <c r="EM30" s="3">
        <v>0.95457175863891219</v>
      </c>
      <c r="EN30" s="3">
        <v>0.94885387380466502</v>
      </c>
      <c r="EO30" s="3">
        <v>0.94301842248076628</v>
      </c>
      <c r="EP30" s="3">
        <v>0.93712455734026157</v>
      </c>
      <c r="EQ30" s="3">
        <v>0.93105199020869667</v>
      </c>
      <c r="ER30" s="3">
        <v>0.92475807875488591</v>
      </c>
      <c r="ES30" s="3">
        <v>0.91819229639572619</v>
      </c>
      <c r="ET30" s="3">
        <v>0.91148031070907343</v>
      </c>
      <c r="EU30" s="3">
        <v>0.90461686396943408</v>
      </c>
      <c r="EV30" s="3">
        <v>0.89764226794822977</v>
      </c>
      <c r="EW30" s="3">
        <v>0.89052396476340034</v>
      </c>
      <c r="EX30" s="3">
        <v>0.88314152109551169</v>
      </c>
      <c r="EY30" s="3">
        <v>0.87531688721860545</v>
      </c>
      <c r="EZ30" s="3">
        <v>0.8669050919324347</v>
      </c>
      <c r="FA30" s="3">
        <v>0.85783726467082144</v>
      </c>
      <c r="FB30" s="3">
        <v>0.84784346053740633</v>
      </c>
      <c r="FC30" s="3">
        <v>0.83677910337739314</v>
      </c>
      <c r="FD30" s="3">
        <v>0.82453702509498183</v>
      </c>
      <c r="FE30" s="3">
        <v>0.81107233547518087</v>
      </c>
      <c r="FF30" s="3">
        <v>0.79645681198991813</v>
      </c>
      <c r="FG30" s="3">
        <v>0.78056749859071928</v>
      </c>
      <c r="FH30" s="3">
        <v>0.76335598524679393</v>
      </c>
      <c r="FI30" s="3">
        <v>0.74473773276662458</v>
      </c>
      <c r="FJ30" s="3">
        <v>0.72443618217140648</v>
      </c>
      <c r="FK30" s="3">
        <v>0.70223945754967454</v>
      </c>
      <c r="FL30" s="3">
        <v>0.67794899471303127</v>
      </c>
      <c r="FM30" s="3">
        <v>0.65151576340917017</v>
      </c>
      <c r="FN30" s="3">
        <v>0.6228425546615326</v>
      </c>
      <c r="FO30" s="3">
        <v>0.59190596497149428</v>
      </c>
      <c r="FP30" s="3">
        <v>0.55884209776818661</v>
      </c>
      <c r="FQ30" s="3">
        <v>0.52393682034158573</v>
      </c>
      <c r="FR30" s="3">
        <v>0.48742366333198062</v>
      </c>
      <c r="FS30" s="3">
        <v>0.44956059316435237</v>
      </c>
      <c r="FT30" s="3">
        <v>0.40985540157607681</v>
      </c>
      <c r="FU30" s="3">
        <v>0.36866083516366532</v>
      </c>
      <c r="FV30" s="3">
        <v>0.32653027492116166</v>
      </c>
      <c r="FW30" s="3">
        <v>0.28416623705289018</v>
      </c>
      <c r="FX30" s="3">
        <v>0.24246768342774908</v>
      </c>
      <c r="FY30" s="3">
        <v>0.20248233775367896</v>
      </c>
      <c r="FZ30" s="3">
        <v>0.16523976137064478</v>
      </c>
      <c r="GA30" s="3">
        <v>0.1315738123889896</v>
      </c>
      <c r="GB30" s="3">
        <v>0.10204338593640477</v>
      </c>
      <c r="GC30" s="3">
        <v>7.6933569959033651E-2</v>
      </c>
      <c r="GD30" s="3">
        <v>5.6267674396638025E-2</v>
      </c>
      <c r="GE30" s="3">
        <v>4.0157676540136591E-2</v>
      </c>
      <c r="GF30" s="3">
        <v>2.7703977891509433E-2</v>
      </c>
      <c r="GG30" s="3">
        <v>1.8690211644727926E-2</v>
      </c>
      <c r="GH30" s="3">
        <v>1.1953511759502192E-2</v>
      </c>
      <c r="GI30" s="3">
        <v>7.2060550290983022E-3</v>
      </c>
      <c r="GJ30" s="3">
        <v>3.9254264165510091E-3</v>
      </c>
      <c r="GK30" s="3">
        <v>1.8814176271887331E-3</v>
      </c>
      <c r="GL30" s="3">
        <v>7.8028033252398334E-4</v>
      </c>
      <c r="GM30" s="3">
        <v>2.7714777130919365E-4</v>
      </c>
      <c r="GN30" s="3">
        <v>8.0261994571142467E-5</v>
      </c>
      <c r="GO30" s="3">
        <v>1.7443339280146396E-5</v>
      </c>
      <c r="GP30" s="3">
        <v>2.402296685661761E-6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21</v>
      </c>
      <c r="HC30">
        <f t="shared" si="24"/>
        <v>0.22267653443630059</v>
      </c>
      <c r="HD30">
        <f>IF(H30&gt;=$F$3,IF(HB30&lt;50,HC30*VLOOKUP(H30,Ret!$A$2:$AZ$27,HB30+2),HC30),0)</f>
        <v>0</v>
      </c>
      <c r="HE30">
        <f>IF(H30&lt;$F$3,HC30*VLOOKUP(H30,Withd!$A$2:$AZ$57,HB30+2),0)</f>
        <v>7.2592550226233989E-3</v>
      </c>
      <c r="HF30">
        <f>IF(HC30=HD30,0,HC30*VLOOKUP(H30,Mort!$A$2:$E$115,IF(HF29/HC29=VLOOKUP(H29,Mort!$A$2:$E$115,2),2,3)))</f>
        <v>1.9818211564830751E-4</v>
      </c>
      <c r="HH30">
        <f t="shared" si="26"/>
        <v>42</v>
      </c>
      <c r="HI30">
        <f t="shared" si="26"/>
        <v>21</v>
      </c>
      <c r="HJ30">
        <f t="shared" si="21"/>
        <v>0.18408001072245661</v>
      </c>
      <c r="HK30">
        <f>IF(HH30&gt;=$F$3,IF(HI30&lt;50,HJ30*VLOOKUP(HH30,Ret!$A$2:$AZ$27,HI30+2),HJ30),0)</f>
        <v>0</v>
      </c>
      <c r="HL30">
        <f>IF(HH30&lt;$F$3,HJ30*VLOOKUP(HH30,Withd!$A$2:$AZ$57,HI30+2),0)</f>
        <v>6.0010083495520847E-3</v>
      </c>
      <c r="HM30">
        <f>IF(HJ30=HK30,0,HJ30*VLOOKUP(HH30,Mort!$A$2:$E$115,IF(HM29/HJ29=VLOOKUP(HH29,Mort!$A$2:$E$115,2),2,3)))</f>
        <v>1.6383120954298637E-4</v>
      </c>
      <c r="HN30">
        <f>HN29/(1+Assumptions!$C$9)</f>
        <v>0.47429978714590526</v>
      </c>
      <c r="HO30">
        <f>HO29*(1+Assumptions!$C$10)</f>
        <v>1.8958379240084136</v>
      </c>
      <c r="HQ30">
        <f>HQ29/(1.01+Assumptions!$C$9)</f>
        <v>0.39153838672412017</v>
      </c>
      <c r="HR30">
        <f>HR29/(0.99+Assumptions!$C$9)</f>
        <v>0.57562242771784944</v>
      </c>
    </row>
    <row r="31" spans="2:226" x14ac:dyDescent="0.25">
      <c r="B31">
        <f t="shared" si="25"/>
        <v>2070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64389.404790018416</v>
      </c>
      <c r="F31" s="3">
        <f t="shared" si="19"/>
        <v>53525.26</v>
      </c>
      <c r="H31">
        <f t="shared" si="23"/>
        <v>43</v>
      </c>
      <c r="I31" s="5">
        <v>544804.62324881623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34844.410000000003</v>
      </c>
      <c r="AH31" s="5">
        <v>36677.4</v>
      </c>
      <c r="AI31" s="5">
        <v>38592.120000000003</v>
      </c>
      <c r="AJ31" s="5">
        <v>40588.47</v>
      </c>
      <c r="AK31" s="5">
        <v>42665.39</v>
      </c>
      <c r="AL31" s="5">
        <v>44819.79</v>
      </c>
      <c r="AM31" s="5">
        <v>47047.98</v>
      </c>
      <c r="AN31" s="5">
        <v>49379</v>
      </c>
      <c r="AO31" s="5">
        <v>51816.66</v>
      </c>
      <c r="AP31" s="5">
        <v>54363.72</v>
      </c>
      <c r="AQ31" s="5">
        <v>57022.23</v>
      </c>
      <c r="AR31" s="5">
        <v>59798.1</v>
      </c>
      <c r="AS31" s="5">
        <v>62699.01</v>
      </c>
      <c r="AT31" s="5">
        <v>65734.03</v>
      </c>
      <c r="AU31" s="5">
        <v>68900.02</v>
      </c>
      <c r="AV31" s="5">
        <v>72198.14</v>
      </c>
      <c r="AW31" s="5">
        <v>75628.240000000005</v>
      </c>
      <c r="AX31" s="5">
        <v>79204.539999999994</v>
      </c>
      <c r="AY31" s="5">
        <v>82931.58</v>
      </c>
      <c r="AZ31" s="5">
        <v>86818.25</v>
      </c>
      <c r="BA31" s="5">
        <v>37425.760000000002</v>
      </c>
      <c r="BB31" s="5">
        <v>39156.85</v>
      </c>
      <c r="BC31" s="5">
        <v>40944.46</v>
      </c>
      <c r="BD31" s="5">
        <v>42781.29</v>
      </c>
      <c r="BE31" s="5">
        <v>44662.16</v>
      </c>
      <c r="BF31" s="5">
        <v>46569.65</v>
      </c>
      <c r="BG31" s="5">
        <v>48489.82</v>
      </c>
      <c r="BH31" s="5">
        <v>50408.33</v>
      </c>
      <c r="BI31" s="5">
        <v>52312.35</v>
      </c>
      <c r="BJ31" s="5">
        <v>54195.01</v>
      </c>
      <c r="BK31" s="5">
        <v>56035.08</v>
      </c>
      <c r="BL31" s="5">
        <v>57813.48</v>
      </c>
      <c r="BM31" s="5">
        <v>59505.599999999999</v>
      </c>
      <c r="BN31" s="5">
        <v>61067.07</v>
      </c>
      <c r="BO31" s="5">
        <v>62451.75</v>
      </c>
      <c r="BP31" s="5">
        <v>63607.58</v>
      </c>
      <c r="BQ31" s="5">
        <v>64489.53</v>
      </c>
      <c r="BR31" s="5">
        <v>65042.17</v>
      </c>
      <c r="BS31" s="5">
        <v>65211.16</v>
      </c>
      <c r="BT31" s="5">
        <v>64954.73</v>
      </c>
      <c r="BU31" s="5">
        <v>64247.03</v>
      </c>
      <c r="BV31" s="5">
        <v>63056.99</v>
      </c>
      <c r="BW31" s="5">
        <v>61357.45</v>
      </c>
      <c r="BX31" s="5">
        <v>59014.97</v>
      </c>
      <c r="BY31" s="5">
        <v>56002.96</v>
      </c>
      <c r="BZ31" s="5">
        <v>52331.11</v>
      </c>
      <c r="CA31" s="5">
        <v>48046.46</v>
      </c>
      <c r="CB31" s="5">
        <v>43250.91</v>
      </c>
      <c r="CC31" s="5">
        <v>38104.910000000003</v>
      </c>
      <c r="CD31" s="5">
        <v>32806.57</v>
      </c>
      <c r="CE31" s="5">
        <v>27559.3</v>
      </c>
      <c r="CF31" s="5">
        <v>22549.46</v>
      </c>
      <c r="CG31" s="5">
        <v>17935.75</v>
      </c>
      <c r="CH31" s="5">
        <v>13839.33</v>
      </c>
      <c r="CI31" s="5">
        <v>10420.23</v>
      </c>
      <c r="CJ31" s="5">
        <v>7584.08</v>
      </c>
      <c r="CK31" s="5">
        <v>5397.94</v>
      </c>
      <c r="CL31" s="5">
        <v>3642.18</v>
      </c>
      <c r="CM31" s="5">
        <v>2316.41</v>
      </c>
      <c r="CN31" s="5">
        <v>1331.24</v>
      </c>
      <c r="CO31" s="5">
        <v>673.14</v>
      </c>
      <c r="CP31" s="5">
        <v>294.52999999999997</v>
      </c>
      <c r="CQ31" s="5">
        <v>110.37</v>
      </c>
      <c r="CR31" s="5">
        <v>33.72</v>
      </c>
      <c r="CS31" s="5">
        <v>7.73</v>
      </c>
      <c r="CT31" s="5">
        <v>1.1200000000000001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0.99804999999999999</v>
      </c>
      <c r="ED31" s="3">
        <v>0.99578442649999999</v>
      </c>
      <c r="EE31" s="3">
        <v>0.99314559776977496</v>
      </c>
      <c r="EF31" s="3">
        <v>0.99006684641668863</v>
      </c>
      <c r="EG31" s="3">
        <v>0.98647290376419605</v>
      </c>
      <c r="EH31" s="3">
        <v>0.98226066446512295</v>
      </c>
      <c r="EI31" s="3">
        <v>0.97733953853615274</v>
      </c>
      <c r="EJ31" s="3">
        <v>0.97228669312192084</v>
      </c>
      <c r="EK31" s="3">
        <v>0.96709468218064976</v>
      </c>
      <c r="EL31" s="3">
        <v>0.96173697764136901</v>
      </c>
      <c r="EM31" s="3">
        <v>0.95617813791060191</v>
      </c>
      <c r="EN31" s="3">
        <v>0.95045063086451731</v>
      </c>
      <c r="EO31" s="3">
        <v>0.94460535948470059</v>
      </c>
      <c r="EP31" s="3">
        <v>0.93870157598792126</v>
      </c>
      <c r="EQ31" s="3">
        <v>0.93261878977551949</v>
      </c>
      <c r="ER31" s="3">
        <v>0.92631428675663696</v>
      </c>
      <c r="ES31" s="3">
        <v>0.91973745532066487</v>
      </c>
      <c r="ET31" s="3">
        <v>0.91301417452227074</v>
      </c>
      <c r="EU31" s="3">
        <v>0.90613917778811803</v>
      </c>
      <c r="EV31" s="3">
        <v>0.89915284472737167</v>
      </c>
      <c r="EW31" s="3">
        <v>0.89202256266868363</v>
      </c>
      <c r="EX31" s="3">
        <v>0.88462769562416022</v>
      </c>
      <c r="EY31" s="3">
        <v>0.87678989424093012</v>
      </c>
      <c r="EZ31" s="3">
        <v>0.86836394335727474</v>
      </c>
      <c r="FA31" s="3">
        <v>0.85928085650975761</v>
      </c>
      <c r="FB31" s="3">
        <v>0.84927023453141892</v>
      </c>
      <c r="FC31" s="3">
        <v>0.83818725797078386</v>
      </c>
      <c r="FD31" s="3">
        <v>0.82592457838667122</v>
      </c>
      <c r="FE31" s="3">
        <v>0.81243723002161694</v>
      </c>
      <c r="FF31" s="3">
        <v>0.79779711113662732</v>
      </c>
      <c r="FG31" s="3">
        <v>0.78188105876945158</v>
      </c>
      <c r="FH31" s="3">
        <v>0.76464058142358515</v>
      </c>
      <c r="FI31" s="3">
        <v>0.74599099764266386</v>
      </c>
      <c r="FJ31" s="3">
        <v>0.72565528304692484</v>
      </c>
      <c r="FK31" s="3">
        <v>0.70342120517436701</v>
      </c>
      <c r="FL31" s="3">
        <v>0.67908986568738561</v>
      </c>
      <c r="FM31" s="3">
        <v>0.65261215182423449</v>
      </c>
      <c r="FN31" s="3">
        <v>0.62389069102244998</v>
      </c>
      <c r="FO31" s="3">
        <v>0.59290204039936489</v>
      </c>
      <c r="FP31" s="3">
        <v>0.55978253242265641</v>
      </c>
      <c r="FQ31" s="3">
        <v>0.52481851544753733</v>
      </c>
      <c r="FR31" s="3">
        <v>0.48824391310599846</v>
      </c>
      <c r="FS31" s="3">
        <v>0.45031712593592449</v>
      </c>
      <c r="FT31" s="3">
        <v>0.41054511737326366</v>
      </c>
      <c r="FU31" s="3">
        <v>0.36928122762607696</v>
      </c>
      <c r="FV31" s="3">
        <v>0.32707976893296886</v>
      </c>
      <c r="FW31" s="3">
        <v>0.28464443971160547</v>
      </c>
      <c r="FX31" s="3">
        <v>0.2428757146283245</v>
      </c>
      <c r="FY31" s="3">
        <v>0.2028230805289675</v>
      </c>
      <c r="FZ31" s="3">
        <v>0.16551783132727449</v>
      </c>
      <c r="GA31" s="3">
        <v>0.13179522837265559</v>
      </c>
      <c r="GB31" s="3">
        <v>0.10221510731669677</v>
      </c>
      <c r="GC31" s="3">
        <v>7.7063035859277193E-2</v>
      </c>
      <c r="GD31" s="3">
        <v>5.6362363166758148E-2</v>
      </c>
      <c r="GE31" s="3">
        <v>4.0225254968483622E-2</v>
      </c>
      <c r="GF31" s="3">
        <v>2.7750598897657484E-2</v>
      </c>
      <c r="GG31" s="3">
        <v>1.8721664040315646E-2</v>
      </c>
      <c r="GH31" s="3">
        <v>1.1973627453624274E-2</v>
      </c>
      <c r="GI31" s="3">
        <v>7.218181574142858E-3</v>
      </c>
      <c r="GJ31" s="3">
        <v>3.9320322306985803E-3</v>
      </c>
      <c r="GK31" s="3">
        <v>1.8845837278515225E-3</v>
      </c>
      <c r="GL31" s="3">
        <v>7.8159340945186198E-4</v>
      </c>
      <c r="GM31" s="3">
        <v>2.7761416310320686E-4</v>
      </c>
      <c r="GN31" s="3">
        <v>8.0397061634688696E-5</v>
      </c>
      <c r="GO31" s="3">
        <v>1.7472693405066897E-5</v>
      </c>
      <c r="GP31" s="3">
        <v>2.4063393357458123E-6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22</v>
      </c>
      <c r="HC31">
        <f t="shared" si="24"/>
        <v>0.21521909729802888</v>
      </c>
      <c r="HD31">
        <f>IF(H31&gt;=$F$3,IF(HB31&lt;50,HC31*VLOOKUP(H31,Ret!$A$2:$AZ$27,HB31+2),HC31),0)</f>
        <v>0</v>
      </c>
      <c r="HE31">
        <f>IF(H31&lt;$F$3,HC31*VLOOKUP(H31,Withd!$A$2:$AZ$57,HB31+2),0)</f>
        <v>6.4350510092110631E-3</v>
      </c>
      <c r="HF31">
        <f>IF(HC31=HD31,0,HC31*VLOOKUP(H31,Mort!$A$2:$E$115,IF(HF30/HC30=VLOOKUP(H30,Mort!$A$2:$E$115,2),2,3)))</f>
        <v>2.0230595146014714E-4</v>
      </c>
      <c r="HH31">
        <f t="shared" si="26"/>
        <v>43</v>
      </c>
      <c r="HI31">
        <f t="shared" si="26"/>
        <v>22</v>
      </c>
      <c r="HJ31">
        <f t="shared" si="21"/>
        <v>0.17791517116336153</v>
      </c>
      <c r="HK31">
        <f>IF(HH31&gt;=$F$3,IF(HI31&lt;50,HJ31*VLOOKUP(HH31,Ret!$A$2:$AZ$27,HI31+2),HJ31),0)</f>
        <v>0</v>
      </c>
      <c r="HL31">
        <f>IF(HH31&lt;$F$3,HJ31*VLOOKUP(HH31,Withd!$A$2:$AZ$57,HI31+2),0)</f>
        <v>5.3196636177845098E-3</v>
      </c>
      <c r="HM31">
        <f>IF(HJ31=HK31,0,HJ31*VLOOKUP(HH31,Mort!$A$2:$E$115,IF(HM30/HJ30=VLOOKUP(HH30,Mort!$A$2:$E$115,2),2,3)))</f>
        <v>1.6724026089355983E-4</v>
      </c>
      <c r="HN31">
        <f>HN30/(1+Assumptions!$C$9)</f>
        <v>0.4569362111232228</v>
      </c>
      <c r="HO31">
        <f>HO30*(1+Assumptions!$C$10)</f>
        <v>1.9574526565386869</v>
      </c>
      <c r="HQ31">
        <f>HQ30/(1.01+Assumptions!$C$9)</f>
        <v>0.37360533084362613</v>
      </c>
      <c r="HR31">
        <f>HR30/(0.99+Assumptions!$C$9)</f>
        <v>0.55994399583448384</v>
      </c>
    </row>
    <row r="32" spans="2:226" x14ac:dyDescent="0.25">
      <c r="B32">
        <f t="shared" si="25"/>
        <v>2071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67930.822053469426</v>
      </c>
      <c r="F32" s="3">
        <f t="shared" si="19"/>
        <v>55451.57</v>
      </c>
      <c r="H32">
        <f t="shared" si="23"/>
        <v>44</v>
      </c>
      <c r="I32" s="5">
        <v>531273.0485254043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36749.06</v>
      </c>
      <c r="AI32" s="5">
        <v>38667.519999999997</v>
      </c>
      <c r="AJ32" s="5">
        <v>40667.769999999997</v>
      </c>
      <c r="AK32" s="5">
        <v>42748.75</v>
      </c>
      <c r="AL32" s="5">
        <v>44907.360000000001</v>
      </c>
      <c r="AM32" s="5">
        <v>47139.9</v>
      </c>
      <c r="AN32" s="5">
        <v>49475.48</v>
      </c>
      <c r="AO32" s="5">
        <v>51917.9</v>
      </c>
      <c r="AP32" s="5">
        <v>54469.94</v>
      </c>
      <c r="AQ32" s="5">
        <v>57133.64</v>
      </c>
      <c r="AR32" s="5">
        <v>59914.93</v>
      </c>
      <c r="AS32" s="5">
        <v>62821.51</v>
      </c>
      <c r="AT32" s="5">
        <v>65862.460000000006</v>
      </c>
      <c r="AU32" s="5">
        <v>69034.64</v>
      </c>
      <c r="AV32" s="5">
        <v>72339.199999999997</v>
      </c>
      <c r="AW32" s="5">
        <v>75776</v>
      </c>
      <c r="AX32" s="5">
        <v>79359.289999999994</v>
      </c>
      <c r="AY32" s="5">
        <v>83093.61</v>
      </c>
      <c r="AZ32" s="5">
        <v>86987.87</v>
      </c>
      <c r="BA32" s="5">
        <v>37498.879999999997</v>
      </c>
      <c r="BB32" s="5">
        <v>39233.35</v>
      </c>
      <c r="BC32" s="5">
        <v>41024.46</v>
      </c>
      <c r="BD32" s="5">
        <v>42864.88</v>
      </c>
      <c r="BE32" s="5">
        <v>44749.42</v>
      </c>
      <c r="BF32" s="5">
        <v>46660.63</v>
      </c>
      <c r="BG32" s="5">
        <v>48584.56</v>
      </c>
      <c r="BH32" s="5">
        <v>50506.82</v>
      </c>
      <c r="BI32" s="5">
        <v>52414.559999999998</v>
      </c>
      <c r="BJ32" s="5">
        <v>54300.9</v>
      </c>
      <c r="BK32" s="5">
        <v>56144.57</v>
      </c>
      <c r="BL32" s="5">
        <v>57926.44</v>
      </c>
      <c r="BM32" s="5">
        <v>59621.86</v>
      </c>
      <c r="BN32" s="5">
        <v>61186.38</v>
      </c>
      <c r="BO32" s="5">
        <v>62573.77</v>
      </c>
      <c r="BP32" s="5">
        <v>63731.86</v>
      </c>
      <c r="BQ32" s="5">
        <v>64615.54</v>
      </c>
      <c r="BR32" s="5">
        <v>65169.25</v>
      </c>
      <c r="BS32" s="5">
        <v>65338.57</v>
      </c>
      <c r="BT32" s="5">
        <v>65081.64</v>
      </c>
      <c r="BU32" s="5">
        <v>64372.56</v>
      </c>
      <c r="BV32" s="5">
        <v>63180.19</v>
      </c>
      <c r="BW32" s="5">
        <v>61477.33</v>
      </c>
      <c r="BX32" s="5">
        <v>59130.27</v>
      </c>
      <c r="BY32" s="5">
        <v>56112.38</v>
      </c>
      <c r="BZ32" s="5">
        <v>52433.35</v>
      </c>
      <c r="CA32" s="5">
        <v>48140.33</v>
      </c>
      <c r="CB32" s="5">
        <v>43335.41</v>
      </c>
      <c r="CC32" s="5">
        <v>38179.360000000001</v>
      </c>
      <c r="CD32" s="5">
        <v>32870.67</v>
      </c>
      <c r="CE32" s="5">
        <v>27613.15</v>
      </c>
      <c r="CF32" s="5">
        <v>22593.51</v>
      </c>
      <c r="CG32" s="5">
        <v>17970.79</v>
      </c>
      <c r="CH32" s="5">
        <v>13866.37</v>
      </c>
      <c r="CI32" s="5">
        <v>10440.59</v>
      </c>
      <c r="CJ32" s="5">
        <v>7598.9</v>
      </c>
      <c r="CK32" s="5">
        <v>5408.48</v>
      </c>
      <c r="CL32" s="5">
        <v>3649.3</v>
      </c>
      <c r="CM32" s="5">
        <v>2320.94</v>
      </c>
      <c r="CN32" s="5">
        <v>1333.85</v>
      </c>
      <c r="CO32" s="5">
        <v>674.46</v>
      </c>
      <c r="CP32" s="5">
        <v>295.10000000000002</v>
      </c>
      <c r="CQ32" s="5">
        <v>110.58</v>
      </c>
      <c r="CR32" s="5">
        <v>33.79</v>
      </c>
      <c r="CS32" s="5">
        <v>7.75</v>
      </c>
      <c r="CT32" s="5">
        <v>1.1299999999999999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0.99773000000000001</v>
      </c>
      <c r="EE32" s="3">
        <v>0.99508601549999998</v>
      </c>
      <c r="EF32" s="3">
        <v>0.99200124885194996</v>
      </c>
      <c r="EG32" s="3">
        <v>0.98840028431861737</v>
      </c>
      <c r="EH32" s="3">
        <v>0.98417981510457686</v>
      </c>
      <c r="EI32" s="3">
        <v>0.97924907423090302</v>
      </c>
      <c r="EJ32" s="3">
        <v>0.97418635651712926</v>
      </c>
      <c r="EK32" s="3">
        <v>0.96898420137332775</v>
      </c>
      <c r="EL32" s="3">
        <v>0.96361602889771947</v>
      </c>
      <c r="EM32" s="3">
        <v>0.95804632825069069</v>
      </c>
      <c r="EN32" s="3">
        <v>0.952307630744469</v>
      </c>
      <c r="EO32" s="3">
        <v>0.94645093881539055</v>
      </c>
      <c r="EP32" s="3">
        <v>0.94053562044779437</v>
      </c>
      <c r="EQ32" s="3">
        <v>0.93444094962729263</v>
      </c>
      <c r="ER32" s="3">
        <v>0.92812412880781214</v>
      </c>
      <c r="ES32" s="3">
        <v>0.92153444749327673</v>
      </c>
      <c r="ET32" s="3">
        <v>0.91479803068210086</v>
      </c>
      <c r="EU32" s="3">
        <v>0.90790960151106459</v>
      </c>
      <c r="EV32" s="3">
        <v>0.90090961848341433</v>
      </c>
      <c r="EW32" s="3">
        <v>0.89376540520884085</v>
      </c>
      <c r="EX32" s="3">
        <v>0.88635608999965954</v>
      </c>
      <c r="EY32" s="3">
        <v>0.8785029750422626</v>
      </c>
      <c r="EZ32" s="3">
        <v>0.87006056145210642</v>
      </c>
      <c r="FA32" s="3">
        <v>0.86095972797931741</v>
      </c>
      <c r="FB32" s="3">
        <v>0.85092954714835833</v>
      </c>
      <c r="FC32" s="3">
        <v>0.83982491655807223</v>
      </c>
      <c r="FD32" s="3">
        <v>0.82753827802882762</v>
      </c>
      <c r="FE32" s="3">
        <v>0.81402457794861693</v>
      </c>
      <c r="FF32" s="3">
        <v>0.79935585505398288</v>
      </c>
      <c r="FG32" s="3">
        <v>0.78340870574565591</v>
      </c>
      <c r="FH32" s="3">
        <v>0.76613454378396417</v>
      </c>
      <c r="FI32" s="3">
        <v>0.74744852226107328</v>
      </c>
      <c r="FJ32" s="3">
        <v>0.7270730755442365</v>
      </c>
      <c r="FK32" s="3">
        <v>0.70479555650956105</v>
      </c>
      <c r="FL32" s="3">
        <v>0.68041667820989538</v>
      </c>
      <c r="FM32" s="3">
        <v>0.65388723192649156</v>
      </c>
      <c r="FN32" s="3">
        <v>0.62510965484940673</v>
      </c>
      <c r="FO32" s="3">
        <v>0.59406045829303666</v>
      </c>
      <c r="FP32" s="3">
        <v>0.56087624109278766</v>
      </c>
      <c r="FQ32" s="3">
        <v>0.5258439110741322</v>
      </c>
      <c r="FR32" s="3">
        <v>0.48919784891137591</v>
      </c>
      <c r="FS32" s="3">
        <v>0.45119696000794024</v>
      </c>
      <c r="FT32" s="3">
        <v>0.41134724450003896</v>
      </c>
      <c r="FU32" s="3">
        <v>0.37000273295534003</v>
      </c>
      <c r="FV32" s="3">
        <v>0.32771882063320373</v>
      </c>
      <c r="FW32" s="3">
        <v>0.28520058084425187</v>
      </c>
      <c r="FX32" s="3">
        <v>0.24335024761116636</v>
      </c>
      <c r="FY32" s="3">
        <v>0.20321935827760892</v>
      </c>
      <c r="FZ32" s="3">
        <v>0.1658412217096083</v>
      </c>
      <c r="GA32" s="3">
        <v>0.1320527311984927</v>
      </c>
      <c r="GB32" s="3">
        <v>0.10241481620830301</v>
      </c>
      <c r="GC32" s="3">
        <v>7.7213602383925883E-2</v>
      </c>
      <c r="GD32" s="3">
        <v>5.6472484511555704E-2</v>
      </c>
      <c r="GE32" s="3">
        <v>4.0303847471052187E-2</v>
      </c>
      <c r="GF32" s="3">
        <v>2.7804818293329484E-2</v>
      </c>
      <c r="GG32" s="3">
        <v>1.8758242613411805E-2</v>
      </c>
      <c r="GH32" s="3">
        <v>1.1997021645833654E-2</v>
      </c>
      <c r="GI32" s="3">
        <v>7.2322845289743603E-3</v>
      </c>
      <c r="GJ32" s="3">
        <v>3.9397146743134926E-3</v>
      </c>
      <c r="GK32" s="3">
        <v>1.8882658462517138E-3</v>
      </c>
      <c r="GL32" s="3">
        <v>7.8312049441597333E-4</v>
      </c>
      <c r="GM32" s="3">
        <v>2.7815656841160955E-4</v>
      </c>
      <c r="GN32" s="3">
        <v>8.0554142212002118E-5</v>
      </c>
      <c r="GO32" s="3">
        <v>1.7506831726934424E-5</v>
      </c>
      <c r="GP32" s="3">
        <v>2.4110408654334079E-6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23</v>
      </c>
      <c r="HC32">
        <f t="shared" si="24"/>
        <v>0.20858174033735766</v>
      </c>
      <c r="HD32">
        <f>IF(H32&gt;=$F$3,IF(HB32&lt;50,HC32*VLOOKUP(H32,Ret!$A$2:$AZ$27,HB32+2),HC32),0)</f>
        <v>0</v>
      </c>
      <c r="HE32">
        <f>IF(H32&lt;$F$3,HC32*VLOOKUP(H32,Withd!$A$2:$AZ$57,HB32+2),0)</f>
        <v>5.652565163142392E-3</v>
      </c>
      <c r="HF32">
        <f>IF(HC32=HD32,0,HC32*VLOOKUP(H32,Mort!$A$2:$E$115,IF(HF31/HC31=VLOOKUP(H31,Mort!$A$2:$E$115,2),2,3)))</f>
        <v>2.1066755774073125E-4</v>
      </c>
      <c r="HH32">
        <f t="shared" si="26"/>
        <v>44</v>
      </c>
      <c r="HI32">
        <f t="shared" si="26"/>
        <v>23</v>
      </c>
      <c r="HJ32">
        <f t="shared" si="21"/>
        <v>0.17242826728468344</v>
      </c>
      <c r="HK32">
        <f>IF(HH32&gt;=$F$3,IF(HI32&lt;50,HJ32*VLOOKUP(HH32,Ret!$A$2:$AZ$27,HI32+2),HJ32),0)</f>
        <v>0</v>
      </c>
      <c r="HL32">
        <f>IF(HH32&lt;$F$3,HJ32*VLOOKUP(HH32,Withd!$A$2:$AZ$57,HI32+2),0)</f>
        <v>4.6728060434149208E-3</v>
      </c>
      <c r="HM32">
        <f>IF(HJ32=HK32,0,HJ32*VLOOKUP(HH32,Mort!$A$2:$E$115,IF(HM31/HJ31=VLOOKUP(HH31,Mort!$A$2:$E$115,2),2,3)))</f>
        <v>1.7415254995753029E-4</v>
      </c>
      <c r="HN32">
        <f>HN31/(1+Assumptions!$C$9)</f>
        <v>0.44020829587979071</v>
      </c>
      <c r="HO32">
        <f>HO31*(1+Assumptions!$C$10)</f>
        <v>2.0210698678761942</v>
      </c>
      <c r="HQ32">
        <f>HQ31/(1.01+Assumptions!$C$9)</f>
        <v>0.35649363630116998</v>
      </c>
      <c r="HR32">
        <f>HR31/(0.99+Assumptions!$C$9)</f>
        <v>0.54469260295183253</v>
      </c>
    </row>
    <row r="33" spans="2:226" x14ac:dyDescent="0.25">
      <c r="B33">
        <f t="shared" si="25"/>
        <v>2072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71667.017266410243</v>
      </c>
      <c r="F33" s="3">
        <f t="shared" si="19"/>
        <v>57334.31</v>
      </c>
      <c r="H33">
        <f t="shared" si="23"/>
        <v>45</v>
      </c>
      <c r="I33" s="5">
        <v>517641.95977455162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38755.49</v>
      </c>
      <c r="AJ33" s="5">
        <v>40760.300000000003</v>
      </c>
      <c r="AK33" s="5">
        <v>42846.01</v>
      </c>
      <c r="AL33" s="5">
        <v>45009.53</v>
      </c>
      <c r="AM33" s="5">
        <v>47247.15</v>
      </c>
      <c r="AN33" s="5">
        <v>49588.04</v>
      </c>
      <c r="AO33" s="5">
        <v>52036.02</v>
      </c>
      <c r="AP33" s="5">
        <v>54593.87</v>
      </c>
      <c r="AQ33" s="5">
        <v>57263.62</v>
      </c>
      <c r="AR33" s="5">
        <v>60051.25</v>
      </c>
      <c r="AS33" s="5">
        <v>62964.44</v>
      </c>
      <c r="AT33" s="5">
        <v>66012.31</v>
      </c>
      <c r="AU33" s="5">
        <v>69191.7</v>
      </c>
      <c r="AV33" s="5">
        <v>72503.789999999994</v>
      </c>
      <c r="AW33" s="5">
        <v>75948.399999999994</v>
      </c>
      <c r="AX33" s="5">
        <v>79539.850000000006</v>
      </c>
      <c r="AY33" s="5">
        <v>83282.66</v>
      </c>
      <c r="AZ33" s="5">
        <v>87185.78</v>
      </c>
      <c r="BA33" s="5">
        <v>37584.19</v>
      </c>
      <c r="BB33" s="5">
        <v>39322.620000000003</v>
      </c>
      <c r="BC33" s="5">
        <v>41117.800000000003</v>
      </c>
      <c r="BD33" s="5">
        <v>42962.400000000001</v>
      </c>
      <c r="BE33" s="5">
        <v>44851.23</v>
      </c>
      <c r="BF33" s="5">
        <v>46766.79</v>
      </c>
      <c r="BG33" s="5">
        <v>48695.09</v>
      </c>
      <c r="BH33" s="5">
        <v>50621.73</v>
      </c>
      <c r="BI33" s="5">
        <v>52533.81</v>
      </c>
      <c r="BJ33" s="5">
        <v>54424.44</v>
      </c>
      <c r="BK33" s="5">
        <v>56272.3</v>
      </c>
      <c r="BL33" s="5">
        <v>58058.23</v>
      </c>
      <c r="BM33" s="5">
        <v>59757.51</v>
      </c>
      <c r="BN33" s="5">
        <v>61325.59</v>
      </c>
      <c r="BO33" s="5">
        <v>62716.14</v>
      </c>
      <c r="BP33" s="5">
        <v>63876.86</v>
      </c>
      <c r="BQ33" s="5">
        <v>64762.55</v>
      </c>
      <c r="BR33" s="5">
        <v>65317.53</v>
      </c>
      <c r="BS33" s="5">
        <v>65487.23</v>
      </c>
      <c r="BT33" s="5">
        <v>65229.71</v>
      </c>
      <c r="BU33" s="5">
        <v>64519.02</v>
      </c>
      <c r="BV33" s="5">
        <v>63323.93</v>
      </c>
      <c r="BW33" s="5">
        <v>61617.2</v>
      </c>
      <c r="BX33" s="5">
        <v>59264.81</v>
      </c>
      <c r="BY33" s="5">
        <v>56240.05</v>
      </c>
      <c r="BZ33" s="5">
        <v>52552.639999999999</v>
      </c>
      <c r="CA33" s="5">
        <v>48249.86</v>
      </c>
      <c r="CB33" s="5">
        <v>43434.01</v>
      </c>
      <c r="CC33" s="5">
        <v>38266.230000000003</v>
      </c>
      <c r="CD33" s="5">
        <v>32945.46</v>
      </c>
      <c r="CE33" s="5">
        <v>27675.97</v>
      </c>
      <c r="CF33" s="5">
        <v>22644.92</v>
      </c>
      <c r="CG33" s="5">
        <v>18011.68</v>
      </c>
      <c r="CH33" s="5">
        <v>13897.92</v>
      </c>
      <c r="CI33" s="5">
        <v>10464.34</v>
      </c>
      <c r="CJ33" s="5">
        <v>7616.19</v>
      </c>
      <c r="CK33" s="5">
        <v>5420.79</v>
      </c>
      <c r="CL33" s="5">
        <v>3657.6</v>
      </c>
      <c r="CM33" s="5">
        <v>2326.2199999999998</v>
      </c>
      <c r="CN33" s="5">
        <v>1336.88</v>
      </c>
      <c r="CO33" s="5">
        <v>675.99</v>
      </c>
      <c r="CP33" s="5">
        <v>295.77</v>
      </c>
      <c r="CQ33" s="5">
        <v>110.83</v>
      </c>
      <c r="CR33" s="5">
        <v>33.86</v>
      </c>
      <c r="CS33" s="5">
        <v>7.76</v>
      </c>
      <c r="CT33" s="5">
        <v>1.1299999999999999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0.99734999999999996</v>
      </c>
      <c r="EF33" s="3">
        <v>0.994258215</v>
      </c>
      <c r="EG33" s="3">
        <v>0.99064905767955003</v>
      </c>
      <c r="EH33" s="3">
        <v>0.98641898620325841</v>
      </c>
      <c r="EI33" s="3">
        <v>0.98147702708238016</v>
      </c>
      <c r="EJ33" s="3">
        <v>0.97640279085236426</v>
      </c>
      <c r="EK33" s="3">
        <v>0.97118879994921259</v>
      </c>
      <c r="EL33" s="3">
        <v>0.96580841399749395</v>
      </c>
      <c r="EM33" s="3">
        <v>0.96022604136458845</v>
      </c>
      <c r="EN33" s="3">
        <v>0.9544742873768145</v>
      </c>
      <c r="EO33" s="3">
        <v>0.94860427050944707</v>
      </c>
      <c r="EP33" s="3">
        <v>0.94267549381876303</v>
      </c>
      <c r="EQ33" s="3">
        <v>0.93656695661881739</v>
      </c>
      <c r="ER33" s="3">
        <v>0.93023576399207419</v>
      </c>
      <c r="ES33" s="3">
        <v>0.92363109006773048</v>
      </c>
      <c r="ET33" s="3">
        <v>0.91687934679933536</v>
      </c>
      <c r="EU33" s="3">
        <v>0.90997524531793628</v>
      </c>
      <c r="EV33" s="3">
        <v>0.90295933617653501</v>
      </c>
      <c r="EW33" s="3">
        <v>0.89579886864065505</v>
      </c>
      <c r="EX33" s="3">
        <v>0.88837269601962399</v>
      </c>
      <c r="EY33" s="3">
        <v>0.88050171393289012</v>
      </c>
      <c r="EZ33" s="3">
        <v>0.87204009246199499</v>
      </c>
      <c r="FA33" s="3">
        <v>0.86291855309484244</v>
      </c>
      <c r="FB33" s="3">
        <v>0.85286555195128744</v>
      </c>
      <c r="FC33" s="3">
        <v>0.84173565649832316</v>
      </c>
      <c r="FD33" s="3">
        <v>0.82942106384375269</v>
      </c>
      <c r="FE33" s="3">
        <v>0.81587661787118426</v>
      </c>
      <c r="FF33" s="3">
        <v>0.8011745212171455</v>
      </c>
      <c r="FG33" s="3">
        <v>0.78519108951886341</v>
      </c>
      <c r="FH33" s="3">
        <v>0.76787762599497245</v>
      </c>
      <c r="FI33" s="3">
        <v>0.74914909069695501</v>
      </c>
      <c r="FJ33" s="3">
        <v>0.72872728648455609</v>
      </c>
      <c r="FK33" s="3">
        <v>0.70639908242666927</v>
      </c>
      <c r="FL33" s="3">
        <v>0.68196473816553072</v>
      </c>
      <c r="FM33" s="3">
        <v>0.65537493302445671</v>
      </c>
      <c r="FN33" s="3">
        <v>0.62653188222205036</v>
      </c>
      <c r="FO33" s="3">
        <v>0.59541204363208111</v>
      </c>
      <c r="FP33" s="3">
        <v>0.562152326874793</v>
      </c>
      <c r="FQ33" s="3">
        <v>0.5270402925381934</v>
      </c>
      <c r="FR33" s="3">
        <v>0.49031085455120671</v>
      </c>
      <c r="FS33" s="3">
        <v>0.45222350736966899</v>
      </c>
      <c r="FT33" s="3">
        <v>0.41228312719877985</v>
      </c>
      <c r="FU33" s="3">
        <v>0.3708445500840305</v>
      </c>
      <c r="FV33" s="3">
        <v>0.32846443490042748</v>
      </c>
      <c r="FW33" s="3">
        <v>0.28584945911644605</v>
      </c>
      <c r="FX33" s="3">
        <v>0.24390390948569876</v>
      </c>
      <c r="FY33" s="3">
        <v>0.20368171577241218</v>
      </c>
      <c r="FZ33" s="3">
        <v>0.16621853779039239</v>
      </c>
      <c r="GA33" s="3">
        <v>0.13235317290097784</v>
      </c>
      <c r="GB33" s="3">
        <v>0.10264782677508237</v>
      </c>
      <c r="GC33" s="3">
        <v>7.7389276040537844E-2</v>
      </c>
      <c r="GD33" s="3">
        <v>5.6600968710528561E-2</v>
      </c>
      <c r="GE33" s="3">
        <v>4.0395545359017127E-2</v>
      </c>
      <c r="GF33" s="3">
        <v>2.7868078832278737E-2</v>
      </c>
      <c r="GG33" s="3">
        <v>1.8800920703408528E-2</v>
      </c>
      <c r="GH33" s="3">
        <v>1.2024316845071959E-2</v>
      </c>
      <c r="GI33" s="3">
        <v>7.2487391668831797E-3</v>
      </c>
      <c r="GJ33" s="3">
        <v>3.9486781737679433E-3</v>
      </c>
      <c r="GK33" s="3">
        <v>1.8925619619052376E-3</v>
      </c>
      <c r="GL33" s="3">
        <v>7.8490222246095924E-4</v>
      </c>
      <c r="GM33" s="3">
        <v>2.7878942039590812E-4</v>
      </c>
      <c r="GN33" s="3">
        <v>8.0737416146654987E-5</v>
      </c>
      <c r="GO33" s="3">
        <v>1.7546662651152531E-5</v>
      </c>
      <c r="GP33" s="3">
        <v>2.416526380316726E-6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24</v>
      </c>
      <c r="HC33">
        <f t="shared" si="24"/>
        <v>0.20271850761647453</v>
      </c>
      <c r="HD33">
        <f>IF(H33&gt;=$F$3,IF(HB33&lt;50,HC33*VLOOKUP(H33,Ret!$A$2:$AZ$27,HB33+2),HC33),0)</f>
        <v>0</v>
      </c>
      <c r="HE33">
        <f>IF(H33&lt;$F$3,HC33*VLOOKUP(H33,Withd!$A$2:$AZ$57,HB33+2),0)</f>
        <v>4.9057878843186834E-3</v>
      </c>
      <c r="HF33">
        <f>IF(HC33=HD33,0,HC33*VLOOKUP(H33,Mort!$A$2:$E$115,IF(HF32/HC32=VLOOKUP(H32,Mort!$A$2:$E$115,2),2,3)))</f>
        <v>2.1488161807346301E-4</v>
      </c>
      <c r="HH33">
        <f t="shared" si="26"/>
        <v>45</v>
      </c>
      <c r="HI33">
        <f t="shared" si="26"/>
        <v>24</v>
      </c>
      <c r="HJ33">
        <f t="shared" si="21"/>
        <v>0.16758130869131099</v>
      </c>
      <c r="HK33">
        <f>IF(HH33&gt;=$F$3,IF(HI33&lt;50,HJ33*VLOOKUP(HH33,Ret!$A$2:$AZ$27,HI33+2),HJ33),0)</f>
        <v>0</v>
      </c>
      <c r="HL33">
        <f>IF(HH33&lt;$F$3,HJ33*VLOOKUP(HH33,Withd!$A$2:$AZ$57,HI33+2),0)</f>
        <v>4.0554676703297259E-3</v>
      </c>
      <c r="HM33">
        <f>IF(HJ33=HK33,0,HJ33*VLOOKUP(HH33,Mort!$A$2:$E$115,IF(HM32/HJ32=VLOOKUP(HH32,Mort!$A$2:$E$115,2),2,3)))</f>
        <v>1.7763618721278965E-4</v>
      </c>
      <c r="HN33">
        <f>HN32/(1+Assumptions!$C$9)</f>
        <v>0.42409277059710088</v>
      </c>
      <c r="HO33">
        <f>HO32*(1+Assumptions!$C$10)</f>
        <v>2.0867546385821707</v>
      </c>
      <c r="HQ33">
        <f>HQ32/(1.01+Assumptions!$C$9)</f>
        <v>0.34016568349348281</v>
      </c>
      <c r="HR33">
        <f>HR32/(0.99+Assumptions!$C$9)</f>
        <v>0.52985661765742464</v>
      </c>
    </row>
    <row r="34" spans="2:226" x14ac:dyDescent="0.25">
      <c r="B34">
        <f t="shared" si="25"/>
        <v>2073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75608.7032160628</v>
      </c>
      <c r="F34" s="3">
        <f t="shared" si="19"/>
        <v>59153.94</v>
      </c>
      <c r="H34">
        <f t="shared" si="23"/>
        <v>46</v>
      </c>
      <c r="I34" s="5">
        <v>503928.76328163064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40868.6</v>
      </c>
      <c r="AK34" s="5">
        <v>42959.86</v>
      </c>
      <c r="AL34" s="5">
        <v>45129.120000000003</v>
      </c>
      <c r="AM34" s="5">
        <v>47372.69</v>
      </c>
      <c r="AN34" s="5">
        <v>49719.8</v>
      </c>
      <c r="AO34" s="5">
        <v>52174.28</v>
      </c>
      <c r="AP34" s="5">
        <v>54738.93</v>
      </c>
      <c r="AQ34" s="5">
        <v>57415.78</v>
      </c>
      <c r="AR34" s="5">
        <v>60210.81</v>
      </c>
      <c r="AS34" s="5">
        <v>63131.74</v>
      </c>
      <c r="AT34" s="5">
        <v>66187.710000000006</v>
      </c>
      <c r="AU34" s="5">
        <v>69375.55</v>
      </c>
      <c r="AV34" s="5">
        <v>72696.429999999993</v>
      </c>
      <c r="AW34" s="5">
        <v>76150.2</v>
      </c>
      <c r="AX34" s="5">
        <v>79751.19</v>
      </c>
      <c r="AY34" s="5">
        <v>83503.95</v>
      </c>
      <c r="AZ34" s="5">
        <v>87417.44</v>
      </c>
      <c r="BA34" s="5">
        <v>37684.06</v>
      </c>
      <c r="BB34" s="5">
        <v>39427.1</v>
      </c>
      <c r="BC34" s="5">
        <v>41227.050000000003</v>
      </c>
      <c r="BD34" s="5">
        <v>43076.56</v>
      </c>
      <c r="BE34" s="5">
        <v>44970.400000000001</v>
      </c>
      <c r="BF34" s="5">
        <v>46891.06</v>
      </c>
      <c r="BG34" s="5">
        <v>48824.480000000003</v>
      </c>
      <c r="BH34" s="5">
        <v>50756.24</v>
      </c>
      <c r="BI34" s="5">
        <v>52673.39</v>
      </c>
      <c r="BJ34" s="5">
        <v>54569.05</v>
      </c>
      <c r="BK34" s="5">
        <v>56421.82</v>
      </c>
      <c r="BL34" s="5">
        <v>58212.49</v>
      </c>
      <c r="BM34" s="5">
        <v>59916.29</v>
      </c>
      <c r="BN34" s="5">
        <v>61488.54</v>
      </c>
      <c r="BO34" s="5">
        <v>62882.78</v>
      </c>
      <c r="BP34" s="5">
        <v>64046.58</v>
      </c>
      <c r="BQ34" s="5">
        <v>64934.62</v>
      </c>
      <c r="BR34" s="5">
        <v>65491.08</v>
      </c>
      <c r="BS34" s="5">
        <v>65661.23</v>
      </c>
      <c r="BT34" s="5">
        <v>65403.03</v>
      </c>
      <c r="BU34" s="5">
        <v>64690.45</v>
      </c>
      <c r="BV34" s="5">
        <v>63492.19</v>
      </c>
      <c r="BW34" s="5">
        <v>61780.92</v>
      </c>
      <c r="BX34" s="5">
        <v>59422.27</v>
      </c>
      <c r="BY34" s="5">
        <v>56389.48</v>
      </c>
      <c r="BZ34" s="5">
        <v>52692.28</v>
      </c>
      <c r="CA34" s="5">
        <v>48378.06</v>
      </c>
      <c r="CB34" s="5">
        <v>43549.41</v>
      </c>
      <c r="CC34" s="5">
        <v>38367.9</v>
      </c>
      <c r="CD34" s="5">
        <v>33032.99</v>
      </c>
      <c r="CE34" s="5">
        <v>27749.51</v>
      </c>
      <c r="CF34" s="5">
        <v>22705.09</v>
      </c>
      <c r="CG34" s="5">
        <v>18059.54</v>
      </c>
      <c r="CH34" s="5">
        <v>13934.85</v>
      </c>
      <c r="CI34" s="5">
        <v>10492.14</v>
      </c>
      <c r="CJ34" s="5">
        <v>7636.43</v>
      </c>
      <c r="CK34" s="5">
        <v>5435.19</v>
      </c>
      <c r="CL34" s="5">
        <v>3667.32</v>
      </c>
      <c r="CM34" s="5">
        <v>2332.4</v>
      </c>
      <c r="CN34" s="5">
        <v>1340.43</v>
      </c>
      <c r="CO34" s="5">
        <v>677.79</v>
      </c>
      <c r="CP34" s="5">
        <v>296.56</v>
      </c>
      <c r="CQ34" s="5">
        <v>111.13</v>
      </c>
      <c r="CR34" s="5">
        <v>33.950000000000003</v>
      </c>
      <c r="CS34" s="5">
        <v>7.78</v>
      </c>
      <c r="CT34" s="5">
        <v>1.1299999999999999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0.99690000000000001</v>
      </c>
      <c r="EG34" s="3">
        <v>0.99328125300000003</v>
      </c>
      <c r="EH34" s="3">
        <v>0.98903994204969004</v>
      </c>
      <c r="EI34" s="3">
        <v>0.98408485194002115</v>
      </c>
      <c r="EJ34" s="3">
        <v>0.9789971332554912</v>
      </c>
      <c r="EK34" s="3">
        <v>0.97376928856390688</v>
      </c>
      <c r="EL34" s="3">
        <v>0.96837460670526287</v>
      </c>
      <c r="EM34" s="3">
        <v>0.96277740147850643</v>
      </c>
      <c r="EN34" s="3">
        <v>0.9570103648436501</v>
      </c>
      <c r="EO34" s="3">
        <v>0.95112475109986161</v>
      </c>
      <c r="EP34" s="3">
        <v>0.94518022140548752</v>
      </c>
      <c r="EQ34" s="3">
        <v>0.93905545357077991</v>
      </c>
      <c r="ER34" s="3">
        <v>0.93270743870464146</v>
      </c>
      <c r="ES34" s="3">
        <v>0.9260852158898385</v>
      </c>
      <c r="ET34" s="3">
        <v>0.91931553296168378</v>
      </c>
      <c r="EU34" s="3">
        <v>0.91239308699848232</v>
      </c>
      <c r="EV34" s="3">
        <v>0.905358536297724</v>
      </c>
      <c r="EW34" s="3">
        <v>0.89817904310488306</v>
      </c>
      <c r="EX34" s="3">
        <v>0.89073313883754357</v>
      </c>
      <c r="EY34" s="3">
        <v>0.88284124322744295</v>
      </c>
      <c r="EZ34" s="3">
        <v>0.8743571388800272</v>
      </c>
      <c r="FA34" s="3">
        <v>0.86521136320734204</v>
      </c>
      <c r="FB34" s="3">
        <v>0.85513165082597642</v>
      </c>
      <c r="FC34" s="3">
        <v>0.84397218278269737</v>
      </c>
      <c r="FD34" s="3">
        <v>0.83162486974858651</v>
      </c>
      <c r="FE34" s="3">
        <v>0.81804443562559215</v>
      </c>
      <c r="FF34" s="3">
        <v>0.80330327489561892</v>
      </c>
      <c r="FG34" s="3">
        <v>0.7872773745614513</v>
      </c>
      <c r="FH34" s="3">
        <v>0.76991790845237129</v>
      </c>
      <c r="FI34" s="3">
        <v>0.75113961066521795</v>
      </c>
      <c r="FJ34" s="3">
        <v>0.73066354487848417</v>
      </c>
      <c r="FK34" s="3">
        <v>0.70827601386340744</v>
      </c>
      <c r="FL34" s="3">
        <v>0.68377674654387222</v>
      </c>
      <c r="FM34" s="3">
        <v>0.65711629119612669</v>
      </c>
      <c r="FN34" s="3">
        <v>0.62819660322058513</v>
      </c>
      <c r="FO34" s="3">
        <v>0.59699407793861869</v>
      </c>
      <c r="FP34" s="3">
        <v>0.56364598874496741</v>
      </c>
      <c r="FQ34" s="3">
        <v>0.52844066028795678</v>
      </c>
      <c r="FR34" s="3">
        <v>0.49161363067248903</v>
      </c>
      <c r="FS34" s="3">
        <v>0.4534250838418501</v>
      </c>
      <c r="FT34" s="3">
        <v>0.41337858043693793</v>
      </c>
      <c r="FU34" s="3">
        <v>0.37182989931722132</v>
      </c>
      <c r="FV34" s="3">
        <v>0.32933717842324928</v>
      </c>
      <c r="FW34" s="3">
        <v>0.28660897289461695</v>
      </c>
      <c r="FX34" s="3">
        <v>0.24455197221206088</v>
      </c>
      <c r="FY34" s="3">
        <v>0.20422290647456992</v>
      </c>
      <c r="FZ34" s="3">
        <v>0.16666018728670226</v>
      </c>
      <c r="GA34" s="3">
        <v>0.13270484072890953</v>
      </c>
      <c r="GB34" s="3">
        <v>0.10292056627571308</v>
      </c>
      <c r="GC34" s="3">
        <v>7.7594902532248364E-2</v>
      </c>
      <c r="GD34" s="3">
        <v>5.6751359814035805E-2</v>
      </c>
      <c r="GE34" s="3">
        <v>4.0502877985679211E-2</v>
      </c>
      <c r="GF34" s="3">
        <v>2.7942125464760378E-2</v>
      </c>
      <c r="GG34" s="3">
        <v>1.8850875523545942E-2</v>
      </c>
      <c r="GH34" s="3">
        <v>1.2056265949839043E-2</v>
      </c>
      <c r="GI34" s="3">
        <v>7.2679993652009691E-3</v>
      </c>
      <c r="GJ34" s="3">
        <v>3.9591699741995763E-3</v>
      </c>
      <c r="GK34" s="3">
        <v>1.8975905769341148E-3</v>
      </c>
      <c r="GL34" s="3">
        <v>7.8698773997188558E-4</v>
      </c>
      <c r="GM34" s="3">
        <v>2.7953017536061405E-4</v>
      </c>
      <c r="GN34" s="3">
        <v>8.0951938784433821E-5</v>
      </c>
      <c r="GO34" s="3">
        <v>1.7593284856021003E-5</v>
      </c>
      <c r="GP34" s="3">
        <v>2.4229471903712118E-6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25</v>
      </c>
      <c r="HC34">
        <f t="shared" si="24"/>
        <v>0.19759783811408238</v>
      </c>
      <c r="HD34">
        <f>IF(H34&gt;=$F$3,IF(HB34&lt;50,HC34*VLOOKUP(H34,Ret!$A$2:$AZ$27,HB34+2),HC34),0)</f>
        <v>0</v>
      </c>
      <c r="HE34">
        <f>IF(H34&lt;$F$3,HC34*VLOOKUP(H34,Withd!$A$2:$AZ$57,HB34+2),0)</f>
        <v>4.1890741680185462E-3</v>
      </c>
      <c r="HF34">
        <f>IF(HC34=HD34,0,HC34*VLOOKUP(H34,Mort!$A$2:$E$115,IF(HF33/HC33=VLOOKUP(H33,Mort!$A$2:$E$115,2),2,3)))</f>
        <v>2.2921349221233556E-4</v>
      </c>
      <c r="HH34">
        <f t="shared" si="26"/>
        <v>46</v>
      </c>
      <c r="HI34">
        <f t="shared" si="26"/>
        <v>25</v>
      </c>
      <c r="HJ34">
        <f t="shared" si="21"/>
        <v>0.1633482048337685</v>
      </c>
      <c r="HK34">
        <f>IF(HH34&gt;=$F$3,IF(HI34&lt;50,HJ34*VLOOKUP(HH34,Ret!$A$2:$AZ$27,HI34+2),HJ34),0)</f>
        <v>0</v>
      </c>
      <c r="HL34">
        <f>IF(HH34&lt;$F$3,HJ34*VLOOKUP(HH34,Withd!$A$2:$AZ$57,HI34+2),0)</f>
        <v>3.462981942475892E-3</v>
      </c>
      <c r="HM34">
        <f>IF(HJ34=HK34,0,HJ34*VLOOKUP(HH34,Mort!$A$2:$E$115,IF(HM33/HJ33=VLOOKUP(HH33,Mort!$A$2:$E$115,2),2,3)))</f>
        <v>1.8948391760717146E-4</v>
      </c>
      <c r="HN34">
        <f>HN33/(1+Assumptions!$C$9)</f>
        <v>0.40856721637485632</v>
      </c>
      <c r="HO34">
        <f>HO33*(1+Assumptions!$C$10)</f>
        <v>2.1545741643360912</v>
      </c>
      <c r="HQ34">
        <f>HQ33/(1.01+Assumptions!$C$9)</f>
        <v>0.32458557585255993</v>
      </c>
      <c r="HR34">
        <f>HR33/(0.99+Assumptions!$C$9)</f>
        <v>0.51542472534768935</v>
      </c>
    </row>
    <row r="35" spans="2:226" x14ac:dyDescent="0.25">
      <c r="B35">
        <f t="shared" si="25"/>
        <v>2074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79767.181892946246</v>
      </c>
      <c r="F35" s="3">
        <f t="shared" si="19"/>
        <v>60885.29</v>
      </c>
      <c r="H35">
        <f t="shared" si="23"/>
        <v>47</v>
      </c>
      <c r="I35" s="5">
        <v>490153.15451980545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43093.45</v>
      </c>
      <c r="AL35" s="5">
        <v>45269.46</v>
      </c>
      <c r="AM35" s="5">
        <v>47520</v>
      </c>
      <c r="AN35" s="5">
        <v>49874.41</v>
      </c>
      <c r="AO35" s="5">
        <v>52336.53</v>
      </c>
      <c r="AP35" s="5">
        <v>54909.15</v>
      </c>
      <c r="AQ35" s="5">
        <v>57594.32</v>
      </c>
      <c r="AR35" s="5">
        <v>60398.04</v>
      </c>
      <c r="AS35" s="5">
        <v>63328.06</v>
      </c>
      <c r="AT35" s="5">
        <v>66393.53</v>
      </c>
      <c r="AU35" s="5">
        <v>69591.28</v>
      </c>
      <c r="AV35" s="5">
        <v>72922.490000000005</v>
      </c>
      <c r="AW35" s="5">
        <v>76387</v>
      </c>
      <c r="AX35" s="5">
        <v>79999.19</v>
      </c>
      <c r="AY35" s="5">
        <v>83763.62</v>
      </c>
      <c r="AZ35" s="5">
        <v>87689.279999999999</v>
      </c>
      <c r="BA35" s="5">
        <v>37801.24</v>
      </c>
      <c r="BB35" s="5">
        <v>39549.699999999997</v>
      </c>
      <c r="BC35" s="5">
        <v>41355.25</v>
      </c>
      <c r="BD35" s="5">
        <v>43210.51</v>
      </c>
      <c r="BE35" s="5">
        <v>45110.25</v>
      </c>
      <c r="BF35" s="5">
        <v>47036.87</v>
      </c>
      <c r="BG35" s="5">
        <v>48976.31</v>
      </c>
      <c r="BH35" s="5">
        <v>50914.07</v>
      </c>
      <c r="BI35" s="5">
        <v>52837.19</v>
      </c>
      <c r="BJ35" s="5">
        <v>54738.74</v>
      </c>
      <c r="BK35" s="5">
        <v>56597.27</v>
      </c>
      <c r="BL35" s="5">
        <v>58393.51</v>
      </c>
      <c r="BM35" s="5">
        <v>60102.61</v>
      </c>
      <c r="BN35" s="5">
        <v>61679.74</v>
      </c>
      <c r="BO35" s="5">
        <v>63078.32</v>
      </c>
      <c r="BP35" s="5">
        <v>64245.74</v>
      </c>
      <c r="BQ35" s="5">
        <v>65136.55</v>
      </c>
      <c r="BR35" s="5">
        <v>65694.73</v>
      </c>
      <c r="BS35" s="5">
        <v>65865.42</v>
      </c>
      <c r="BT35" s="5">
        <v>65606.41</v>
      </c>
      <c r="BU35" s="5">
        <v>64891.61</v>
      </c>
      <c r="BV35" s="5">
        <v>63689.63</v>
      </c>
      <c r="BW35" s="5">
        <v>61973.04</v>
      </c>
      <c r="BX35" s="5">
        <v>59607.06</v>
      </c>
      <c r="BY35" s="5">
        <v>56564.83</v>
      </c>
      <c r="BZ35" s="5">
        <v>52856.13</v>
      </c>
      <c r="CA35" s="5">
        <v>48528.5</v>
      </c>
      <c r="CB35" s="5">
        <v>43684.84</v>
      </c>
      <c r="CC35" s="5">
        <v>38487.21</v>
      </c>
      <c r="CD35" s="5">
        <v>33135.71</v>
      </c>
      <c r="CE35" s="5">
        <v>27835.8</v>
      </c>
      <c r="CF35" s="5">
        <v>22775.69</v>
      </c>
      <c r="CG35" s="5">
        <v>18115.7</v>
      </c>
      <c r="CH35" s="5">
        <v>13978.18</v>
      </c>
      <c r="CI35" s="5">
        <v>10524.77</v>
      </c>
      <c r="CJ35" s="5">
        <v>7660.17</v>
      </c>
      <c r="CK35" s="5">
        <v>5452.09</v>
      </c>
      <c r="CL35" s="5">
        <v>3678.72</v>
      </c>
      <c r="CM35" s="5">
        <v>2339.65</v>
      </c>
      <c r="CN35" s="5">
        <v>1344.6</v>
      </c>
      <c r="CO35" s="5">
        <v>679.9</v>
      </c>
      <c r="CP35" s="5">
        <v>297.48</v>
      </c>
      <c r="CQ35" s="5">
        <v>111.47</v>
      </c>
      <c r="CR35" s="5">
        <v>34.06</v>
      </c>
      <c r="CS35" s="5">
        <v>7.81</v>
      </c>
      <c r="CT35" s="5">
        <v>1.1299999999999999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0.99636999999999998</v>
      </c>
      <c r="EH35" s="3">
        <v>0.99211550009999994</v>
      </c>
      <c r="EI35" s="3">
        <v>0.98714500144449902</v>
      </c>
      <c r="EJ35" s="3">
        <v>0.982041461787031</v>
      </c>
      <c r="EK35" s="3">
        <v>0.97679736038108822</v>
      </c>
      <c r="EL35" s="3">
        <v>0.97138590300457706</v>
      </c>
      <c r="EM35" s="3">
        <v>0.96577129248521054</v>
      </c>
      <c r="EN35" s="3">
        <v>0.95998632244322413</v>
      </c>
      <c r="EO35" s="3">
        <v>0.95408240656019827</v>
      </c>
      <c r="EP35" s="3">
        <v>0.94811939151919711</v>
      </c>
      <c r="EQ35" s="3">
        <v>0.94197557786215269</v>
      </c>
      <c r="ER35" s="3">
        <v>0.93560782295580458</v>
      </c>
      <c r="ES35" s="3">
        <v>0.9289650074128184</v>
      </c>
      <c r="ET35" s="3">
        <v>0.92217427320863066</v>
      </c>
      <c r="EU35" s="3">
        <v>0.91523030093136959</v>
      </c>
      <c r="EV35" s="3">
        <v>0.90817387531118876</v>
      </c>
      <c r="EW35" s="3">
        <v>0.90097205647997103</v>
      </c>
      <c r="EX35" s="3">
        <v>0.89350299813175205</v>
      </c>
      <c r="EY35" s="3">
        <v>0.88558656156830473</v>
      </c>
      <c r="EZ35" s="3">
        <v>0.87707607471163329</v>
      </c>
      <c r="FA35" s="3">
        <v>0.8679018589701496</v>
      </c>
      <c r="FB35" s="3">
        <v>0.8577908023131473</v>
      </c>
      <c r="FC35" s="3">
        <v>0.84659663234296068</v>
      </c>
      <c r="FD35" s="3">
        <v>0.83421092361178317</v>
      </c>
      <c r="FE35" s="3">
        <v>0.82058825922920275</v>
      </c>
      <c r="FF35" s="3">
        <v>0.80580125879789244</v>
      </c>
      <c r="FG35" s="3">
        <v>0.78972552368487448</v>
      </c>
      <c r="FH35" s="3">
        <v>0.77231207588762296</v>
      </c>
      <c r="FI35" s="3">
        <v>0.75347538435672379</v>
      </c>
      <c r="FJ35" s="3">
        <v>0.73293564537915956</v>
      </c>
      <c r="FK35" s="3">
        <v>0.7104784972047421</v>
      </c>
      <c r="FL35" s="3">
        <v>0.68590304598643004</v>
      </c>
      <c r="FM35" s="3">
        <v>0.65915968622341914</v>
      </c>
      <c r="FN35" s="3">
        <v>0.63015006843272647</v>
      </c>
      <c r="FO35" s="3">
        <v>0.598850514533673</v>
      </c>
      <c r="FP35" s="3">
        <v>0.56539872479182196</v>
      </c>
      <c r="FQ35" s="3">
        <v>0.5300839204413248</v>
      </c>
      <c r="FR35" s="3">
        <v>0.49314237202576888</v>
      </c>
      <c r="FS35" s="3">
        <v>0.45483507256680716</v>
      </c>
      <c r="FT35" s="3">
        <v>0.41466403895770676</v>
      </c>
      <c r="FU35" s="3">
        <v>0.37298615640206767</v>
      </c>
      <c r="FV35" s="3">
        <v>0.33036129844843937</v>
      </c>
      <c r="FW35" s="3">
        <v>0.28750022358773886</v>
      </c>
      <c r="FX35" s="3">
        <v>0.24531244077847406</v>
      </c>
      <c r="FY35" s="3">
        <v>0.2048579661696959</v>
      </c>
      <c r="FZ35" s="3">
        <v>0.16717844045210373</v>
      </c>
      <c r="GA35" s="3">
        <v>0.13311750499439212</v>
      </c>
      <c r="GB35" s="3">
        <v>0.10324061217345076</v>
      </c>
      <c r="GC35" s="3">
        <v>7.7836194735929731E-2</v>
      </c>
      <c r="GD35" s="3">
        <v>5.6927836105964282E-2</v>
      </c>
      <c r="GE35" s="3">
        <v>4.0628827350465642E-2</v>
      </c>
      <c r="GF35" s="3">
        <v>2.802901541253924E-2</v>
      </c>
      <c r="GG35" s="3">
        <v>1.8909494957915472E-2</v>
      </c>
      <c r="GH35" s="3">
        <v>1.209375659528442E-2</v>
      </c>
      <c r="GI35" s="3">
        <v>7.2906002259012599E-3</v>
      </c>
      <c r="GJ35" s="3">
        <v>3.971481567057452E-3</v>
      </c>
      <c r="GK35" s="3">
        <v>1.9034914002749662E-3</v>
      </c>
      <c r="GL35" s="3">
        <v>7.8943498843603679E-4</v>
      </c>
      <c r="GM35" s="3">
        <v>2.8039941354259592E-4</v>
      </c>
      <c r="GN35" s="3">
        <v>8.1203670161935767E-5</v>
      </c>
      <c r="GO35" s="3">
        <v>1.7647993636293503E-5</v>
      </c>
      <c r="GP35" s="3">
        <v>2.4304816835903405E-6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26</v>
      </c>
      <c r="HC35">
        <f t="shared" si="24"/>
        <v>0.19317955045385149</v>
      </c>
      <c r="HD35">
        <f>IF(H35&gt;=$F$3,IF(HB35&lt;50,HC35*VLOOKUP(H35,Ret!$A$2:$AZ$27,HB35+2),HC35),0)</f>
        <v>0</v>
      </c>
      <c r="HE35">
        <f>IF(H35&lt;$F$3,HC35*VLOOKUP(H35,Withd!$A$2:$AZ$57,HB35+2),0)</f>
        <v>3.5351857733054823E-3</v>
      </c>
      <c r="HF35">
        <f>IF(HC35=HD35,0,HC35*VLOOKUP(H35,Mort!$A$2:$E$115,IF(HF34/HC34=VLOOKUP(H34,Mort!$A$2:$E$115,2),2,3)))</f>
        <v>2.4340623357185288E-4</v>
      </c>
      <c r="HH35">
        <f t="shared" si="26"/>
        <v>47</v>
      </c>
      <c r="HI35">
        <f t="shared" si="26"/>
        <v>26</v>
      </c>
      <c r="HJ35">
        <f t="shared" si="21"/>
        <v>0.15969573897368544</v>
      </c>
      <c r="HK35">
        <f>IF(HH35&gt;=$F$3,IF(HI35&lt;50,HJ35*VLOOKUP(HH35,Ret!$A$2:$AZ$27,HI35+2),HJ35),0)</f>
        <v>0</v>
      </c>
      <c r="HL35">
        <f>IF(HH35&lt;$F$3,HJ35*VLOOKUP(HH35,Withd!$A$2:$AZ$57,HI35+2),0)</f>
        <v>2.9224320232184436E-3</v>
      </c>
      <c r="HM35">
        <f>IF(HJ35=HK35,0,HJ35*VLOOKUP(HH35,Mort!$A$2:$E$115,IF(HM34/HJ34=VLOOKUP(HH34,Mort!$A$2:$E$115,2),2,3)))</f>
        <v>2.0121663110684367E-4</v>
      </c>
      <c r="HN35">
        <f>HN34/(1+Assumptions!$C$9)</f>
        <v>0.39361003504321418</v>
      </c>
      <c r="HO35">
        <f>HO34*(1+Assumptions!$C$10)</f>
        <v>2.2245978246770139</v>
      </c>
      <c r="HQ35">
        <f>HQ34/(1.01+Assumptions!$C$9)</f>
        <v>0.30971906092801521</v>
      </c>
      <c r="HR35">
        <f>HR34/(0.99+Assumptions!$C$9)</f>
        <v>0.50138591959891954</v>
      </c>
    </row>
    <row r="36" spans="2:226" x14ac:dyDescent="0.25">
      <c r="B36">
        <f t="shared" si="25"/>
        <v>2075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84154.37689705829</v>
      </c>
      <c r="F36" s="3">
        <f t="shared" si="19"/>
        <v>62482.96</v>
      </c>
      <c r="H36">
        <f t="shared" si="23"/>
        <v>48</v>
      </c>
      <c r="I36" s="5">
        <v>476336.68042755534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45434.38</v>
      </c>
      <c r="AM36" s="5">
        <v>47693.13</v>
      </c>
      <c r="AN36" s="5">
        <v>50056.12</v>
      </c>
      <c r="AO36" s="5">
        <v>52527.199999999997</v>
      </c>
      <c r="AP36" s="5">
        <v>55109.19</v>
      </c>
      <c r="AQ36" s="5">
        <v>57804.15</v>
      </c>
      <c r="AR36" s="5">
        <v>60618.09</v>
      </c>
      <c r="AS36" s="5">
        <v>63558.77</v>
      </c>
      <c r="AT36" s="5">
        <v>66635.42</v>
      </c>
      <c r="AU36" s="5">
        <v>69844.820000000007</v>
      </c>
      <c r="AV36" s="5">
        <v>73188.160000000003</v>
      </c>
      <c r="AW36" s="5">
        <v>76665.3</v>
      </c>
      <c r="AX36" s="5">
        <v>80290.64</v>
      </c>
      <c r="AY36" s="5">
        <v>84068.79</v>
      </c>
      <c r="AZ36" s="5">
        <v>88008.75</v>
      </c>
      <c r="BA36" s="5">
        <v>37938.959999999999</v>
      </c>
      <c r="BB36" s="5">
        <v>39693.79</v>
      </c>
      <c r="BC36" s="5">
        <v>41505.919999999998</v>
      </c>
      <c r="BD36" s="5">
        <v>43367.93</v>
      </c>
      <c r="BE36" s="5">
        <v>45274.59</v>
      </c>
      <c r="BF36" s="5">
        <v>47208.24</v>
      </c>
      <c r="BG36" s="5">
        <v>49154.74</v>
      </c>
      <c r="BH36" s="5">
        <v>51099.56</v>
      </c>
      <c r="BI36" s="5">
        <v>53029.69</v>
      </c>
      <c r="BJ36" s="5">
        <v>54938.17</v>
      </c>
      <c r="BK36" s="5">
        <v>56803.47</v>
      </c>
      <c r="BL36" s="5">
        <v>58606.26</v>
      </c>
      <c r="BM36" s="5">
        <v>60321.58</v>
      </c>
      <c r="BN36" s="5">
        <v>61904.46</v>
      </c>
      <c r="BO36" s="5">
        <v>63308.13</v>
      </c>
      <c r="BP36" s="5">
        <v>64479.81</v>
      </c>
      <c r="BQ36" s="5">
        <v>65373.85</v>
      </c>
      <c r="BR36" s="5">
        <v>65934.070000000007</v>
      </c>
      <c r="BS36" s="5">
        <v>66105.38</v>
      </c>
      <c r="BT36" s="5">
        <v>65845.429999999993</v>
      </c>
      <c r="BU36" s="5">
        <v>65128.03</v>
      </c>
      <c r="BV36" s="5">
        <v>63921.66</v>
      </c>
      <c r="BW36" s="5">
        <v>62198.82</v>
      </c>
      <c r="BX36" s="5">
        <v>59824.22</v>
      </c>
      <c r="BY36" s="5">
        <v>56770.91</v>
      </c>
      <c r="BZ36" s="5">
        <v>53048.7</v>
      </c>
      <c r="CA36" s="5">
        <v>48705.3</v>
      </c>
      <c r="CB36" s="5">
        <v>43843.99</v>
      </c>
      <c r="CC36" s="5">
        <v>38627.43</v>
      </c>
      <c r="CD36" s="5">
        <v>33256.43</v>
      </c>
      <c r="CE36" s="5">
        <v>27937.21</v>
      </c>
      <c r="CF36" s="5">
        <v>22858.67</v>
      </c>
      <c r="CG36" s="5">
        <v>18181.7</v>
      </c>
      <c r="CH36" s="5">
        <v>14029.1</v>
      </c>
      <c r="CI36" s="5">
        <v>10563.11</v>
      </c>
      <c r="CJ36" s="5">
        <v>7688.08</v>
      </c>
      <c r="CK36" s="5">
        <v>5471.96</v>
      </c>
      <c r="CL36" s="5">
        <v>3692.12</v>
      </c>
      <c r="CM36" s="5">
        <v>2348.1799999999998</v>
      </c>
      <c r="CN36" s="5">
        <v>1349.5</v>
      </c>
      <c r="CO36" s="5">
        <v>682.38</v>
      </c>
      <c r="CP36" s="5">
        <v>298.57</v>
      </c>
      <c r="CQ36" s="5">
        <v>111.88</v>
      </c>
      <c r="CR36" s="5">
        <v>34.18</v>
      </c>
      <c r="CS36" s="5">
        <v>7.84</v>
      </c>
      <c r="CT36" s="5">
        <v>1.1399999999999999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0.99573</v>
      </c>
      <c r="EI36" s="3">
        <v>0.99074139270000006</v>
      </c>
      <c r="EJ36" s="3">
        <v>0.98561925969974107</v>
      </c>
      <c r="EK36" s="3">
        <v>0.98035605285294447</v>
      </c>
      <c r="EL36" s="3">
        <v>0.97492488032013913</v>
      </c>
      <c r="EM36" s="3">
        <v>0.96928981451188867</v>
      </c>
      <c r="EN36" s="3">
        <v>0.96348376852296236</v>
      </c>
      <c r="EO36" s="3">
        <v>0.9575583433465461</v>
      </c>
      <c r="EP36" s="3">
        <v>0.95157360370063027</v>
      </c>
      <c r="EQ36" s="3">
        <v>0.94540740674865009</v>
      </c>
      <c r="ER36" s="3">
        <v>0.93901645267902922</v>
      </c>
      <c r="ES36" s="3">
        <v>0.93234943586500807</v>
      </c>
      <c r="ET36" s="3">
        <v>0.92553396148883482</v>
      </c>
      <c r="EU36" s="3">
        <v>0.91856469075882385</v>
      </c>
      <c r="EV36" s="3">
        <v>0.91148255699307335</v>
      </c>
      <c r="EW36" s="3">
        <v>0.90425450031611831</v>
      </c>
      <c r="EX36" s="3">
        <v>0.89675823050849768</v>
      </c>
      <c r="EY36" s="3">
        <v>0.88881295258619242</v>
      </c>
      <c r="EZ36" s="3">
        <v>0.8802714601118391</v>
      </c>
      <c r="FA36" s="3">
        <v>0.87106382063906929</v>
      </c>
      <c r="FB36" s="3">
        <v>0.86091592712862408</v>
      </c>
      <c r="FC36" s="3">
        <v>0.84968097427959555</v>
      </c>
      <c r="FD36" s="3">
        <v>0.83725014162588507</v>
      </c>
      <c r="FE36" s="3">
        <v>0.8235778468131344</v>
      </c>
      <c r="FF36" s="3">
        <v>0.8087369740135617</v>
      </c>
      <c r="FG36" s="3">
        <v>0.79260267138199114</v>
      </c>
      <c r="FH36" s="3">
        <v>0.77512578247801822</v>
      </c>
      <c r="FI36" s="3">
        <v>0.75622046464337933</v>
      </c>
      <c r="FJ36" s="3">
        <v>0.73560589477720084</v>
      </c>
      <c r="FK36" s="3">
        <v>0.71306693016122735</v>
      </c>
      <c r="FL36" s="3">
        <v>0.68840194504695051</v>
      </c>
      <c r="FM36" s="3">
        <v>0.66156115320956999</v>
      </c>
      <c r="FN36" s="3">
        <v>0.63244584685681682</v>
      </c>
      <c r="FO36" s="3">
        <v>0.6010322616434387</v>
      </c>
      <c r="FP36" s="3">
        <v>0.56745859950803623</v>
      </c>
      <c r="FQ36" s="3">
        <v>0.53201513538276435</v>
      </c>
      <c r="FR36" s="3">
        <v>0.49493900059793949</v>
      </c>
      <c r="FS36" s="3">
        <v>0.45649213903149155</v>
      </c>
      <c r="FT36" s="3">
        <v>0.41617475331223025</v>
      </c>
      <c r="FU36" s="3">
        <v>0.37434502885681797</v>
      </c>
      <c r="FV36" s="3">
        <v>0.33156487895906078</v>
      </c>
      <c r="FW36" s="3">
        <v>0.28854765156291223</v>
      </c>
      <c r="FX36" s="3">
        <v>0.24620616917257049</v>
      </c>
      <c r="FY36" s="3">
        <v>0.2056043098143219</v>
      </c>
      <c r="FZ36" s="3">
        <v>0.16778750911017368</v>
      </c>
      <c r="GA36" s="3">
        <v>0.13360248200406688</v>
      </c>
      <c r="GB36" s="3">
        <v>0.10361674094307412</v>
      </c>
      <c r="GC36" s="3">
        <v>7.8119769499211872E-2</v>
      </c>
      <c r="GD36" s="3">
        <v>5.7135237016333572E-2</v>
      </c>
      <c r="GE36" s="3">
        <v>4.0776847306187101E-2</v>
      </c>
      <c r="GF36" s="3">
        <v>2.8131131419592361E-2</v>
      </c>
      <c r="GG36" s="3">
        <v>1.8978386500913789E-2</v>
      </c>
      <c r="GH36" s="3">
        <v>1.2137816870524424E-2</v>
      </c>
      <c r="GI36" s="3">
        <v>7.3171615222269448E-3</v>
      </c>
      <c r="GJ36" s="3">
        <v>3.9859505676179061E-3</v>
      </c>
      <c r="GK36" s="3">
        <v>1.9104262475535861E-3</v>
      </c>
      <c r="GL36" s="3">
        <v>7.9231107764789882E-4</v>
      </c>
      <c r="GM36" s="3">
        <v>2.8142097166975719E-4</v>
      </c>
      <c r="GN36" s="3">
        <v>8.1499513395561673E-5</v>
      </c>
      <c r="GO36" s="3">
        <v>1.7712289246257421E-5</v>
      </c>
      <c r="GP36" s="3">
        <v>2.4393364749945713E-6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27</v>
      </c>
      <c r="HC36">
        <f t="shared" si="24"/>
        <v>0.18940095844697416</v>
      </c>
      <c r="HD36">
        <f>IF(H36&gt;=$F$3,IF(HB36&lt;50,HC36*VLOOKUP(H36,Ret!$A$2:$AZ$27,HB36+2),HC36),0)</f>
        <v>0</v>
      </c>
      <c r="HE36">
        <f>IF(H36&lt;$F$3,HC36*VLOOKUP(H36,Withd!$A$2:$AZ$57,HB36+2),0)</f>
        <v>2.8978346642387046E-3</v>
      </c>
      <c r="HF36">
        <f>IF(HC36=HD36,0,HC36*VLOOKUP(H36,Mort!$A$2:$E$115,IF(HF35/HC35=VLOOKUP(H35,Mort!$A$2:$E$115,2),2,3)))</f>
        <v>2.575853034878849E-4</v>
      </c>
      <c r="HH36">
        <f t="shared" si="26"/>
        <v>48</v>
      </c>
      <c r="HI36">
        <f t="shared" si="26"/>
        <v>27</v>
      </c>
      <c r="HJ36">
        <f t="shared" si="21"/>
        <v>0.15657209031936015</v>
      </c>
      <c r="HK36">
        <f>IF(HH36&gt;=$F$3,IF(HI36&lt;50,HJ36*VLOOKUP(HH36,Ret!$A$2:$AZ$27,HI36+2),HJ36),0)</f>
        <v>0</v>
      </c>
      <c r="HL36">
        <f>IF(HH36&lt;$F$3,HJ36*VLOOKUP(HH36,Withd!$A$2:$AZ$57,HI36+2),0)</f>
        <v>2.3955529818862099E-3</v>
      </c>
      <c r="HM36">
        <f>IF(HJ36=HK36,0,HJ36*VLOOKUP(HH36,Mort!$A$2:$E$115,IF(HM35/HJ35=VLOOKUP(HH35,Mort!$A$2:$E$115,2),2,3)))</f>
        <v>2.1293804283432981E-4</v>
      </c>
      <c r="HN36">
        <f>HN35/(1+Assumptions!$C$9)</f>
        <v>0.37920041911677665</v>
      </c>
      <c r="HO36">
        <f>HO35*(1+Assumptions!$C$10)</f>
        <v>2.2968972539790169</v>
      </c>
      <c r="HQ36">
        <f>HQ35/(1.01+Assumptions!$C$9)</f>
        <v>0.29553345508398399</v>
      </c>
      <c r="HR36">
        <f>HR35/(0.99+Assumptions!$C$9)</f>
        <v>0.48772949377326802</v>
      </c>
    </row>
    <row r="37" spans="2:226" x14ac:dyDescent="0.25">
      <c r="B37">
        <f t="shared" si="25"/>
        <v>2076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88782.867626396503</v>
      </c>
      <c r="F37" s="3">
        <f t="shared" si="19"/>
        <v>63899.75</v>
      </c>
      <c r="H37">
        <f t="shared" si="23"/>
        <v>49</v>
      </c>
      <c r="I37" s="5">
        <v>462511.41203339526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47897.65</v>
      </c>
      <c r="AN37" s="5">
        <v>50270.77</v>
      </c>
      <c r="AO37" s="5">
        <v>52752.45</v>
      </c>
      <c r="AP37" s="5">
        <v>55345.52</v>
      </c>
      <c r="AQ37" s="5">
        <v>58052.03</v>
      </c>
      <c r="AR37" s="5">
        <v>60878.03</v>
      </c>
      <c r="AS37" s="5">
        <v>63831.33</v>
      </c>
      <c r="AT37" s="5">
        <v>66921.17</v>
      </c>
      <c r="AU37" s="5">
        <v>70144.33</v>
      </c>
      <c r="AV37" s="5">
        <v>73502.02</v>
      </c>
      <c r="AW37" s="5">
        <v>76994.06</v>
      </c>
      <c r="AX37" s="5">
        <v>80634.95</v>
      </c>
      <c r="AY37" s="5">
        <v>84429.3</v>
      </c>
      <c r="AZ37" s="5">
        <v>88386.16</v>
      </c>
      <c r="BA37" s="5">
        <v>38101.65</v>
      </c>
      <c r="BB37" s="5">
        <v>39864.01</v>
      </c>
      <c r="BC37" s="5">
        <v>41683.910000000003</v>
      </c>
      <c r="BD37" s="5">
        <v>43553.91</v>
      </c>
      <c r="BE37" s="5">
        <v>45468.74</v>
      </c>
      <c r="BF37" s="5">
        <v>47410.68</v>
      </c>
      <c r="BG37" s="5">
        <v>49365.53</v>
      </c>
      <c r="BH37" s="5">
        <v>51318.69</v>
      </c>
      <c r="BI37" s="5">
        <v>53257.1</v>
      </c>
      <c r="BJ37" s="5">
        <v>55173.760000000002</v>
      </c>
      <c r="BK37" s="5">
        <v>57047.06</v>
      </c>
      <c r="BL37" s="5">
        <v>58857.58</v>
      </c>
      <c r="BM37" s="5">
        <v>60580.25</v>
      </c>
      <c r="BN37" s="5">
        <v>62169.919999999998</v>
      </c>
      <c r="BO37" s="5">
        <v>63579.61</v>
      </c>
      <c r="BP37" s="5">
        <v>64756.31</v>
      </c>
      <c r="BQ37" s="5">
        <v>65654.2</v>
      </c>
      <c r="BR37" s="5">
        <v>66216.820000000007</v>
      </c>
      <c r="BS37" s="5">
        <v>66388.86</v>
      </c>
      <c r="BT37" s="5">
        <v>66127.8</v>
      </c>
      <c r="BU37" s="5">
        <v>65407.32</v>
      </c>
      <c r="BV37" s="5">
        <v>64195.78</v>
      </c>
      <c r="BW37" s="5">
        <v>62465.55</v>
      </c>
      <c r="BX37" s="5">
        <v>60080.76</v>
      </c>
      <c r="BY37" s="5">
        <v>57014.36</v>
      </c>
      <c r="BZ37" s="5">
        <v>53276.19</v>
      </c>
      <c r="CA37" s="5">
        <v>48914.16</v>
      </c>
      <c r="CB37" s="5">
        <v>44032.01</v>
      </c>
      <c r="CC37" s="5">
        <v>38793.08</v>
      </c>
      <c r="CD37" s="5">
        <v>33399.050000000003</v>
      </c>
      <c r="CE37" s="5">
        <v>28057.01</v>
      </c>
      <c r="CF37" s="5">
        <v>22956.69</v>
      </c>
      <c r="CG37" s="5">
        <v>18259.66</v>
      </c>
      <c r="CH37" s="5">
        <v>14089.27</v>
      </c>
      <c r="CI37" s="5">
        <v>10608.41</v>
      </c>
      <c r="CJ37" s="5">
        <v>7721.05</v>
      </c>
      <c r="CK37" s="5">
        <v>5495.42</v>
      </c>
      <c r="CL37" s="5">
        <v>3707.96</v>
      </c>
      <c r="CM37" s="5">
        <v>2358.25</v>
      </c>
      <c r="CN37" s="5">
        <v>1355.29</v>
      </c>
      <c r="CO37" s="5">
        <v>685.3</v>
      </c>
      <c r="CP37" s="5">
        <v>299.85000000000002</v>
      </c>
      <c r="CQ37" s="5">
        <v>112.36</v>
      </c>
      <c r="CR37" s="5">
        <v>34.33</v>
      </c>
      <c r="CS37" s="5">
        <v>7.87</v>
      </c>
      <c r="CT37" s="5">
        <v>1.1399999999999999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0.99499000000000004</v>
      </c>
      <c r="EJ37" s="3">
        <v>0.98984590170000009</v>
      </c>
      <c r="EK37" s="3">
        <v>0.98456012458492204</v>
      </c>
      <c r="EL37" s="3">
        <v>0.97910566149472156</v>
      </c>
      <c r="EM37" s="3">
        <v>0.97344643077128201</v>
      </c>
      <c r="EN37" s="3">
        <v>0.96761548665096198</v>
      </c>
      <c r="EO37" s="3">
        <v>0.96166465140805857</v>
      </c>
      <c r="EP37" s="3">
        <v>0.95565424733675819</v>
      </c>
      <c r="EQ37" s="3">
        <v>0.94946160781401601</v>
      </c>
      <c r="ER37" s="3">
        <v>0.94304324734519329</v>
      </c>
      <c r="ES37" s="3">
        <v>0.93634764028904238</v>
      </c>
      <c r="ET37" s="3">
        <v>0.92950293903852943</v>
      </c>
      <c r="EU37" s="3">
        <v>0.92250378190756932</v>
      </c>
      <c r="EV37" s="3">
        <v>0.91539127774906193</v>
      </c>
      <c r="EW37" s="3">
        <v>0.90813222491651191</v>
      </c>
      <c r="EX37" s="3">
        <v>0.90060380877195401</v>
      </c>
      <c r="EY37" s="3">
        <v>0.89262445902623455</v>
      </c>
      <c r="EZ37" s="3">
        <v>0.88404633797499244</v>
      </c>
      <c r="FA37" s="3">
        <v>0.87479921327977395</v>
      </c>
      <c r="FB37" s="3">
        <v>0.86460780244506452</v>
      </c>
      <c r="FC37" s="3">
        <v>0.85332467062315642</v>
      </c>
      <c r="FD37" s="3">
        <v>0.84084053069193965</v>
      </c>
      <c r="FE37" s="3">
        <v>0.82710960482574036</v>
      </c>
      <c r="FF37" s="3">
        <v>0.81220508974678052</v>
      </c>
      <c r="FG37" s="3">
        <v>0.79600159820633221</v>
      </c>
      <c r="FH37" s="3">
        <v>0.77844976296588253</v>
      </c>
      <c r="FI37" s="3">
        <v>0.75946337324714464</v>
      </c>
      <c r="FJ37" s="3">
        <v>0.73876040169242752</v>
      </c>
      <c r="FK37" s="3">
        <v>0.7161247829845715</v>
      </c>
      <c r="FL37" s="3">
        <v>0.69135402674113511</v>
      </c>
      <c r="FM37" s="3">
        <v>0.66439813323849828</v>
      </c>
      <c r="FN37" s="3">
        <v>0.63515797139467201</v>
      </c>
      <c r="FO37" s="3">
        <v>0.60360967495549867</v>
      </c>
      <c r="FP37" s="3">
        <v>0.56989203851248449</v>
      </c>
      <c r="FQ37" s="3">
        <v>0.53429658178699468</v>
      </c>
      <c r="FR37" s="3">
        <v>0.49706145300225901</v>
      </c>
      <c r="FS37" s="3">
        <v>0.45844971933304357</v>
      </c>
      <c r="FT37" s="3">
        <v>0.41795944012154918</v>
      </c>
      <c r="FU37" s="3">
        <v>0.37595033679493228</v>
      </c>
      <c r="FV37" s="3">
        <v>0.33298673230600739</v>
      </c>
      <c r="FW37" s="3">
        <v>0.289785033656626</v>
      </c>
      <c r="FX37" s="3">
        <v>0.2472619778178527</v>
      </c>
      <c r="FY37" s="3">
        <v>0.20648600505591061</v>
      </c>
      <c r="FZ37" s="3">
        <v>0.16850703414597695</v>
      </c>
      <c r="GA37" s="3">
        <v>0.1341754110090756</v>
      </c>
      <c r="GB37" s="3">
        <v>0.10406108176219868</v>
      </c>
      <c r="GC37" s="3">
        <v>7.8454771372974449E-2</v>
      </c>
      <c r="GD37" s="3">
        <v>5.7380250686766048E-2</v>
      </c>
      <c r="GE37" s="3">
        <v>4.0951711112638053E-2</v>
      </c>
      <c r="GF37" s="3">
        <v>2.8251766462386741E-2</v>
      </c>
      <c r="GG37" s="3">
        <v>1.9059771726184591E-2</v>
      </c>
      <c r="GH37" s="3">
        <v>1.2189867605198617E-2</v>
      </c>
      <c r="GI37" s="3">
        <v>7.3485397871179345E-3</v>
      </c>
      <c r="GJ37" s="3">
        <v>4.0030435636346237E-3</v>
      </c>
      <c r="GK37" s="3">
        <v>1.9186187496144389E-3</v>
      </c>
      <c r="GL37" s="3">
        <v>7.9570875402759633E-4</v>
      </c>
      <c r="GM37" s="3">
        <v>2.8262779234306196E-4</v>
      </c>
      <c r="GN37" s="3">
        <v>8.1849008662550734E-5</v>
      </c>
      <c r="GO37" s="3">
        <v>1.7788245052632154E-5</v>
      </c>
      <c r="GP37" s="3">
        <v>2.4497971086484994E-6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28</v>
      </c>
      <c r="HC37">
        <f t="shared" si="24"/>
        <v>0.18624553847924757</v>
      </c>
      <c r="HD37">
        <f>IF(H37&gt;=$F$3,IF(HB37&lt;50,HC37*VLOOKUP(H37,Ret!$A$2:$AZ$27,HB37+2),HC37),0)</f>
        <v>0</v>
      </c>
      <c r="HE37">
        <f>IF(H37&lt;$F$3,HC37*VLOOKUP(H37,Withd!$A$2:$AZ$57,HB37+2),0)</f>
        <v>2.2535710155988957E-3</v>
      </c>
      <c r="HF37">
        <f>IF(HC37=HD37,0,HC37*VLOOKUP(H37,Mort!$A$2:$E$115,IF(HF36/HC36=VLOOKUP(H36,Mort!$A$2:$E$115,2),2,3)))</f>
        <v>2.7005603079490896E-4</v>
      </c>
      <c r="HH37">
        <f t="shared" si="26"/>
        <v>49</v>
      </c>
      <c r="HI37">
        <f t="shared" si="26"/>
        <v>28</v>
      </c>
      <c r="HJ37">
        <f t="shared" si="21"/>
        <v>0.1539635992946396</v>
      </c>
      <c r="HK37">
        <f>IF(HH37&gt;=$F$3,IF(HI37&lt;50,HJ37*VLOOKUP(HH37,Ret!$A$2:$AZ$27,HI37+2),HJ37),0)</f>
        <v>0</v>
      </c>
      <c r="HL37">
        <f>IF(HH37&lt;$F$3,HJ37*VLOOKUP(HH37,Withd!$A$2:$AZ$57,HI37+2),0)</f>
        <v>1.8629595514651391E-3</v>
      </c>
      <c r="HM37">
        <f>IF(HJ37=HK37,0,HJ37*VLOOKUP(HH37,Mort!$A$2:$E$115,IF(HM36/HJ36=VLOOKUP(HH36,Mort!$A$2:$E$115,2),2,3)))</f>
        <v>2.232472189772274E-4</v>
      </c>
      <c r="HN37">
        <f>HN36/(1+Assumptions!$C$9)</f>
        <v>0.36531832284853238</v>
      </c>
      <c r="HO37">
        <f>HO36*(1+Assumptions!$C$10)</f>
        <v>2.3715464147333347</v>
      </c>
      <c r="HQ37">
        <f>HQ36/(1.01+Assumptions!$C$9)</f>
        <v>0.28199757164502287</v>
      </c>
      <c r="HR37">
        <f>HR36/(0.99+Assumptions!$C$9)</f>
        <v>0.47444503285337353</v>
      </c>
    </row>
    <row r="38" spans="2:226" x14ac:dyDescent="0.25">
      <c r="B38">
        <f t="shared" si="25"/>
        <v>2077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93665.925345848314</v>
      </c>
      <c r="F38" s="3">
        <f t="shared" si="19"/>
        <v>65082.38</v>
      </c>
      <c r="H38">
        <f t="shared" si="23"/>
        <v>50</v>
      </c>
      <c r="I38" s="5">
        <v>448700.45816655579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50523.9</v>
      </c>
      <c r="AO38" s="5">
        <v>53018.080000000002</v>
      </c>
      <c r="AP38" s="5">
        <v>55624.19</v>
      </c>
      <c r="AQ38" s="5">
        <v>58344.33</v>
      </c>
      <c r="AR38" s="5">
        <v>61184.57</v>
      </c>
      <c r="AS38" s="5">
        <v>64152.74</v>
      </c>
      <c r="AT38" s="5">
        <v>67258.13</v>
      </c>
      <c r="AU38" s="5">
        <v>70497.53</v>
      </c>
      <c r="AV38" s="5">
        <v>73872.12</v>
      </c>
      <c r="AW38" s="5">
        <v>77381.740000000005</v>
      </c>
      <c r="AX38" s="5">
        <v>81040.97</v>
      </c>
      <c r="AY38" s="5">
        <v>84854.42</v>
      </c>
      <c r="AZ38" s="5">
        <v>88831.2</v>
      </c>
      <c r="BA38" s="5">
        <v>38293.5</v>
      </c>
      <c r="BB38" s="5">
        <v>40064.730000000003</v>
      </c>
      <c r="BC38" s="5">
        <v>41893.800000000003</v>
      </c>
      <c r="BD38" s="5">
        <v>43773.21</v>
      </c>
      <c r="BE38" s="5">
        <v>45697.69</v>
      </c>
      <c r="BF38" s="5">
        <v>47649.4</v>
      </c>
      <c r="BG38" s="5">
        <v>49614.1</v>
      </c>
      <c r="BH38" s="5">
        <v>51577.09</v>
      </c>
      <c r="BI38" s="5">
        <v>53525.26</v>
      </c>
      <c r="BJ38" s="5">
        <v>55451.57</v>
      </c>
      <c r="BK38" s="5">
        <v>57334.31</v>
      </c>
      <c r="BL38" s="5">
        <v>59153.94</v>
      </c>
      <c r="BM38" s="5">
        <v>60885.29</v>
      </c>
      <c r="BN38" s="5">
        <v>62482.96</v>
      </c>
      <c r="BO38" s="5">
        <v>63899.75</v>
      </c>
      <c r="BP38" s="5">
        <v>65082.38</v>
      </c>
      <c r="BQ38" s="5">
        <v>65984.78</v>
      </c>
      <c r="BR38" s="5">
        <v>66550.23</v>
      </c>
      <c r="BS38" s="5">
        <v>66723.14</v>
      </c>
      <c r="BT38" s="5">
        <v>66460.77</v>
      </c>
      <c r="BU38" s="5">
        <v>65736.66</v>
      </c>
      <c r="BV38" s="5">
        <v>64519.02</v>
      </c>
      <c r="BW38" s="5">
        <v>62780.08</v>
      </c>
      <c r="BX38" s="5">
        <v>60383.28</v>
      </c>
      <c r="BY38" s="5">
        <v>57301.440000000002</v>
      </c>
      <c r="BZ38" s="5">
        <v>53544.45</v>
      </c>
      <c r="CA38" s="5">
        <v>49160.46</v>
      </c>
      <c r="CB38" s="5">
        <v>44253.72</v>
      </c>
      <c r="CC38" s="5">
        <v>38988.410000000003</v>
      </c>
      <c r="CD38" s="5">
        <v>33567.22</v>
      </c>
      <c r="CE38" s="5">
        <v>28198.29</v>
      </c>
      <c r="CF38" s="5">
        <v>23072.28</v>
      </c>
      <c r="CG38" s="5">
        <v>18351.61</v>
      </c>
      <c r="CH38" s="5">
        <v>14160.21</v>
      </c>
      <c r="CI38" s="5">
        <v>10661.83</v>
      </c>
      <c r="CJ38" s="5">
        <v>7759.93</v>
      </c>
      <c r="CK38" s="5">
        <v>5523.09</v>
      </c>
      <c r="CL38" s="5">
        <v>3726.63</v>
      </c>
      <c r="CM38" s="5">
        <v>2370.12</v>
      </c>
      <c r="CN38" s="5">
        <v>1362.11</v>
      </c>
      <c r="CO38" s="5">
        <v>688.75</v>
      </c>
      <c r="CP38" s="5">
        <v>301.36</v>
      </c>
      <c r="CQ38" s="5">
        <v>112.93</v>
      </c>
      <c r="CR38" s="5">
        <v>34.5</v>
      </c>
      <c r="CS38" s="5">
        <v>7.91</v>
      </c>
      <c r="CT38" s="5">
        <v>1.1499999999999999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0.99482999999999999</v>
      </c>
      <c r="EK38" s="3">
        <v>0.98951760779999998</v>
      </c>
      <c r="EL38" s="3">
        <v>0.98403568025278798</v>
      </c>
      <c r="EM38" s="3">
        <v>0.97834795402092689</v>
      </c>
      <c r="EN38" s="3">
        <v>0.9724876497763415</v>
      </c>
      <c r="EO38" s="3">
        <v>0.96650685073021703</v>
      </c>
      <c r="EP38" s="3">
        <v>0.96046618291315322</v>
      </c>
      <c r="EQ38" s="3">
        <v>0.95424236204787594</v>
      </c>
      <c r="ER38" s="3">
        <v>0.94779168368043232</v>
      </c>
      <c r="ES38" s="3">
        <v>0.94106236272630128</v>
      </c>
      <c r="ET38" s="3">
        <v>0.93418319685477202</v>
      </c>
      <c r="EU38" s="3">
        <v>0.92714879738245559</v>
      </c>
      <c r="EV38" s="3">
        <v>0.92000048015463687</v>
      </c>
      <c r="EW38" s="3">
        <v>0.91270487634701059</v>
      </c>
      <c r="EX38" s="3">
        <v>0.90513855292209389</v>
      </c>
      <c r="EY38" s="3">
        <v>0.8971190253432042</v>
      </c>
      <c r="EZ38" s="3">
        <v>0.88849771150965595</v>
      </c>
      <c r="FA38" s="3">
        <v>0.87920402544726495</v>
      </c>
      <c r="FB38" s="3">
        <v>0.86896129855080428</v>
      </c>
      <c r="FC38" s="3">
        <v>0.85762135360471625</v>
      </c>
      <c r="FD38" s="3">
        <v>0.84507435320147928</v>
      </c>
      <c r="FE38" s="3">
        <v>0.83127428901369915</v>
      </c>
      <c r="FF38" s="3">
        <v>0.81629472632567224</v>
      </c>
      <c r="FG38" s="3">
        <v>0.80000964653547502</v>
      </c>
      <c r="FH38" s="3">
        <v>0.78236943382936774</v>
      </c>
      <c r="FI38" s="3">
        <v>0.76328744333826948</v>
      </c>
      <c r="FJ38" s="3">
        <v>0.74248022763286825</v>
      </c>
      <c r="FK38" s="3">
        <v>0.71973063345819721</v>
      </c>
      <c r="FL38" s="3">
        <v>0.69483515084687819</v>
      </c>
      <c r="FM38" s="3">
        <v>0.66774352831535844</v>
      </c>
      <c r="FN38" s="3">
        <v>0.63835613563419946</v>
      </c>
      <c r="FO38" s="3">
        <v>0.60664898637724873</v>
      </c>
      <c r="FP38" s="3">
        <v>0.57276157399821559</v>
      </c>
      <c r="FQ38" s="3">
        <v>0.53698688608628709</v>
      </c>
      <c r="FR38" s="3">
        <v>0.4995642699949337</v>
      </c>
      <c r="FS38" s="3">
        <v>0.46075811750172724</v>
      </c>
      <c r="FT38" s="3">
        <v>0.42006396056397471</v>
      </c>
      <c r="FU38" s="3">
        <v>0.37784333188768959</v>
      </c>
      <c r="FV38" s="3">
        <v>0.3346633959195644</v>
      </c>
      <c r="FW38" s="3">
        <v>0.29124416693296012</v>
      </c>
      <c r="FX38" s="3">
        <v>0.24850699787721756</v>
      </c>
      <c r="FY38" s="3">
        <v>0.20752570885728561</v>
      </c>
      <c r="FZ38" s="3">
        <v>0.16935550522716505</v>
      </c>
      <c r="GA38" s="3">
        <v>0.13485101459218243</v>
      </c>
      <c r="GB38" s="3">
        <v>0.10458505287711301</v>
      </c>
      <c r="GC38" s="3">
        <v>7.8849808915641806E-2</v>
      </c>
      <c r="GD38" s="3">
        <v>5.7669173244722101E-2</v>
      </c>
      <c r="GE38" s="3">
        <v>4.1157912253025709E-2</v>
      </c>
      <c r="GF38" s="3">
        <v>2.8394020505117377E-2</v>
      </c>
      <c r="GG38" s="3">
        <v>1.9155741993572388E-2</v>
      </c>
      <c r="GH38" s="3">
        <v>1.2251246349409156E-2</v>
      </c>
      <c r="GI38" s="3">
        <v>7.3855413492778165E-3</v>
      </c>
      <c r="GJ38" s="3">
        <v>4.0231997946055982E-3</v>
      </c>
      <c r="GK38" s="3">
        <v>1.9282794295565171E-3</v>
      </c>
      <c r="GL38" s="3">
        <v>7.997153278199744E-4</v>
      </c>
      <c r="GM38" s="3">
        <v>2.8405088728837672E-4</v>
      </c>
      <c r="GN38" s="3">
        <v>8.2261136958713892E-5</v>
      </c>
      <c r="GO38" s="3">
        <v>1.787781289523729E-5</v>
      </c>
      <c r="GP38" s="3">
        <v>2.4621323919320788E-6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29</v>
      </c>
      <c r="HC38">
        <f t="shared" si="24"/>
        <v>0.18372191143285377</v>
      </c>
      <c r="HD38">
        <f>IF(H38&gt;=$F$3,IF(HB38&lt;50,HC38*VLOOKUP(H38,Ret!$A$2:$AZ$27,HB38+2),HC38),0)</f>
        <v>3.8581601400899295E-3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2.8476896272092335E-4</v>
      </c>
      <c r="HH38">
        <f t="shared" si="26"/>
        <v>50</v>
      </c>
      <c r="HI38">
        <f t="shared" si="26"/>
        <v>29</v>
      </c>
      <c r="HJ38">
        <f t="shared" si="21"/>
        <v>0.15187739252419721</v>
      </c>
      <c r="HK38">
        <f>IF(HH38&gt;=$F$3,IF(HI38&lt;50,HJ38*VLOOKUP(HH38,Ret!$A$2:$AZ$27,HI38+2),HJ38),0)</f>
        <v>3.1894252430081419E-3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2.3540995841250567E-4</v>
      </c>
      <c r="HN38">
        <f>HN37/(1+Assumptions!$C$9)</f>
        <v>0.35194443434348011</v>
      </c>
      <c r="HO38">
        <f>HO37*(1+Assumptions!$C$10)</f>
        <v>2.4486216732121679</v>
      </c>
      <c r="HQ38">
        <f>HQ37/(1.01+Assumptions!$C$9)</f>
        <v>0.2690816523330371</v>
      </c>
      <c r="HR38">
        <f>HR37/(0.99+Assumptions!$C$9)</f>
        <v>0.46152240549939055</v>
      </c>
    </row>
    <row r="39" spans="2:226" x14ac:dyDescent="0.25">
      <c r="B39">
        <f t="shared" si="25"/>
        <v>2078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98817.55123986995</v>
      </c>
      <c r="F39" s="3">
        <f t="shared" si="19"/>
        <v>65984.78</v>
      </c>
      <c r="H39">
        <f t="shared" si="23"/>
        <v>51</v>
      </c>
      <c r="I39" s="5">
        <v>434625.50869964168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53293.599999999999</v>
      </c>
      <c r="AP39" s="5">
        <v>55913.27</v>
      </c>
      <c r="AQ39" s="5">
        <v>58647.54</v>
      </c>
      <c r="AR39" s="5">
        <v>61502.54</v>
      </c>
      <c r="AS39" s="5">
        <v>64486.13</v>
      </c>
      <c r="AT39" s="5">
        <v>67607.66</v>
      </c>
      <c r="AU39" s="5">
        <v>70863.89</v>
      </c>
      <c r="AV39" s="5">
        <v>74256.02</v>
      </c>
      <c r="AW39" s="5">
        <v>77783.89</v>
      </c>
      <c r="AX39" s="5">
        <v>81462.13</v>
      </c>
      <c r="AY39" s="5">
        <v>85295.4</v>
      </c>
      <c r="AZ39" s="5">
        <v>89292.85</v>
      </c>
      <c r="BA39" s="5">
        <v>38492.51</v>
      </c>
      <c r="BB39" s="5">
        <v>40272.94</v>
      </c>
      <c r="BC39" s="5">
        <v>42111.51</v>
      </c>
      <c r="BD39" s="5">
        <v>44000.7</v>
      </c>
      <c r="BE39" s="5">
        <v>45935.17</v>
      </c>
      <c r="BF39" s="5">
        <v>47897.03</v>
      </c>
      <c r="BG39" s="5">
        <v>49871.93</v>
      </c>
      <c r="BH39" s="5">
        <v>51845.13</v>
      </c>
      <c r="BI39" s="5">
        <v>53803.42</v>
      </c>
      <c r="BJ39" s="5">
        <v>55739.75</v>
      </c>
      <c r="BK39" s="5">
        <v>57632.26</v>
      </c>
      <c r="BL39" s="5">
        <v>59461.35</v>
      </c>
      <c r="BM39" s="5">
        <v>61201.7</v>
      </c>
      <c r="BN39" s="5">
        <v>62807.68</v>
      </c>
      <c r="BO39" s="5">
        <v>64231.83</v>
      </c>
      <c r="BP39" s="5">
        <v>65420.6</v>
      </c>
      <c r="BQ39" s="5">
        <v>66327.69</v>
      </c>
      <c r="BR39" s="5">
        <v>66896.09</v>
      </c>
      <c r="BS39" s="5">
        <v>67069.89</v>
      </c>
      <c r="BT39" s="5">
        <v>66806.149999999994</v>
      </c>
      <c r="BU39" s="5">
        <v>66078.28</v>
      </c>
      <c r="BV39" s="5">
        <v>64854.32</v>
      </c>
      <c r="BW39" s="5">
        <v>63106.34</v>
      </c>
      <c r="BX39" s="5">
        <v>60697.09</v>
      </c>
      <c r="BY39" s="5">
        <v>57599.23</v>
      </c>
      <c r="BZ39" s="5">
        <v>53822.71</v>
      </c>
      <c r="CA39" s="5">
        <v>49415.94</v>
      </c>
      <c r="CB39" s="5">
        <v>44483.7</v>
      </c>
      <c r="CC39" s="5">
        <v>39191.03</v>
      </c>
      <c r="CD39" s="5">
        <v>33741.660000000003</v>
      </c>
      <c r="CE39" s="5">
        <v>28344.83</v>
      </c>
      <c r="CF39" s="5">
        <v>23192.19</v>
      </c>
      <c r="CG39" s="5">
        <v>18446.98</v>
      </c>
      <c r="CH39" s="5">
        <v>14233.8</v>
      </c>
      <c r="CI39" s="5">
        <v>10717.24</v>
      </c>
      <c r="CJ39" s="5">
        <v>7800.26</v>
      </c>
      <c r="CK39" s="5">
        <v>5551.79</v>
      </c>
      <c r="CL39" s="5">
        <v>3745.99</v>
      </c>
      <c r="CM39" s="5">
        <v>2382.44</v>
      </c>
      <c r="CN39" s="5">
        <v>1369.19</v>
      </c>
      <c r="CO39" s="5">
        <v>692.33</v>
      </c>
      <c r="CP39" s="5">
        <v>302.92</v>
      </c>
      <c r="CQ39" s="5">
        <v>113.51</v>
      </c>
      <c r="CR39" s="5">
        <v>34.68</v>
      </c>
      <c r="CS39" s="5">
        <v>7.95</v>
      </c>
      <c r="CT39" s="5">
        <v>1.1599999999999999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0.99465999999999999</v>
      </c>
      <c r="EL39" s="3">
        <v>0.98914958360000005</v>
      </c>
      <c r="EM39" s="3">
        <v>0.98343229900679208</v>
      </c>
      <c r="EN39" s="3">
        <v>0.9775415395357413</v>
      </c>
      <c r="EO39" s="3">
        <v>0.97152965906759647</v>
      </c>
      <c r="EP39" s="3">
        <v>0.96545759869842407</v>
      </c>
      <c r="EQ39" s="3">
        <v>0.95920143345885822</v>
      </c>
      <c r="ER39" s="3">
        <v>0.9527172317686764</v>
      </c>
      <c r="ES39" s="3">
        <v>0.94595293942311875</v>
      </c>
      <c r="ET39" s="3">
        <v>0.93903802343593568</v>
      </c>
      <c r="EU39" s="3">
        <v>0.93196706711946309</v>
      </c>
      <c r="EV39" s="3">
        <v>0.92478160103197204</v>
      </c>
      <c r="EW39" s="3">
        <v>0.9174480829357885</v>
      </c>
      <c r="EX39" s="3">
        <v>0.90984243832825085</v>
      </c>
      <c r="EY39" s="3">
        <v>0.90178123432466262</v>
      </c>
      <c r="EZ39" s="3">
        <v>0.89311511666280263</v>
      </c>
      <c r="FA39" s="3">
        <v>0.88377313254250967</v>
      </c>
      <c r="FB39" s="3">
        <v>0.87347717554838944</v>
      </c>
      <c r="FC39" s="3">
        <v>0.86207829840748296</v>
      </c>
      <c r="FD39" s="3">
        <v>0.84946609290178143</v>
      </c>
      <c r="FE39" s="3">
        <v>0.83559431160469533</v>
      </c>
      <c r="FF39" s="3">
        <v>0.82053690210957864</v>
      </c>
      <c r="FG39" s="3">
        <v>0.80416719091249256</v>
      </c>
      <c r="FH39" s="3">
        <v>0.78643530435287212</v>
      </c>
      <c r="FI39" s="3">
        <v>0.76725414727970553</v>
      </c>
      <c r="FJ39" s="3">
        <v>0.74633879922486079</v>
      </c>
      <c r="FK39" s="3">
        <v>0.72347097841661101</v>
      </c>
      <c r="FL39" s="3">
        <v>0.6984461172731804</v>
      </c>
      <c r="FM39" s="3">
        <v>0.67121370316069917</v>
      </c>
      <c r="FN39" s="3">
        <v>0.64167358808459685</v>
      </c>
      <c r="FO39" s="3">
        <v>0.60980166096443489</v>
      </c>
      <c r="FP39" s="3">
        <v>0.57573814018296154</v>
      </c>
      <c r="FQ39" s="3">
        <v>0.53977753594713374</v>
      </c>
      <c r="FR39" s="3">
        <v>0.50216043946697797</v>
      </c>
      <c r="FS39" s="3">
        <v>0.46315261652918316</v>
      </c>
      <c r="FT39" s="3">
        <v>0.4222469774373257</v>
      </c>
      <c r="FU39" s="3">
        <v>0.37980693373510011</v>
      </c>
      <c r="FV39" s="3">
        <v>0.33640259734785283</v>
      </c>
      <c r="FW39" s="3">
        <v>0.2927577243679424</v>
      </c>
      <c r="FX39" s="3">
        <v>0.24979845589419053</v>
      </c>
      <c r="FY39" s="3">
        <v>0.20860419253267956</v>
      </c>
      <c r="FZ39" s="3">
        <v>0.17023562340014381</v>
      </c>
      <c r="GA39" s="3">
        <v>0.13555181748859851</v>
      </c>
      <c r="GB39" s="3">
        <v>0.10512856757145747</v>
      </c>
      <c r="GC39" s="3">
        <v>7.9259580949148936E-2</v>
      </c>
      <c r="GD39" s="3">
        <v>5.796887231458854E-2</v>
      </c>
      <c r="GE39" s="3">
        <v>4.1371804482198689E-2</v>
      </c>
      <c r="GF39" s="3">
        <v>2.8541580476179232E-2</v>
      </c>
      <c r="GG39" s="3">
        <v>1.9255291852449556E-2</v>
      </c>
      <c r="GH39" s="3">
        <v>1.2314914457152638E-2</v>
      </c>
      <c r="GI39" s="3">
        <v>7.4239230313498973E-3</v>
      </c>
      <c r="GJ39" s="3">
        <v>4.0441078320975427E-3</v>
      </c>
      <c r="GK39" s="3">
        <v>1.9383004428460311E-3</v>
      </c>
      <c r="GL39" s="3">
        <v>8.0387134266153462E-4</v>
      </c>
      <c r="GM39" s="3">
        <v>2.8552706219995048E-4</v>
      </c>
      <c r="GN39" s="3">
        <v>8.268863721310565E-5</v>
      </c>
      <c r="GO39" s="3">
        <v>1.7970721525524253E-5</v>
      </c>
      <c r="GP39" s="3">
        <v>2.4749277684951993E-6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30</v>
      </c>
      <c r="HC39">
        <f t="shared" si="24"/>
        <v>0.17957898233004291</v>
      </c>
      <c r="HD39">
        <f>IF(H39&gt;=$F$3,IF(HB39&lt;50,HC39*VLOOKUP(H39,Ret!$A$2:$AZ$27,HB39+2),HC39),0)</f>
        <v>3.4120006642708151E-3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3.0528426996107293E-4</v>
      </c>
      <c r="HH39">
        <f t="shared" si="26"/>
        <v>51</v>
      </c>
      <c r="HI39">
        <f t="shared" si="26"/>
        <v>30</v>
      </c>
      <c r="HJ39">
        <f t="shared" si="21"/>
        <v>0.14845255732277657</v>
      </c>
      <c r="HK39">
        <f>IF(HH39&gt;=$F$3,IF(HI39&lt;50,HJ39*VLOOKUP(HH39,Ret!$A$2:$AZ$27,HI39+2),HJ39),0)</f>
        <v>2.8205985891327548E-3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2.5236934744872014E-4</v>
      </c>
      <c r="HN39">
        <f>HN38/(1+Assumptions!$C$9)</f>
        <v>0.33906014869314077</v>
      </c>
      <c r="HO39">
        <f>HO38*(1+Assumptions!$C$10)</f>
        <v>2.5282018775915636</v>
      </c>
      <c r="HQ39">
        <f>HQ38/(1.01+Assumptions!$C$9)</f>
        <v>0.25675730184450102</v>
      </c>
      <c r="HR39">
        <f>HR38/(0.99+Assumptions!$C$9)</f>
        <v>0.44895175632236434</v>
      </c>
    </row>
    <row r="40" spans="2:226" x14ac:dyDescent="0.25">
      <c r="B40">
        <f t="shared" si="25"/>
        <v>2079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104252.51655806279</v>
      </c>
      <c r="F40" s="3">
        <f t="shared" si="19"/>
        <v>66550.23</v>
      </c>
      <c r="H40">
        <f t="shared" si="23"/>
        <v>52</v>
      </c>
      <c r="I40" s="5">
        <v>420280.53477138886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56213.45</v>
      </c>
      <c r="AQ40" s="5">
        <v>58962.400000000001</v>
      </c>
      <c r="AR40" s="5">
        <v>61832.72</v>
      </c>
      <c r="AS40" s="5">
        <v>64832.34</v>
      </c>
      <c r="AT40" s="5">
        <v>67970.63</v>
      </c>
      <c r="AU40" s="5">
        <v>71244.34</v>
      </c>
      <c r="AV40" s="5">
        <v>74654.679999999993</v>
      </c>
      <c r="AW40" s="5">
        <v>78201.48</v>
      </c>
      <c r="AX40" s="5">
        <v>81899.47</v>
      </c>
      <c r="AY40" s="5">
        <v>85753.32</v>
      </c>
      <c r="AZ40" s="5">
        <v>89772.23</v>
      </c>
      <c r="BA40" s="5">
        <v>38699.160000000003</v>
      </c>
      <c r="BB40" s="5">
        <v>40489.160000000003</v>
      </c>
      <c r="BC40" s="5">
        <v>42337.599999999999</v>
      </c>
      <c r="BD40" s="5">
        <v>44236.92</v>
      </c>
      <c r="BE40" s="5">
        <v>46181.78</v>
      </c>
      <c r="BF40" s="5">
        <v>48154.17</v>
      </c>
      <c r="BG40" s="5">
        <v>50139.68</v>
      </c>
      <c r="BH40" s="5">
        <v>52123.47</v>
      </c>
      <c r="BI40" s="5">
        <v>54092.27</v>
      </c>
      <c r="BJ40" s="5">
        <v>56038.99</v>
      </c>
      <c r="BK40" s="5">
        <v>57941.67</v>
      </c>
      <c r="BL40" s="5">
        <v>59780.58</v>
      </c>
      <c r="BM40" s="5">
        <v>61530.27</v>
      </c>
      <c r="BN40" s="5">
        <v>63144.87</v>
      </c>
      <c r="BO40" s="5">
        <v>64576.67</v>
      </c>
      <c r="BP40" s="5">
        <v>65771.820000000007</v>
      </c>
      <c r="BQ40" s="5">
        <v>66683.789999999994</v>
      </c>
      <c r="BR40" s="5">
        <v>67255.23</v>
      </c>
      <c r="BS40" s="5">
        <v>67429.97</v>
      </c>
      <c r="BT40" s="5">
        <v>67164.81</v>
      </c>
      <c r="BU40" s="5">
        <v>66433.03</v>
      </c>
      <c r="BV40" s="5">
        <v>65202.5</v>
      </c>
      <c r="BW40" s="5">
        <v>63445.13</v>
      </c>
      <c r="BX40" s="5">
        <v>61022.95</v>
      </c>
      <c r="BY40" s="5">
        <v>57908.46</v>
      </c>
      <c r="BZ40" s="5">
        <v>54111.67</v>
      </c>
      <c r="CA40" s="5">
        <v>49681.24</v>
      </c>
      <c r="CB40" s="5">
        <v>44722.52</v>
      </c>
      <c r="CC40" s="5">
        <v>39401.43</v>
      </c>
      <c r="CD40" s="5">
        <v>33922.81</v>
      </c>
      <c r="CE40" s="5">
        <v>28497</v>
      </c>
      <c r="CF40" s="5">
        <v>23316.7</v>
      </c>
      <c r="CG40" s="5">
        <v>18546.009999999998</v>
      </c>
      <c r="CH40" s="5">
        <v>14310.21</v>
      </c>
      <c r="CI40" s="5">
        <v>10774.77</v>
      </c>
      <c r="CJ40" s="5">
        <v>7842.13</v>
      </c>
      <c r="CK40" s="5">
        <v>5581.6</v>
      </c>
      <c r="CL40" s="5">
        <v>3766.11</v>
      </c>
      <c r="CM40" s="5">
        <v>2395.23</v>
      </c>
      <c r="CN40" s="5">
        <v>1376.54</v>
      </c>
      <c r="CO40" s="5">
        <v>696.05</v>
      </c>
      <c r="CP40" s="5">
        <v>304.55</v>
      </c>
      <c r="CQ40" s="5">
        <v>114.12</v>
      </c>
      <c r="CR40" s="5">
        <v>34.869999999999997</v>
      </c>
      <c r="CS40" s="5">
        <v>7.99</v>
      </c>
      <c r="CT40" s="5">
        <v>1.1599999999999999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0.99446000000000001</v>
      </c>
      <c r="EM40" s="3">
        <v>0.98871202120000001</v>
      </c>
      <c r="EN40" s="3">
        <v>0.98278963619301196</v>
      </c>
      <c r="EO40" s="3">
        <v>0.97674547993042493</v>
      </c>
      <c r="EP40" s="3">
        <v>0.97064082068085977</v>
      </c>
      <c r="EQ40" s="3">
        <v>0.96435106816284777</v>
      </c>
      <c r="ER40" s="3">
        <v>0.95783205494206691</v>
      </c>
      <c r="ES40" s="3">
        <v>0.9510314473519782</v>
      </c>
      <c r="ET40" s="3">
        <v>0.94407940747183516</v>
      </c>
      <c r="EU40" s="3">
        <v>0.9369704895335722</v>
      </c>
      <c r="EV40" s="3">
        <v>0.92974644705926834</v>
      </c>
      <c r="EW40" s="3">
        <v>0.92237355773408836</v>
      </c>
      <c r="EX40" s="3">
        <v>0.91472708094047273</v>
      </c>
      <c r="EY40" s="3">
        <v>0.90662259900334019</v>
      </c>
      <c r="EZ40" s="3">
        <v>0.89790995582691813</v>
      </c>
      <c r="FA40" s="3">
        <v>0.88851781768896854</v>
      </c>
      <c r="FB40" s="3">
        <v>0.87816658511289203</v>
      </c>
      <c r="FC40" s="3">
        <v>0.86670651117716879</v>
      </c>
      <c r="FD40" s="3">
        <v>0.85402659491864674</v>
      </c>
      <c r="FE40" s="3">
        <v>0.84008034062362524</v>
      </c>
      <c r="FF40" s="3">
        <v>0.82494209288558751</v>
      </c>
      <c r="FG40" s="3">
        <v>0.80848449813251999</v>
      </c>
      <c r="FH40" s="3">
        <v>0.7906574149486979</v>
      </c>
      <c r="FI40" s="3">
        <v>0.77137328059809918</v>
      </c>
      <c r="FJ40" s="3">
        <v>0.75034564496899503</v>
      </c>
      <c r="FK40" s="3">
        <v>0.72735505440714499</v>
      </c>
      <c r="FL40" s="3">
        <v>0.70219584307520189</v>
      </c>
      <c r="FM40" s="3">
        <v>0.67481722715369974</v>
      </c>
      <c r="FN40" s="3">
        <v>0.64511852098666544</v>
      </c>
      <c r="FO40" s="3">
        <v>0.61307548404925782</v>
      </c>
      <c r="FP40" s="3">
        <v>0.57882908751026629</v>
      </c>
      <c r="FQ40" s="3">
        <v>0.54267542270437508</v>
      </c>
      <c r="FR40" s="3">
        <v>0.50485637249610715</v>
      </c>
      <c r="FS40" s="3">
        <v>0.46563912948060954</v>
      </c>
      <c r="FT40" s="3">
        <v>0.42451388156488212</v>
      </c>
      <c r="FU40" s="3">
        <v>0.38184599132879582</v>
      </c>
      <c r="FV40" s="3">
        <v>0.338208631439741</v>
      </c>
      <c r="FW40" s="3">
        <v>0.29432944359674901</v>
      </c>
      <c r="FX40" s="3">
        <v>0.25113954104336206</v>
      </c>
      <c r="FY40" s="3">
        <v>0.20972411932990123</v>
      </c>
      <c r="FZ40" s="3">
        <v>0.17114956206155249</v>
      </c>
      <c r="GA40" s="3">
        <v>0.13627955028713179</v>
      </c>
      <c r="GB40" s="3">
        <v>0.10569296802068794</v>
      </c>
      <c r="GC40" s="3">
        <v>7.9685099379837254E-2</v>
      </c>
      <c r="GD40" s="3">
        <v>5.8280087984425362E-2</v>
      </c>
      <c r="GE40" s="3">
        <v>4.1593915993604534E-2</v>
      </c>
      <c r="GF40" s="3">
        <v>2.8694810765667898E-2</v>
      </c>
      <c r="GG40" s="3">
        <v>1.9358667134950193E-2</v>
      </c>
      <c r="GH40" s="3">
        <v>1.2381029152828746E-2</v>
      </c>
      <c r="GI40" s="3">
        <v>7.4637796144912819E-3</v>
      </c>
      <c r="GJ40" s="3">
        <v>4.0658193071979806E-3</v>
      </c>
      <c r="GK40" s="3">
        <v>1.9487065357469201E-3</v>
      </c>
      <c r="GL40" s="3">
        <v>8.0818706157032027E-4</v>
      </c>
      <c r="GM40" s="3">
        <v>2.8705996239916204E-4</v>
      </c>
      <c r="GN40" s="3">
        <v>8.3132565110797312E-5</v>
      </c>
      <c r="GO40" s="3">
        <v>1.8067200375529583E-5</v>
      </c>
      <c r="GP40" s="3">
        <v>2.4882148357179331E-6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31</v>
      </c>
      <c r="HC40">
        <f t="shared" si="24"/>
        <v>0.17586169739581103</v>
      </c>
      <c r="HD40">
        <f>IF(H40&gt;=$F$3,IF(HB40&lt;50,HC40*VLOOKUP(H40,Ret!$A$2:$AZ$27,HB40+2),HC40),0)</f>
        <v>4.2206807374994652E-3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3.2534414018225045E-4</v>
      </c>
      <c r="HH40">
        <f t="shared" si="26"/>
        <v>52</v>
      </c>
      <c r="HI40">
        <f t="shared" si="26"/>
        <v>31</v>
      </c>
      <c r="HJ40">
        <f t="shared" si="21"/>
        <v>0.14537958938619511</v>
      </c>
      <c r="HK40">
        <f>IF(HH40&gt;=$F$3,IF(HI40&lt;50,HJ40*VLOOKUP(HH40,Ret!$A$2:$AZ$27,HI40+2),HJ40),0)</f>
        <v>3.4891101452686826E-3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2.6895224036446096E-4</v>
      </c>
      <c r="HN40">
        <f>HN39/(1+Assumptions!$C$9)</f>
        <v>0.32664754209358454</v>
      </c>
      <c r="HO40">
        <f>HO39*(1+Assumptions!$C$10)</f>
        <v>2.6103684386132895</v>
      </c>
      <c r="HQ40">
        <f>HQ39/(1.01+Assumptions!$C$9)</f>
        <v>0.24499742542414218</v>
      </c>
      <c r="HR40">
        <f>HR39/(0.99+Assumptions!$C$9)</f>
        <v>0.43672349836805868</v>
      </c>
    </row>
    <row r="41" spans="2:226" x14ac:dyDescent="0.25">
      <c r="B41">
        <f t="shared" si="25"/>
        <v>2080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109986.40496875624</v>
      </c>
      <c r="F41" s="3">
        <f t="shared" si="19"/>
        <v>66723.14</v>
      </c>
      <c r="H41">
        <f t="shared" si="23"/>
        <v>53</v>
      </c>
      <c r="I41" s="5">
        <v>405666.96402628545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56526.6</v>
      </c>
      <c r="AQ41" s="5">
        <v>59290.87</v>
      </c>
      <c r="AR41" s="5">
        <v>62177.19</v>
      </c>
      <c r="AS41" s="5">
        <v>65193.51</v>
      </c>
      <c r="AT41" s="5">
        <v>68349.279999999999</v>
      </c>
      <c r="AU41" s="5">
        <v>71641.23</v>
      </c>
      <c r="AV41" s="5">
        <v>75070.570000000007</v>
      </c>
      <c r="AW41" s="5">
        <v>78637.13</v>
      </c>
      <c r="AX41" s="5">
        <v>82355.72</v>
      </c>
      <c r="AY41" s="5">
        <v>86231.039999999994</v>
      </c>
      <c r="AZ41" s="5">
        <v>90272.34</v>
      </c>
      <c r="BA41" s="5">
        <v>38914.75</v>
      </c>
      <c r="BB41" s="5">
        <v>40714.720000000001</v>
      </c>
      <c r="BC41" s="5">
        <v>42573.45</v>
      </c>
      <c r="BD41" s="5">
        <v>44483.360000000001</v>
      </c>
      <c r="BE41" s="5">
        <v>46439.06</v>
      </c>
      <c r="BF41" s="5">
        <v>48422.43</v>
      </c>
      <c r="BG41" s="5">
        <v>50419</v>
      </c>
      <c r="BH41" s="5">
        <v>52413.85</v>
      </c>
      <c r="BI41" s="5">
        <v>54393.61</v>
      </c>
      <c r="BJ41" s="5">
        <v>56351.18</v>
      </c>
      <c r="BK41" s="5">
        <v>58264.46</v>
      </c>
      <c r="BL41" s="5">
        <v>60113.61</v>
      </c>
      <c r="BM41" s="5">
        <v>61873.05</v>
      </c>
      <c r="BN41" s="5">
        <v>63496.639999999999</v>
      </c>
      <c r="BO41" s="5">
        <v>64936.42</v>
      </c>
      <c r="BP41" s="5">
        <v>66138.23</v>
      </c>
      <c r="BQ41" s="5">
        <v>67055.27</v>
      </c>
      <c r="BR41" s="5">
        <v>67629.899999999994</v>
      </c>
      <c r="BS41" s="5">
        <v>67805.61</v>
      </c>
      <c r="BT41" s="5">
        <v>67538.98</v>
      </c>
      <c r="BU41" s="5">
        <v>66803.12</v>
      </c>
      <c r="BV41" s="5">
        <v>65565.73</v>
      </c>
      <c r="BW41" s="5">
        <v>63798.58</v>
      </c>
      <c r="BX41" s="5">
        <v>61362.9</v>
      </c>
      <c r="BY41" s="5">
        <v>58231.06</v>
      </c>
      <c r="BZ41" s="5">
        <v>54413.120000000003</v>
      </c>
      <c r="CA41" s="5">
        <v>49958</v>
      </c>
      <c r="CB41" s="5">
        <v>44971.66</v>
      </c>
      <c r="CC41" s="5">
        <v>39620.93</v>
      </c>
      <c r="CD41" s="5">
        <v>34111.79</v>
      </c>
      <c r="CE41" s="5">
        <v>28655.759999999998</v>
      </c>
      <c r="CF41" s="5">
        <v>23446.59</v>
      </c>
      <c r="CG41" s="5">
        <v>18649.330000000002</v>
      </c>
      <c r="CH41" s="5">
        <v>14389.93</v>
      </c>
      <c r="CI41" s="5">
        <v>10834.8</v>
      </c>
      <c r="CJ41" s="5">
        <v>7885.82</v>
      </c>
      <c r="CK41" s="5">
        <v>5612.69</v>
      </c>
      <c r="CL41" s="5">
        <v>3787.09</v>
      </c>
      <c r="CM41" s="5">
        <v>2408.5700000000002</v>
      </c>
      <c r="CN41" s="5">
        <v>1384.21</v>
      </c>
      <c r="CO41" s="5">
        <v>699.93</v>
      </c>
      <c r="CP41" s="5">
        <v>306.25</v>
      </c>
      <c r="CQ41" s="5">
        <v>114.76</v>
      </c>
      <c r="CR41" s="5">
        <v>35.06</v>
      </c>
      <c r="CS41" s="5">
        <v>8.0399999999999991</v>
      </c>
      <c r="CT41" s="5">
        <v>1.17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0.99421999999999999</v>
      </c>
      <c r="EN41" s="3">
        <v>0.98826462219999989</v>
      </c>
      <c r="EO41" s="3">
        <v>0.98218679477346993</v>
      </c>
      <c r="EP41" s="3">
        <v>0.97604812730613577</v>
      </c>
      <c r="EQ41" s="3">
        <v>0.96972333544119194</v>
      </c>
      <c r="ER41" s="3">
        <v>0.9631680056936095</v>
      </c>
      <c r="ES41" s="3">
        <v>0.9563295128531849</v>
      </c>
      <c r="ET41" s="3">
        <v>0.94933874411422814</v>
      </c>
      <c r="EU41" s="3">
        <v>0.94219022337104796</v>
      </c>
      <c r="EV41" s="3">
        <v>0.93492593674885716</v>
      </c>
      <c r="EW41" s="3">
        <v>0.92751197407043873</v>
      </c>
      <c r="EX41" s="3">
        <v>0.91982289980539478</v>
      </c>
      <c r="EY41" s="3">
        <v>0.91167326891311895</v>
      </c>
      <c r="EZ41" s="3">
        <v>0.90291208879886387</v>
      </c>
      <c r="FA41" s="3">
        <v>0.89346762835002769</v>
      </c>
      <c r="FB41" s="3">
        <v>0.88305873047974981</v>
      </c>
      <c r="FC41" s="3">
        <v>0.87153481404698907</v>
      </c>
      <c r="FD41" s="3">
        <v>0.85878425971748162</v>
      </c>
      <c r="FE41" s="3">
        <v>0.84476031275629515</v>
      </c>
      <c r="FF41" s="3">
        <v>0.82953773192042668</v>
      </c>
      <c r="FG41" s="3">
        <v>0.81298845416861409</v>
      </c>
      <c r="FH41" s="3">
        <v>0.79506205875419611</v>
      </c>
      <c r="FI41" s="3">
        <v>0.77567049514118125</v>
      </c>
      <c r="FJ41" s="3">
        <v>0.75452571744363273</v>
      </c>
      <c r="FK41" s="3">
        <v>0.73140704946115986</v>
      </c>
      <c r="FL41" s="3">
        <v>0.7061076796202983</v>
      </c>
      <c r="FM41" s="3">
        <v>0.67857654119190292</v>
      </c>
      <c r="FN41" s="3">
        <v>0.64871238761404726</v>
      </c>
      <c r="FO41" s="3">
        <v>0.61649084332125759</v>
      </c>
      <c r="FP41" s="3">
        <v>0.58205366481333209</v>
      </c>
      <c r="FQ41" s="3">
        <v>0.5456985929090914</v>
      </c>
      <c r="FR41" s="3">
        <v>0.50766885796925676</v>
      </c>
      <c r="FS41" s="3">
        <v>0.46823314108220493</v>
      </c>
      <c r="FT41" s="3">
        <v>0.42687879006182461</v>
      </c>
      <c r="FU41" s="3">
        <v>0.38397320287271064</v>
      </c>
      <c r="FV41" s="3">
        <v>0.34009274524841726</v>
      </c>
      <c r="FW41" s="3">
        <v>0.29596911247988761</v>
      </c>
      <c r="FX41" s="3">
        <v>0.2525386049145889</v>
      </c>
      <c r="FY41" s="3">
        <v>0.21089246357812405</v>
      </c>
      <c r="FZ41" s="3">
        <v>0.17210301275219969</v>
      </c>
      <c r="GA41" s="3">
        <v>0.13703874493406651</v>
      </c>
      <c r="GB41" s="3">
        <v>0.10628176902106462</v>
      </c>
      <c r="GC41" s="3">
        <v>8.0129014118051248E-2</v>
      </c>
      <c r="GD41" s="3">
        <v>5.8604758345660313E-2</v>
      </c>
      <c r="GE41" s="3">
        <v>4.1825629983714308E-2</v>
      </c>
      <c r="GF41" s="3">
        <v>2.885466561316483E-2</v>
      </c>
      <c r="GG41" s="3">
        <v>1.9466511609265522E-2</v>
      </c>
      <c r="GH41" s="3">
        <v>1.2450002164821857E-2</v>
      </c>
      <c r="GI41" s="3">
        <v>7.5053593050412089E-3</v>
      </c>
      <c r="GJ41" s="3">
        <v>4.0884694278281479E-3</v>
      </c>
      <c r="GK41" s="3">
        <v>1.9595625120637531E-3</v>
      </c>
      <c r="GL41" s="3">
        <v>8.1268936062820038E-4</v>
      </c>
      <c r="GM41" s="3">
        <v>2.886591340015305E-4</v>
      </c>
      <c r="GN41" s="3">
        <v>8.3595685206843225E-5</v>
      </c>
      <c r="GO41" s="3">
        <v>1.8167850266003239E-5</v>
      </c>
      <c r="GP41" s="3">
        <v>2.5020763386339653E-6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32</v>
      </c>
      <c r="HC41">
        <f t="shared" si="24"/>
        <v>0.17131567251812932</v>
      </c>
      <c r="HD41">
        <f>IF(H41&gt;=$F$3,IF(HB41&lt;50,HC41*VLOOKUP(H41,Ret!$A$2:$AZ$27,HB41+2),HC41),0)</f>
        <v>3.7689447953988446E-3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3.4091818831107735E-4</v>
      </c>
      <c r="HH41">
        <f t="shared" si="26"/>
        <v>53</v>
      </c>
      <c r="HI41">
        <f t="shared" si="26"/>
        <v>32</v>
      </c>
      <c r="HJ41">
        <f t="shared" si="21"/>
        <v>0.14162152700056196</v>
      </c>
      <c r="HK41">
        <f>IF(HH41&gt;=$F$3,IF(HI41&lt;50,HJ41*VLOOKUP(HH41,Ret!$A$2:$AZ$27,HI41+2),HJ41),0)</f>
        <v>3.115673594012363E-3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2.818268387311183E-4</v>
      </c>
      <c r="HN41">
        <f>HN40/(1+Assumptions!$C$9)</f>
        <v>0.31468934691096778</v>
      </c>
      <c r="HO41">
        <f>HO40*(1+Assumptions!$C$10)</f>
        <v>2.6952054128682215</v>
      </c>
      <c r="HQ41">
        <f>HQ40/(1.01+Assumptions!$C$9)</f>
        <v>0.23377616929784559</v>
      </c>
      <c r="HR41">
        <f>HR40/(0.99+Assumptions!$C$9)</f>
        <v>0.42482830580550457</v>
      </c>
    </row>
    <row r="42" spans="2:226" x14ac:dyDescent="0.25">
      <c r="B42">
        <f t="shared" ref="B42:C57" si="27">B41+1</f>
        <v>2081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116035.65724203784</v>
      </c>
      <c r="F42" s="3">
        <f t="shared" si="19"/>
        <v>66460.77</v>
      </c>
      <c r="H42">
        <f t="shared" si="23"/>
        <v>54</v>
      </c>
      <c r="I42" s="5">
        <v>390788.61688321142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59635.57</v>
      </c>
      <c r="AR42" s="5">
        <v>62538.66</v>
      </c>
      <c r="AS42" s="5">
        <v>65572.52</v>
      </c>
      <c r="AT42" s="5">
        <v>68746.64</v>
      </c>
      <c r="AU42" s="5">
        <v>72057.72</v>
      </c>
      <c r="AV42" s="5">
        <v>75507</v>
      </c>
      <c r="AW42" s="5">
        <v>79094.3</v>
      </c>
      <c r="AX42" s="5">
        <v>82834.5</v>
      </c>
      <c r="AY42" s="5">
        <v>86732.35</v>
      </c>
      <c r="AZ42" s="5">
        <v>90797.15</v>
      </c>
      <c r="BA42" s="5">
        <v>39140.99</v>
      </c>
      <c r="BB42" s="5">
        <v>40951.42</v>
      </c>
      <c r="BC42" s="5">
        <v>42820.959999999999</v>
      </c>
      <c r="BD42" s="5">
        <v>44741.97</v>
      </c>
      <c r="BE42" s="5">
        <v>46709.04</v>
      </c>
      <c r="BF42" s="5">
        <v>48703.94</v>
      </c>
      <c r="BG42" s="5">
        <v>50712.12</v>
      </c>
      <c r="BH42" s="5">
        <v>52718.559999999998</v>
      </c>
      <c r="BI42" s="5">
        <v>54709.84</v>
      </c>
      <c r="BJ42" s="5">
        <v>56678.78</v>
      </c>
      <c r="BK42" s="5">
        <v>58603.18</v>
      </c>
      <c r="BL42" s="5">
        <v>60463.09</v>
      </c>
      <c r="BM42" s="5">
        <v>62232.75</v>
      </c>
      <c r="BN42" s="5">
        <v>63865.79</v>
      </c>
      <c r="BO42" s="5">
        <v>65313.93</v>
      </c>
      <c r="BP42" s="5">
        <v>66522.73</v>
      </c>
      <c r="BQ42" s="5">
        <v>67445.100000000006</v>
      </c>
      <c r="BR42" s="5">
        <v>68023.070000000007</v>
      </c>
      <c r="BS42" s="5">
        <v>68199.81</v>
      </c>
      <c r="BT42" s="5">
        <v>67931.62</v>
      </c>
      <c r="BU42" s="5">
        <v>67191.490000000005</v>
      </c>
      <c r="BV42" s="5">
        <v>65946.899999999994</v>
      </c>
      <c r="BW42" s="5">
        <v>64169.48</v>
      </c>
      <c r="BX42" s="5">
        <v>61719.64</v>
      </c>
      <c r="BY42" s="5">
        <v>58569.59</v>
      </c>
      <c r="BZ42" s="5">
        <v>54729.45</v>
      </c>
      <c r="CA42" s="5">
        <v>50248.44</v>
      </c>
      <c r="CB42" s="5">
        <v>45233.11</v>
      </c>
      <c r="CC42" s="5">
        <v>39851.269999999997</v>
      </c>
      <c r="CD42" s="5">
        <v>34310.1</v>
      </c>
      <c r="CE42" s="5">
        <v>28822.35</v>
      </c>
      <c r="CF42" s="5">
        <v>23582.9</v>
      </c>
      <c r="CG42" s="5">
        <v>18757.75</v>
      </c>
      <c r="CH42" s="5">
        <v>14473.59</v>
      </c>
      <c r="CI42" s="5">
        <v>10897.79</v>
      </c>
      <c r="CJ42" s="5">
        <v>7931.67</v>
      </c>
      <c r="CK42" s="5">
        <v>5645.32</v>
      </c>
      <c r="CL42" s="5">
        <v>3809.1</v>
      </c>
      <c r="CM42" s="5">
        <v>2422.5700000000002</v>
      </c>
      <c r="CN42" s="5">
        <v>1392.26</v>
      </c>
      <c r="CO42" s="5">
        <v>704</v>
      </c>
      <c r="CP42" s="5">
        <v>308.02999999999997</v>
      </c>
      <c r="CQ42" s="5">
        <v>115.43</v>
      </c>
      <c r="CR42" s="5">
        <v>35.270000000000003</v>
      </c>
      <c r="CS42" s="5">
        <v>8.09</v>
      </c>
      <c r="CT42" s="5">
        <v>1.17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0.99400999999999995</v>
      </c>
      <c r="EO42" s="3">
        <v>0.98789683849999999</v>
      </c>
      <c r="EP42" s="3">
        <v>0.98172248325937506</v>
      </c>
      <c r="EQ42" s="3">
        <v>0.97536092156785426</v>
      </c>
      <c r="ER42" s="3">
        <v>0.9687674817380556</v>
      </c>
      <c r="ES42" s="3">
        <v>0.96188923261771542</v>
      </c>
      <c r="ET42" s="3">
        <v>0.95485782232727989</v>
      </c>
      <c r="EU42" s="3">
        <v>0.94766774292515543</v>
      </c>
      <c r="EV42" s="3">
        <v>0.94036122462720251</v>
      </c>
      <c r="EW42" s="3">
        <v>0.93290416011590882</v>
      </c>
      <c r="EX42" s="3">
        <v>0.92517038462854795</v>
      </c>
      <c r="EY42" s="3">
        <v>0.91697337502073906</v>
      </c>
      <c r="EZ42" s="3">
        <v>0.90816126088678972</v>
      </c>
      <c r="FA42" s="3">
        <v>0.89866189409791386</v>
      </c>
      <c r="FB42" s="3">
        <v>0.88819248303167309</v>
      </c>
      <c r="FC42" s="3">
        <v>0.87660157112810977</v>
      </c>
      <c r="FD42" s="3">
        <v>0.86377689014250547</v>
      </c>
      <c r="FE42" s="3">
        <v>0.84967141352647835</v>
      </c>
      <c r="FF42" s="3">
        <v>0.83436033465473114</v>
      </c>
      <c r="FG42" s="3">
        <v>0.81771484597836919</v>
      </c>
      <c r="FH42" s="3">
        <v>0.7996842336245461</v>
      </c>
      <c r="FI42" s="3">
        <v>0.78017993516644346</v>
      </c>
      <c r="FJ42" s="3">
        <v>0.75891223013380626</v>
      </c>
      <c r="FK42" s="3">
        <v>0.73565915940250648</v>
      </c>
      <c r="FL42" s="3">
        <v>0.71021270907877376</v>
      </c>
      <c r="FM42" s="3">
        <v>0.68252151555179241</v>
      </c>
      <c r="FN42" s="3">
        <v>0.65248374365235806</v>
      </c>
      <c r="FO42" s="3">
        <v>0.62007487610514544</v>
      </c>
      <c r="FP42" s="3">
        <v>0.58543749352591201</v>
      </c>
      <c r="FQ42" s="3">
        <v>0.5488710676802836</v>
      </c>
      <c r="FR42" s="3">
        <v>0.51062024297364461</v>
      </c>
      <c r="FS42" s="3">
        <v>0.47095526249945191</v>
      </c>
      <c r="FT42" s="3">
        <v>0.42936049371550034</v>
      </c>
      <c r="FU42" s="3">
        <v>0.38620547049215542</v>
      </c>
      <c r="FV42" s="3">
        <v>0.34206990932431186</v>
      </c>
      <c r="FW42" s="3">
        <v>0.29768975928857566</v>
      </c>
      <c r="FX42" s="3">
        <v>0.2540067640105701</v>
      </c>
      <c r="FY42" s="3">
        <v>0.21211850855758699</v>
      </c>
      <c r="FZ42" s="3">
        <v>0.17310355127859001</v>
      </c>
      <c r="GA42" s="3">
        <v>0.13783543374109009</v>
      </c>
      <c r="GB42" s="3">
        <v>0.10689964899223983</v>
      </c>
      <c r="GC42" s="3">
        <v>8.0594852364719374E-2</v>
      </c>
      <c r="GD42" s="3">
        <v>5.8945463122508451E-2</v>
      </c>
      <c r="GE42" s="3">
        <v>4.2068787575903051E-2</v>
      </c>
      <c r="GF42" s="3">
        <v>2.9022415172864E-2</v>
      </c>
      <c r="GG42" s="3">
        <v>1.9579682172220971E-2</v>
      </c>
      <c r="GH42" s="3">
        <v>1.2522381530065645E-2</v>
      </c>
      <c r="GI42" s="3">
        <v>7.5489924815847738E-3</v>
      </c>
      <c r="GJ42" s="3">
        <v>4.1122381644184899E-3</v>
      </c>
      <c r="GK42" s="3">
        <v>1.9709546298241382E-3</v>
      </c>
      <c r="GL42" s="3">
        <v>8.1741401362696493E-4</v>
      </c>
      <c r="GM42" s="3">
        <v>2.9033728350016166E-4</v>
      </c>
      <c r="GN42" s="3">
        <v>8.4081677301646812E-5</v>
      </c>
      <c r="GO42" s="3">
        <v>1.8273470927966903E-5</v>
      </c>
      <c r="GP42" s="3">
        <v>2.516622416199601E-6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33</v>
      </c>
      <c r="HC42">
        <f t="shared" si="24"/>
        <v>0.16720580953441938</v>
      </c>
      <c r="HD42">
        <f>IF(H42&gt;=$F$3,IF(HB42&lt;50,HC42*VLOOKUP(H42,Ret!$A$2:$AZ$27,HB42+2),HC42),0)</f>
        <v>5.5177917146358394E-3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3.5614837430831327E-4</v>
      </c>
      <c r="HH42">
        <f t="shared" ref="HH42:HI57" si="28">HH41+1</f>
        <v>54</v>
      </c>
      <c r="HI42">
        <f t="shared" si="28"/>
        <v>33</v>
      </c>
      <c r="HJ42">
        <f t="shared" si="21"/>
        <v>0.13822402656781849</v>
      </c>
      <c r="HK42">
        <f>IF(HH42&gt;=$F$3,IF(HI42&lt;50,HJ42*VLOOKUP(HH42,Ret!$A$2:$AZ$27,HI42+2),HJ42),0)</f>
        <v>4.5613928767380104E-3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2.9441717658945334E-4</v>
      </c>
      <c r="HN42">
        <f>HN41/(1+Assumptions!$C$9)</f>
        <v>0.3031689276598919</v>
      </c>
      <c r="HO42">
        <f>HO41*(1+Assumptions!$C$10)</f>
        <v>2.7827995887864385</v>
      </c>
      <c r="HQ42">
        <f>HQ41/(1.01+Assumptions!$C$9)</f>
        <v>0.22306886383382213</v>
      </c>
      <c r="HR42">
        <f>HR41/(0.99+Assumptions!$C$9)</f>
        <v>0.41325710681469313</v>
      </c>
    </row>
    <row r="43" spans="2:226" x14ac:dyDescent="0.25">
      <c r="B43">
        <f t="shared" si="27"/>
        <v>2082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122417.61839034989</v>
      </c>
      <c r="F43" s="3">
        <f t="shared" si="19"/>
        <v>65736.66</v>
      </c>
      <c r="H43">
        <f t="shared" si="23"/>
        <v>55</v>
      </c>
      <c r="I43" s="5">
        <v>375620.80983469752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62915.519999999997</v>
      </c>
      <c r="AS43" s="5">
        <v>65967.67</v>
      </c>
      <c r="AT43" s="5">
        <v>69160.91</v>
      </c>
      <c r="AU43" s="5">
        <v>72491.95</v>
      </c>
      <c r="AV43" s="5">
        <v>75962.009999999995</v>
      </c>
      <c r="AW43" s="5">
        <v>79570.929999999993</v>
      </c>
      <c r="AX43" s="5">
        <v>83333.67</v>
      </c>
      <c r="AY43" s="5">
        <v>87255.01</v>
      </c>
      <c r="AZ43" s="5">
        <v>91344.3</v>
      </c>
      <c r="BA43" s="5">
        <v>39376.85</v>
      </c>
      <c r="BB43" s="5">
        <v>41198.19</v>
      </c>
      <c r="BC43" s="5">
        <v>43079</v>
      </c>
      <c r="BD43" s="5">
        <v>45011.59</v>
      </c>
      <c r="BE43" s="5">
        <v>46990.51</v>
      </c>
      <c r="BF43" s="5">
        <v>48997.440000000002</v>
      </c>
      <c r="BG43" s="5">
        <v>51017.71</v>
      </c>
      <c r="BH43" s="5">
        <v>53036.25</v>
      </c>
      <c r="BI43" s="5">
        <v>55039.519999999997</v>
      </c>
      <c r="BJ43" s="5">
        <v>57020.34</v>
      </c>
      <c r="BK43" s="5">
        <v>58956.33</v>
      </c>
      <c r="BL43" s="5">
        <v>60827.44</v>
      </c>
      <c r="BM43" s="5">
        <v>62607.78</v>
      </c>
      <c r="BN43" s="5">
        <v>64250.65</v>
      </c>
      <c r="BO43" s="5">
        <v>65707.520000000004</v>
      </c>
      <c r="BP43" s="5">
        <v>66923.600000000006</v>
      </c>
      <c r="BQ43" s="5">
        <v>67851.539999999994</v>
      </c>
      <c r="BR43" s="5">
        <v>68432.990000000005</v>
      </c>
      <c r="BS43" s="5">
        <v>68610.789999999994</v>
      </c>
      <c r="BT43" s="5">
        <v>68340.990000000005</v>
      </c>
      <c r="BU43" s="5">
        <v>67596.39</v>
      </c>
      <c r="BV43" s="5">
        <v>66344.31</v>
      </c>
      <c r="BW43" s="5">
        <v>64556.17</v>
      </c>
      <c r="BX43" s="5">
        <v>62091.57</v>
      </c>
      <c r="BY43" s="5">
        <v>58922.54</v>
      </c>
      <c r="BZ43" s="5">
        <v>55059.26</v>
      </c>
      <c r="CA43" s="5">
        <v>50551.24</v>
      </c>
      <c r="CB43" s="5">
        <v>45505.69</v>
      </c>
      <c r="CC43" s="5">
        <v>40091.42</v>
      </c>
      <c r="CD43" s="5">
        <v>34516.86</v>
      </c>
      <c r="CE43" s="5">
        <v>28996.04</v>
      </c>
      <c r="CF43" s="5">
        <v>23725.02</v>
      </c>
      <c r="CG43" s="5">
        <v>18870.79</v>
      </c>
      <c r="CH43" s="5">
        <v>14560.81</v>
      </c>
      <c r="CI43" s="5">
        <v>10963.46</v>
      </c>
      <c r="CJ43" s="5">
        <v>7979.46</v>
      </c>
      <c r="CK43" s="5">
        <v>5679.34</v>
      </c>
      <c r="CL43" s="5">
        <v>3832.06</v>
      </c>
      <c r="CM43" s="5">
        <v>2437.17</v>
      </c>
      <c r="CN43" s="5">
        <v>1400.65</v>
      </c>
      <c r="CO43" s="5">
        <v>708.24</v>
      </c>
      <c r="CP43" s="5">
        <v>309.88</v>
      </c>
      <c r="CQ43" s="5">
        <v>116.12</v>
      </c>
      <c r="CR43" s="5">
        <v>35.479999999999997</v>
      </c>
      <c r="CS43" s="5">
        <v>8.1300000000000008</v>
      </c>
      <c r="CT43" s="5">
        <v>1.18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0.99385000000000001</v>
      </c>
      <c r="EP43" s="3">
        <v>0.98763843750000002</v>
      </c>
      <c r="EQ43" s="3">
        <v>0.98123854042500003</v>
      </c>
      <c r="ER43" s="3">
        <v>0.97460536789172703</v>
      </c>
      <c r="ES43" s="3">
        <v>0.96768566977969572</v>
      </c>
      <c r="ET43" s="3">
        <v>0.96061188753360616</v>
      </c>
      <c r="EU43" s="3">
        <v>0.95337848002047809</v>
      </c>
      <c r="EV43" s="3">
        <v>0.94602793193952017</v>
      </c>
      <c r="EW43" s="3">
        <v>0.93852593043923982</v>
      </c>
      <c r="EX43" s="3">
        <v>0.93074555047589846</v>
      </c>
      <c r="EY43" s="3">
        <v>0.92249914489868201</v>
      </c>
      <c r="EZ43" s="3">
        <v>0.9136339281162057</v>
      </c>
      <c r="FA43" s="3">
        <v>0.90407731722811013</v>
      </c>
      <c r="FB43" s="3">
        <v>0.89354481648240258</v>
      </c>
      <c r="FC43" s="3">
        <v>0.88188405662730718</v>
      </c>
      <c r="FD43" s="3">
        <v>0.86898209287884964</v>
      </c>
      <c r="FE43" s="3">
        <v>0.8547916153021381</v>
      </c>
      <c r="FF43" s="3">
        <v>0.83938827039439357</v>
      </c>
      <c r="FG43" s="3">
        <v>0.82264247440002536</v>
      </c>
      <c r="FH43" s="3">
        <v>0.8045032078395048</v>
      </c>
      <c r="FI43" s="3">
        <v>0.78488137460029928</v>
      </c>
      <c r="FJ43" s="3">
        <v>0.76348550832869511</v>
      </c>
      <c r="FK43" s="3">
        <v>0.74009231235350392</v>
      </c>
      <c r="FL43" s="3">
        <v>0.71449251926919621</v>
      </c>
      <c r="FM43" s="3">
        <v>0.6866344559428903</v>
      </c>
      <c r="FN43" s="3">
        <v>0.65641567353684371</v>
      </c>
      <c r="FO43" s="3">
        <v>0.62381150703226873</v>
      </c>
      <c r="FP43" s="3">
        <v>0.58896539624944622</v>
      </c>
      <c r="FQ43" s="3">
        <v>0.55217861759970588</v>
      </c>
      <c r="FR43" s="3">
        <v>0.51369728973918238</v>
      </c>
      <c r="FS43" s="3">
        <v>0.47379328427224271</v>
      </c>
      <c r="FT43" s="3">
        <v>0.43194786140531827</v>
      </c>
      <c r="FU43" s="3">
        <v>0.38853278185546974</v>
      </c>
      <c r="FV43" s="3">
        <v>0.34413125554502666</v>
      </c>
      <c r="FW43" s="3">
        <v>0.29948366645061492</v>
      </c>
      <c r="FX43" s="3">
        <v>0.2555374332356517</v>
      </c>
      <c r="FY43" s="3">
        <v>0.21339675512076037</v>
      </c>
      <c r="FZ43" s="3">
        <v>0.1741466899513989</v>
      </c>
      <c r="GA43" s="3">
        <v>0.13866604334070087</v>
      </c>
      <c r="GB43" s="3">
        <v>0.10754383657331397</v>
      </c>
      <c r="GC43" s="3">
        <v>8.1080524707718593E-2</v>
      </c>
      <c r="GD43" s="3">
        <v>5.9300674160731218E-2</v>
      </c>
      <c r="GE43" s="3">
        <v>4.2322298141772262E-2</v>
      </c>
      <c r="GF43" s="3">
        <v>2.9197307042045852E-2</v>
      </c>
      <c r="GG43" s="3">
        <v>1.9697671222845815E-2</v>
      </c>
      <c r="GH43" s="3">
        <v>1.259784260728327E-2</v>
      </c>
      <c r="GI43" s="3">
        <v>7.5944834373746469E-3</v>
      </c>
      <c r="GJ43" s="3">
        <v>4.1370189076754653E-3</v>
      </c>
      <c r="GK43" s="3">
        <v>1.9828317922597738E-3</v>
      </c>
      <c r="GL43" s="3">
        <v>8.2233982920389614E-4</v>
      </c>
      <c r="GM43" s="3">
        <v>2.9208688393493186E-4</v>
      </c>
      <c r="GN43" s="3">
        <v>8.4588361587556254E-5</v>
      </c>
      <c r="GO43" s="3">
        <v>1.8383588623823603E-5</v>
      </c>
      <c r="GP43" s="3">
        <v>2.5317878252729858E-6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34</v>
      </c>
      <c r="HC43">
        <f t="shared" si="24"/>
        <v>0.16133186944547523</v>
      </c>
      <c r="HD43">
        <f>IF(H43&gt;=$F$3,IF(HB43&lt;50,HC43*VLOOKUP(H43,Ret!$A$2:$AZ$27,HB43+2),HC43),0)</f>
        <v>8.7119209500556623E-3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3.678366623356835E-4</v>
      </c>
      <c r="HH43">
        <f t="shared" si="28"/>
        <v>55</v>
      </c>
      <c r="HI43">
        <f t="shared" si="28"/>
        <v>34</v>
      </c>
      <c r="HJ43">
        <f t="shared" si="21"/>
        <v>0.13336821651449102</v>
      </c>
      <c r="HK43">
        <f>IF(HH43&gt;=$F$3,IF(HI43&lt;50,HJ43*VLOOKUP(HH43,Ret!$A$2:$AZ$27,HI43+2),HJ43),0)</f>
        <v>7.201883691782515E-3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3.0407953365303952E-4</v>
      </c>
      <c r="HN43">
        <f>HN42/(1+Assumptions!$C$9)</f>
        <v>0.29207025786116753</v>
      </c>
      <c r="HO43">
        <f>HO42*(1+Assumptions!$C$10)</f>
        <v>2.8732405754219976</v>
      </c>
      <c r="HQ43">
        <f>HQ42/(1.01+Assumptions!$C$9)</f>
        <v>0.21285196930708217</v>
      </c>
      <c r="HR43">
        <f>HR42/(0.99+Assumptions!$C$9)</f>
        <v>0.4020010766679894</v>
      </c>
    </row>
    <row r="44" spans="2:226" x14ac:dyDescent="0.25">
      <c r="B44">
        <f t="shared" si="27"/>
        <v>2083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129150.58740181915</v>
      </c>
      <c r="F44" s="3">
        <f t="shared" si="19"/>
        <v>64519.02</v>
      </c>
      <c r="H44">
        <f t="shared" si="23"/>
        <v>56</v>
      </c>
      <c r="I44" s="5">
        <v>360132.58805164444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66375.88</v>
      </c>
      <c r="AT44" s="5">
        <v>69588.88</v>
      </c>
      <c r="AU44" s="5">
        <v>72940.539999999994</v>
      </c>
      <c r="AV44" s="5">
        <v>76432.070000000007</v>
      </c>
      <c r="AW44" s="5">
        <v>80063.320000000007</v>
      </c>
      <c r="AX44" s="5">
        <v>83849.350000000006</v>
      </c>
      <c r="AY44" s="5">
        <v>87794.95</v>
      </c>
      <c r="AZ44" s="5">
        <v>91909.54</v>
      </c>
      <c r="BA44" s="5">
        <v>39620.519999999997</v>
      </c>
      <c r="BB44" s="5">
        <v>41453.129999999997</v>
      </c>
      <c r="BC44" s="5">
        <v>43345.58</v>
      </c>
      <c r="BD44" s="5">
        <v>45290.12</v>
      </c>
      <c r="BE44" s="5">
        <v>47281.29</v>
      </c>
      <c r="BF44" s="5">
        <v>49300.639999999999</v>
      </c>
      <c r="BG44" s="5">
        <v>51333.41</v>
      </c>
      <c r="BH44" s="5">
        <v>53364.44</v>
      </c>
      <c r="BI44" s="5">
        <v>55380.11</v>
      </c>
      <c r="BJ44" s="5">
        <v>57373.18</v>
      </c>
      <c r="BK44" s="5">
        <v>59321.16</v>
      </c>
      <c r="BL44" s="5">
        <v>61203.85</v>
      </c>
      <c r="BM44" s="5">
        <v>62995.199999999997</v>
      </c>
      <c r="BN44" s="5">
        <v>64648.23</v>
      </c>
      <c r="BO44" s="5">
        <v>66114.12</v>
      </c>
      <c r="BP44" s="5">
        <v>67337.73</v>
      </c>
      <c r="BQ44" s="5">
        <v>68271.399999999994</v>
      </c>
      <c r="BR44" s="5">
        <v>68856.45</v>
      </c>
      <c r="BS44" s="5">
        <v>69035.350000000006</v>
      </c>
      <c r="BT44" s="5">
        <v>68763.88</v>
      </c>
      <c r="BU44" s="5">
        <v>68014.679999999993</v>
      </c>
      <c r="BV44" s="5">
        <v>66754.850000000006</v>
      </c>
      <c r="BW44" s="5">
        <v>64955.65</v>
      </c>
      <c r="BX44" s="5">
        <v>62475.79</v>
      </c>
      <c r="BY44" s="5">
        <v>59287.15</v>
      </c>
      <c r="BZ44" s="5">
        <v>55399.97</v>
      </c>
      <c r="CA44" s="5">
        <v>50864.06</v>
      </c>
      <c r="CB44" s="5">
        <v>45787.28</v>
      </c>
      <c r="CC44" s="5">
        <v>40339.51</v>
      </c>
      <c r="CD44" s="5">
        <v>34730.449999999997</v>
      </c>
      <c r="CE44" s="5">
        <v>29175.47</v>
      </c>
      <c r="CF44" s="5">
        <v>23871.83</v>
      </c>
      <c r="CG44" s="5">
        <v>18987.560000000001</v>
      </c>
      <c r="CH44" s="5">
        <v>14650.91</v>
      </c>
      <c r="CI44" s="5">
        <v>11031.3</v>
      </c>
      <c r="CJ44" s="5">
        <v>8028.84</v>
      </c>
      <c r="CK44" s="5">
        <v>5714.49</v>
      </c>
      <c r="CL44" s="5">
        <v>3855.77</v>
      </c>
      <c r="CM44" s="5">
        <v>2452.25</v>
      </c>
      <c r="CN44" s="5">
        <v>1409.31</v>
      </c>
      <c r="CO44" s="5">
        <v>712.62</v>
      </c>
      <c r="CP44" s="5">
        <v>311.8</v>
      </c>
      <c r="CQ44" s="5">
        <v>116.84</v>
      </c>
      <c r="CR44" s="5">
        <v>35.700000000000003</v>
      </c>
      <c r="CS44" s="5">
        <v>8.18</v>
      </c>
      <c r="CT44" s="5">
        <v>1.19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0.99375000000000002</v>
      </c>
      <c r="EQ44" s="3">
        <v>0.98731049999999998</v>
      </c>
      <c r="ER44" s="3">
        <v>0.98063628102</v>
      </c>
      <c r="ES44" s="3">
        <v>0.97367376342475798</v>
      </c>
      <c r="ET44" s="3">
        <v>0.96655620821412291</v>
      </c>
      <c r="EU44" s="3">
        <v>0.95927803996627048</v>
      </c>
      <c r="EV44" s="3">
        <v>0.95188200627813058</v>
      </c>
      <c r="EW44" s="3">
        <v>0.94433358196834505</v>
      </c>
      <c r="EX44" s="3">
        <v>0.93650505657382743</v>
      </c>
      <c r="EY44" s="3">
        <v>0.92820762177258331</v>
      </c>
      <c r="EZ44" s="3">
        <v>0.91928754652734879</v>
      </c>
      <c r="FA44" s="3">
        <v>0.90967179879067273</v>
      </c>
      <c r="FB44" s="3">
        <v>0.89907412233476136</v>
      </c>
      <c r="FC44" s="3">
        <v>0.88734120503829272</v>
      </c>
      <c r="FD44" s="3">
        <v>0.87435940320858252</v>
      </c>
      <c r="FE44" s="3">
        <v>0.86008111415418642</v>
      </c>
      <c r="FF44" s="3">
        <v>0.84458245247712793</v>
      </c>
      <c r="FG44" s="3">
        <v>0.82773303255020925</v>
      </c>
      <c r="FH44" s="3">
        <v>0.80948151918247713</v>
      </c>
      <c r="FI44" s="3">
        <v>0.78973826492961652</v>
      </c>
      <c r="FJ44" s="3">
        <v>0.76820999982763516</v>
      </c>
      <c r="FK44" s="3">
        <v>0.74467204543291643</v>
      </c>
      <c r="FL44" s="3">
        <v>0.71891383938139186</v>
      </c>
      <c r="FM44" s="3">
        <v>0.69088338878391142</v>
      </c>
      <c r="FN44" s="3">
        <v>0.66047761084353152</v>
      </c>
      <c r="FO44" s="3">
        <v>0.62767168791293326</v>
      </c>
      <c r="FP44" s="3">
        <v>0.59260994742611683</v>
      </c>
      <c r="FQ44" s="3">
        <v>0.55559553010988161</v>
      </c>
      <c r="FR44" s="3">
        <v>0.51687607761652399</v>
      </c>
      <c r="FS44" s="3">
        <v>0.47672514390727244</v>
      </c>
      <c r="FT44" s="3">
        <v>0.43462077919738218</v>
      </c>
      <c r="FU44" s="3">
        <v>0.39093704468025331</v>
      </c>
      <c r="FV44" s="3">
        <v>0.34626075921419397</v>
      </c>
      <c r="FW44" s="3">
        <v>0.30133688831374444</v>
      </c>
      <c r="FX44" s="3">
        <v>0.25711871332258557</v>
      </c>
      <c r="FY44" s="3">
        <v>0.21471726630855797</v>
      </c>
      <c r="FZ44" s="3">
        <v>0.17522431951642489</v>
      </c>
      <c r="GA44" s="3">
        <v>0.13952411665814848</v>
      </c>
      <c r="GB44" s="3">
        <v>0.10820932391539365</v>
      </c>
      <c r="GC44" s="3">
        <v>8.1582255579532734E-2</v>
      </c>
      <c r="GD44" s="3">
        <v>5.9667630085758643E-2</v>
      </c>
      <c r="GE44" s="3">
        <v>4.2584190915905082E-2</v>
      </c>
      <c r="GF44" s="3">
        <v>2.93779816290646E-2</v>
      </c>
      <c r="GG44" s="3">
        <v>1.9819561526232141E-2</v>
      </c>
      <c r="GH44" s="3">
        <v>1.2675798769717028E-2</v>
      </c>
      <c r="GI44" s="3">
        <v>7.6414785303362135E-3</v>
      </c>
      <c r="GJ44" s="3">
        <v>4.1626190146153491E-3</v>
      </c>
      <c r="GK44" s="3">
        <v>1.9951016675149908E-3</v>
      </c>
      <c r="GL44" s="3">
        <v>8.2742851456849215E-4</v>
      </c>
      <c r="GM44" s="3">
        <v>2.9389433408958272E-4</v>
      </c>
      <c r="GN44" s="3">
        <v>8.5111799152343142E-5</v>
      </c>
      <c r="GO44" s="3">
        <v>1.8497347309778738E-5</v>
      </c>
      <c r="GP44" s="3">
        <v>2.5474546715027269E-6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35</v>
      </c>
      <c r="HC44">
        <f t="shared" si="24"/>
        <v>0.15225211183308388</v>
      </c>
      <c r="HD44">
        <f>IF(H44&gt;=$F$3,IF(HB44&lt;50,HC44*VLOOKUP(H44,Ret!$A$2:$AZ$27,HB44+2),HC44),0)</f>
        <v>6.6990929206556899E-3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3.7910775846437887E-4</v>
      </c>
      <c r="HH44">
        <f t="shared" si="28"/>
        <v>56</v>
      </c>
      <c r="HI44">
        <f t="shared" si="28"/>
        <v>35</v>
      </c>
      <c r="HJ44">
        <f t="shared" si="21"/>
        <v>0.12586225328905545</v>
      </c>
      <c r="HK44">
        <f>IF(HH44&gt;=$F$3,IF(HI44&lt;50,HJ44*VLOOKUP(HH44,Ret!$A$2:$AZ$27,HI44+2),HJ44),0)</f>
        <v>5.5379391447184399E-3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3.1339701068974806E-4</v>
      </c>
      <c r="HN44">
        <f>HN43/(1+Assumptions!$C$9)</f>
        <v>0.28137789774678951</v>
      </c>
      <c r="HO44">
        <f>HO43*(1+Assumptions!$C$10)</f>
        <v>2.9666208941232126</v>
      </c>
      <c r="HQ44">
        <f>HQ43/(1.01+Assumptions!$C$9)</f>
        <v>0.20310302414797915</v>
      </c>
      <c r="HR44">
        <f>HR43/(0.99+Assumptions!$C$9)</f>
        <v>0.39105163099998969</v>
      </c>
    </row>
    <row r="45" spans="2:226" x14ac:dyDescent="0.25">
      <c r="B45">
        <f t="shared" si="27"/>
        <v>2084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136253.8697089192</v>
      </c>
      <c r="F45" s="3">
        <f t="shared" si="19"/>
        <v>62780.08</v>
      </c>
      <c r="H45">
        <f t="shared" si="23"/>
        <v>57</v>
      </c>
      <c r="I45" s="5">
        <v>344291.43448029703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70026.55</v>
      </c>
      <c r="AU45" s="5">
        <v>73399.28</v>
      </c>
      <c r="AV45" s="5">
        <v>76912.77</v>
      </c>
      <c r="AW45" s="5">
        <v>80566.86</v>
      </c>
      <c r="AX45" s="5">
        <v>84376.7</v>
      </c>
      <c r="AY45" s="5">
        <v>88347.12</v>
      </c>
      <c r="AZ45" s="5">
        <v>92487.59</v>
      </c>
      <c r="BA45" s="5">
        <v>39869.71</v>
      </c>
      <c r="BB45" s="5">
        <v>41713.839999999997</v>
      </c>
      <c r="BC45" s="5">
        <v>43618.19</v>
      </c>
      <c r="BD45" s="5">
        <v>45574.97</v>
      </c>
      <c r="BE45" s="5">
        <v>47578.66</v>
      </c>
      <c r="BF45" s="5">
        <v>49610.7</v>
      </c>
      <c r="BG45" s="5">
        <v>51656.26</v>
      </c>
      <c r="BH45" s="5">
        <v>53700.06</v>
      </c>
      <c r="BI45" s="5">
        <v>55728.41</v>
      </c>
      <c r="BJ45" s="5">
        <v>57734.02</v>
      </c>
      <c r="BK45" s="5">
        <v>59694.25</v>
      </c>
      <c r="BL45" s="5">
        <v>61588.78</v>
      </c>
      <c r="BM45" s="5">
        <v>63391.39</v>
      </c>
      <c r="BN45" s="5">
        <v>65054.83</v>
      </c>
      <c r="BO45" s="5">
        <v>66529.929999999993</v>
      </c>
      <c r="BP45" s="5">
        <v>67761.240000000005</v>
      </c>
      <c r="BQ45" s="5">
        <v>68700.78</v>
      </c>
      <c r="BR45" s="5">
        <v>69289.509999999995</v>
      </c>
      <c r="BS45" s="5">
        <v>69469.539999999994</v>
      </c>
      <c r="BT45" s="5">
        <v>69196.36</v>
      </c>
      <c r="BU45" s="5">
        <v>68442.45</v>
      </c>
      <c r="BV45" s="5">
        <v>67174.69</v>
      </c>
      <c r="BW45" s="5">
        <v>65364.17</v>
      </c>
      <c r="BX45" s="5">
        <v>62868.72</v>
      </c>
      <c r="BY45" s="5">
        <v>59660.03</v>
      </c>
      <c r="BZ45" s="5">
        <v>55748.39</v>
      </c>
      <c r="CA45" s="5">
        <v>51183.96</v>
      </c>
      <c r="CB45" s="5">
        <v>46075.25</v>
      </c>
      <c r="CC45" s="5">
        <v>40593.21</v>
      </c>
      <c r="CD45" s="5">
        <v>34948.879999999997</v>
      </c>
      <c r="CE45" s="5">
        <v>29358.959999999999</v>
      </c>
      <c r="CF45" s="5">
        <v>24021.96</v>
      </c>
      <c r="CG45" s="5">
        <v>19106.98</v>
      </c>
      <c r="CH45" s="5">
        <v>14743.06</v>
      </c>
      <c r="CI45" s="5">
        <v>11100.68</v>
      </c>
      <c r="CJ45" s="5">
        <v>8079.34</v>
      </c>
      <c r="CK45" s="5">
        <v>5750.43</v>
      </c>
      <c r="CL45" s="5">
        <v>3880.02</v>
      </c>
      <c r="CM45" s="5">
        <v>2467.6799999999998</v>
      </c>
      <c r="CN45" s="5">
        <v>1418.18</v>
      </c>
      <c r="CO45" s="5">
        <v>717.1</v>
      </c>
      <c r="CP45" s="5">
        <v>313.76</v>
      </c>
      <c r="CQ45" s="5">
        <v>117.57</v>
      </c>
      <c r="CR45" s="5">
        <v>35.92</v>
      </c>
      <c r="CS45" s="5">
        <v>8.24</v>
      </c>
      <c r="CT45" s="5">
        <v>1.2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0.99351999999999996</v>
      </c>
      <c r="ER45" s="3">
        <v>0.98680380479999996</v>
      </c>
      <c r="ES45" s="3">
        <v>0.97979749778591996</v>
      </c>
      <c r="ET45" s="3">
        <v>0.97263517807710487</v>
      </c>
      <c r="EU45" s="3">
        <v>0.96531123518618422</v>
      </c>
      <c r="EV45" s="3">
        <v>0.95786868556289873</v>
      </c>
      <c r="EW45" s="3">
        <v>0.95027278688638495</v>
      </c>
      <c r="EX45" s="3">
        <v>0.94239502548309684</v>
      </c>
      <c r="EY45" s="3">
        <v>0.93404540555731663</v>
      </c>
      <c r="EZ45" s="3">
        <v>0.92506922920991086</v>
      </c>
      <c r="FA45" s="3">
        <v>0.9153930050723752</v>
      </c>
      <c r="FB45" s="3">
        <v>0.90472867656328193</v>
      </c>
      <c r="FC45" s="3">
        <v>0.89292196733413109</v>
      </c>
      <c r="FD45" s="3">
        <v>0.87985851895203271</v>
      </c>
      <c r="FE45" s="3">
        <v>0.86549042933754605</v>
      </c>
      <c r="FF45" s="3">
        <v>0.84989429180088349</v>
      </c>
      <c r="FG45" s="3">
        <v>0.83293890067945586</v>
      </c>
      <c r="FH45" s="3">
        <v>0.8145725979194739</v>
      </c>
      <c r="FI45" s="3">
        <v>0.79470517225621795</v>
      </c>
      <c r="FJ45" s="3">
        <v>0.77304150926051352</v>
      </c>
      <c r="FK45" s="3">
        <v>0.74935551741677142</v>
      </c>
      <c r="FL45" s="3">
        <v>0.72343531006932527</v>
      </c>
      <c r="FM45" s="3">
        <v>0.69522856732972227</v>
      </c>
      <c r="FN45" s="3">
        <v>0.66463155808154117</v>
      </c>
      <c r="FO45" s="3">
        <v>0.63161930859163107</v>
      </c>
      <c r="FP45" s="3">
        <v>0.59633705401370252</v>
      </c>
      <c r="FQ45" s="3">
        <v>0.55908984162000663</v>
      </c>
      <c r="FR45" s="3">
        <v>0.52012687055750839</v>
      </c>
      <c r="FS45" s="3">
        <v>0.47972341525260115</v>
      </c>
      <c r="FT45" s="3">
        <v>0.43735424321749145</v>
      </c>
      <c r="FU45" s="3">
        <v>0.39339576823170136</v>
      </c>
      <c r="FV45" s="3">
        <v>0.34843849983818254</v>
      </c>
      <c r="FW45" s="3">
        <v>0.30323208886917674</v>
      </c>
      <c r="FX45" s="3">
        <v>0.25873581214851377</v>
      </c>
      <c r="FY45" s="3">
        <v>0.21606768936710236</v>
      </c>
      <c r="FZ45" s="3">
        <v>0.1763263592618112</v>
      </c>
      <c r="GA45" s="3">
        <v>0.14040162682580978</v>
      </c>
      <c r="GB45" s="3">
        <v>0.10888988570102504</v>
      </c>
      <c r="GC45" s="3">
        <v>8.2095351526573809E-2</v>
      </c>
      <c r="GD45" s="3">
        <v>6.0042898199505548E-2</v>
      </c>
      <c r="GE45" s="3">
        <v>4.2852016016005114E-2</v>
      </c>
      <c r="GF45" s="3">
        <v>2.956274880912161E-2</v>
      </c>
      <c r="GG45" s="3">
        <v>1.9944212856585802E-2</v>
      </c>
      <c r="GH45" s="3">
        <v>1.2755520774558016E-2</v>
      </c>
      <c r="GI45" s="3">
        <v>7.6895381437345547E-3</v>
      </c>
      <c r="GJ45" s="3">
        <v>4.1887990084179616E-3</v>
      </c>
      <c r="GK45" s="3">
        <v>2.0076494767446449E-3</v>
      </c>
      <c r="GL45" s="3">
        <v>8.326324674903067E-4</v>
      </c>
      <c r="GM45" s="3">
        <v>2.9574272612788204E-4</v>
      </c>
      <c r="GN45" s="3">
        <v>8.5647093486634627E-5</v>
      </c>
      <c r="GO45" s="3">
        <v>1.8613682827450306E-5</v>
      </c>
      <c r="GP45" s="3">
        <v>2.5634763989964553E-6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36</v>
      </c>
      <c r="HC45">
        <f t="shared" si="24"/>
        <v>0.1451739111539638</v>
      </c>
      <c r="HD45">
        <f>IF(H45&gt;=$F$3,IF(HB45&lt;50,HC45*VLOOKUP(H45,Ret!$A$2:$AZ$27,HB45+2),HC45),0)</f>
        <v>8.5652607580838647E-3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3.8471086455800409E-4</v>
      </c>
      <c r="HH45">
        <f t="shared" si="28"/>
        <v>57</v>
      </c>
      <c r="HI45">
        <f t="shared" si="28"/>
        <v>36</v>
      </c>
      <c r="HJ45">
        <f t="shared" si="21"/>
        <v>0.12001091713364727</v>
      </c>
      <c r="HK45">
        <f>IF(HH45&gt;=$F$3,IF(HI45&lt;50,HJ45*VLOOKUP(HH45,Ret!$A$2:$AZ$27,HI45+2),HJ45),0)</f>
        <v>7.0806441108851887E-3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3.1802893040416526E-4</v>
      </c>
      <c r="HN45">
        <f>HN44/(1+Assumptions!$C$9)</f>
        <v>0.27107697278110743</v>
      </c>
      <c r="HO45">
        <f>HO44*(1+Assumptions!$C$10)</f>
        <v>3.063036073182217</v>
      </c>
      <c r="HQ45">
        <f>HQ44/(1.01+Assumptions!$C$9)</f>
        <v>0.19380059556104881</v>
      </c>
      <c r="HR45">
        <f>HR44/(0.99+Assumptions!$C$9)</f>
        <v>0.38040041926069035</v>
      </c>
    </row>
    <row r="46" spans="2:226" x14ac:dyDescent="0.25">
      <c r="B46">
        <f t="shared" si="27"/>
        <v>2085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143747.83254290977</v>
      </c>
      <c r="F46" s="3">
        <f t="shared" si="19"/>
        <v>60383.28</v>
      </c>
      <c r="H46">
        <f t="shared" si="23"/>
        <v>58</v>
      </c>
      <c r="I46" s="5">
        <v>328130.06786593335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73878.009999999995</v>
      </c>
      <c r="AV46" s="5">
        <v>77414.42</v>
      </c>
      <c r="AW46" s="5">
        <v>81092.34</v>
      </c>
      <c r="AX46" s="5">
        <v>84927.03</v>
      </c>
      <c r="AY46" s="5">
        <v>88923.34</v>
      </c>
      <c r="AZ46" s="5">
        <v>93090.82</v>
      </c>
      <c r="BA46" s="5">
        <v>40129.75</v>
      </c>
      <c r="BB46" s="5">
        <v>41985.91</v>
      </c>
      <c r="BC46" s="5">
        <v>43902.68</v>
      </c>
      <c r="BD46" s="5">
        <v>45872.22</v>
      </c>
      <c r="BE46" s="5">
        <v>47888.98</v>
      </c>
      <c r="BF46" s="5">
        <v>49934.28</v>
      </c>
      <c r="BG46" s="5">
        <v>51993.18</v>
      </c>
      <c r="BH46" s="5">
        <v>54050.31</v>
      </c>
      <c r="BI46" s="5">
        <v>56091.89</v>
      </c>
      <c r="BJ46" s="5">
        <v>58110.57</v>
      </c>
      <c r="BK46" s="5">
        <v>60083.59</v>
      </c>
      <c r="BL46" s="5">
        <v>61990.48</v>
      </c>
      <c r="BM46" s="5">
        <v>63804.85</v>
      </c>
      <c r="BN46" s="5">
        <v>65479.13</v>
      </c>
      <c r="BO46" s="5">
        <v>66963.86</v>
      </c>
      <c r="BP46" s="5">
        <v>68203.19</v>
      </c>
      <c r="BQ46" s="5">
        <v>69148.87</v>
      </c>
      <c r="BR46" s="5">
        <v>69741.440000000002</v>
      </c>
      <c r="BS46" s="5">
        <v>69922.64</v>
      </c>
      <c r="BT46" s="5">
        <v>69647.679999999993</v>
      </c>
      <c r="BU46" s="5">
        <v>68888.850000000006</v>
      </c>
      <c r="BV46" s="5">
        <v>67612.820000000007</v>
      </c>
      <c r="BW46" s="5">
        <v>65790.490000000005</v>
      </c>
      <c r="BX46" s="5">
        <v>63278.77</v>
      </c>
      <c r="BY46" s="5">
        <v>60049.15</v>
      </c>
      <c r="BZ46" s="5">
        <v>56112</v>
      </c>
      <c r="CA46" s="5">
        <v>51517.79</v>
      </c>
      <c r="CB46" s="5">
        <v>46375.76</v>
      </c>
      <c r="CC46" s="5">
        <v>40857.97</v>
      </c>
      <c r="CD46" s="5">
        <v>35176.83</v>
      </c>
      <c r="CE46" s="5">
        <v>29550.45</v>
      </c>
      <c r="CF46" s="5">
        <v>24178.639999999999</v>
      </c>
      <c r="CG46" s="5">
        <v>19231.599999999999</v>
      </c>
      <c r="CH46" s="5">
        <v>14839.22</v>
      </c>
      <c r="CI46" s="5">
        <v>11173.08</v>
      </c>
      <c r="CJ46" s="5">
        <v>8132.03</v>
      </c>
      <c r="CK46" s="5">
        <v>5787.93</v>
      </c>
      <c r="CL46" s="5">
        <v>3905.33</v>
      </c>
      <c r="CM46" s="5">
        <v>2483.77</v>
      </c>
      <c r="CN46" s="5">
        <v>1427.43</v>
      </c>
      <c r="CO46" s="5">
        <v>721.78</v>
      </c>
      <c r="CP46" s="5">
        <v>315.81</v>
      </c>
      <c r="CQ46" s="5">
        <v>118.34</v>
      </c>
      <c r="CR46" s="5">
        <v>36.159999999999997</v>
      </c>
      <c r="CS46" s="5">
        <v>8.2899999999999991</v>
      </c>
      <c r="CT46" s="5">
        <v>1.2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0.99324000000000001</v>
      </c>
      <c r="ES46" s="3">
        <v>0.98618799600000007</v>
      </c>
      <c r="ET46" s="3">
        <v>0.97897896174924004</v>
      </c>
      <c r="EU46" s="3">
        <v>0.97160725016726823</v>
      </c>
      <c r="EV46" s="3">
        <v>0.96411615826847863</v>
      </c>
      <c r="EW46" s="3">
        <v>0.95647071713340959</v>
      </c>
      <c r="EX46" s="3">
        <v>0.94854157488837365</v>
      </c>
      <c r="EY46" s="3">
        <v>0.94013749653486267</v>
      </c>
      <c r="EZ46" s="3">
        <v>0.93110277519316265</v>
      </c>
      <c r="FA46" s="3">
        <v>0.92136344016464211</v>
      </c>
      <c r="FB46" s="3">
        <v>0.91062955608672402</v>
      </c>
      <c r="FC46" s="3">
        <v>0.89874584037979222</v>
      </c>
      <c r="FD46" s="3">
        <v>0.88559718873503579</v>
      </c>
      <c r="FE46" s="3">
        <v>0.87113538664299273</v>
      </c>
      <c r="FF46" s="3">
        <v>0.85543752697568598</v>
      </c>
      <c r="FG46" s="3">
        <v>0.83837154831252103</v>
      </c>
      <c r="FH46" s="3">
        <v>0.81988545567222992</v>
      </c>
      <c r="FI46" s="3">
        <v>0.79988844940838422</v>
      </c>
      <c r="FJ46" s="3">
        <v>0.77808349027751167</v>
      </c>
      <c r="FK46" s="3">
        <v>0.75424301213540867</v>
      </c>
      <c r="FL46" s="3">
        <v>0.72815374634564489</v>
      </c>
      <c r="FM46" s="3">
        <v>0.69976303177562826</v>
      </c>
      <c r="FN46" s="3">
        <v>0.66896646074718291</v>
      </c>
      <c r="FO46" s="3">
        <v>0.63573889664187033</v>
      </c>
      <c r="FP46" s="3">
        <v>0.60022652187545544</v>
      </c>
      <c r="FQ46" s="3">
        <v>0.56273637331911452</v>
      </c>
      <c r="FR46" s="3">
        <v>0.52351927546250543</v>
      </c>
      <c r="FS46" s="3">
        <v>0.48285229814457803</v>
      </c>
      <c r="FT46" s="3">
        <v>0.44020678317244893</v>
      </c>
      <c r="FU46" s="3">
        <v>0.39596159939578612</v>
      </c>
      <c r="FV46" s="3">
        <v>0.35071110781683568</v>
      </c>
      <c r="FW46" s="3">
        <v>0.30520984868867945</v>
      </c>
      <c r="FX46" s="3">
        <v>0.26042335549210266</v>
      </c>
      <c r="FY46" s="3">
        <v>0.21747693993790002</v>
      </c>
      <c r="FZ46" s="3">
        <v>0.17747640637512205</v>
      </c>
      <c r="GA46" s="3">
        <v>0.14131736334025469</v>
      </c>
      <c r="GB46" s="3">
        <v>0.10960009431216793</v>
      </c>
      <c r="GC46" s="3">
        <v>8.2630799104772765E-2</v>
      </c>
      <c r="GD46" s="3">
        <v>6.0434513849248701E-2</v>
      </c>
      <c r="GE46" s="3">
        <v>4.31315081890703E-2</v>
      </c>
      <c r="GF46" s="3">
        <v>2.9755564869475819E-2</v>
      </c>
      <c r="GG46" s="3">
        <v>2.0074294283543168E-2</v>
      </c>
      <c r="GH46" s="3">
        <v>1.2838715651982869E-2</v>
      </c>
      <c r="GI46" s="3">
        <v>7.7396913436413532E-3</v>
      </c>
      <c r="GJ46" s="3">
        <v>4.2161194625351906E-3</v>
      </c>
      <c r="GK46" s="3">
        <v>2.0207438971984915E-3</v>
      </c>
      <c r="GL46" s="3">
        <v>8.3806311648513046E-4</v>
      </c>
      <c r="GM46" s="3">
        <v>2.9767163834435351E-4</v>
      </c>
      <c r="GN46" s="3">
        <v>8.6205706464524771E-5</v>
      </c>
      <c r="GO46" s="3">
        <v>1.8735086185935172E-5</v>
      </c>
      <c r="GP46" s="3">
        <v>2.5801960695269908E-6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37</v>
      </c>
      <c r="HC46">
        <f t="shared" si="24"/>
        <v>0.13622393953132195</v>
      </c>
      <c r="HD46">
        <f>IF(H46&gt;=$F$3,IF(HB46&lt;50,HC46*VLOOKUP(H46,Ret!$A$2:$AZ$27,HB46+2),HC46),0)</f>
        <v>9.3994518276612152E-3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3.8142703068770145E-4</v>
      </c>
      <c r="HH46">
        <f t="shared" si="28"/>
        <v>58</v>
      </c>
      <c r="HI46">
        <f t="shared" si="28"/>
        <v>37</v>
      </c>
      <c r="HJ46">
        <f t="shared" si="21"/>
        <v>0.11261224409235791</v>
      </c>
      <c r="HK46">
        <f>IF(HH46&gt;=$F$3,IF(HI46&lt;50,HJ46*VLOOKUP(HH46,Ret!$A$2:$AZ$27,HI46+2),HJ46),0)</f>
        <v>7.7702448423726967E-3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3.1531428345860215E-4</v>
      </c>
      <c r="HN46">
        <f>HN45/(1+Assumptions!$C$9)</f>
        <v>0.2611531529683116</v>
      </c>
      <c r="HO46">
        <f>HO45*(1+Assumptions!$C$10)</f>
        <v>3.1625847455606388</v>
      </c>
      <c r="HQ46">
        <f>HQ45/(1.01+Assumptions!$C$9)</f>
        <v>0.18492423240558092</v>
      </c>
      <c r="HR46">
        <f>HR45/(0.99+Assumptions!$C$9)</f>
        <v>0.37003931834697501</v>
      </c>
    </row>
    <row r="47" spans="2:226" x14ac:dyDescent="0.25">
      <c r="B47">
        <f t="shared" si="27"/>
        <v>2086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151653.96333276975</v>
      </c>
      <c r="F47" s="3">
        <f t="shared" si="19"/>
        <v>57301.440000000002</v>
      </c>
      <c r="H47">
        <f t="shared" si="23"/>
        <v>59</v>
      </c>
      <c r="I47" s="5">
        <v>311649.65137968131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77941.3</v>
      </c>
      <c r="AW47" s="5">
        <v>81644.25</v>
      </c>
      <c r="AX47" s="5">
        <v>85505.04</v>
      </c>
      <c r="AY47" s="5">
        <v>89528.55</v>
      </c>
      <c r="AZ47" s="5">
        <v>93724.4</v>
      </c>
      <c r="BA47" s="5">
        <v>40402.870000000003</v>
      </c>
      <c r="BB47" s="5">
        <v>42271.67</v>
      </c>
      <c r="BC47" s="5">
        <v>44201.48</v>
      </c>
      <c r="BD47" s="5">
        <v>46184.42</v>
      </c>
      <c r="BE47" s="5">
        <v>48214.91</v>
      </c>
      <c r="BF47" s="5">
        <v>50274.13</v>
      </c>
      <c r="BG47" s="5">
        <v>52347.05</v>
      </c>
      <c r="BH47" s="5">
        <v>54418.18</v>
      </c>
      <c r="BI47" s="5">
        <v>56473.65</v>
      </c>
      <c r="BJ47" s="5">
        <v>58506.080000000002</v>
      </c>
      <c r="BK47" s="5">
        <v>60492.52</v>
      </c>
      <c r="BL47" s="5">
        <v>62412.38</v>
      </c>
      <c r="BM47" s="5">
        <v>64239.1</v>
      </c>
      <c r="BN47" s="5">
        <v>65924.78</v>
      </c>
      <c r="BO47" s="5">
        <v>67419.61</v>
      </c>
      <c r="BP47" s="5">
        <v>68667.39</v>
      </c>
      <c r="BQ47" s="5">
        <v>69619.5</v>
      </c>
      <c r="BR47" s="5">
        <v>70216.100000000006</v>
      </c>
      <c r="BS47" s="5">
        <v>70398.53</v>
      </c>
      <c r="BT47" s="5">
        <v>70121.7</v>
      </c>
      <c r="BU47" s="5">
        <v>69357.7</v>
      </c>
      <c r="BV47" s="5">
        <v>68073</v>
      </c>
      <c r="BW47" s="5">
        <v>66238.259999999995</v>
      </c>
      <c r="BX47" s="5">
        <v>63709.45</v>
      </c>
      <c r="BY47" s="5">
        <v>60457.84</v>
      </c>
      <c r="BZ47" s="5">
        <v>56493.9</v>
      </c>
      <c r="CA47" s="5">
        <v>51868.42</v>
      </c>
      <c r="CB47" s="5">
        <v>46691.4</v>
      </c>
      <c r="CC47" s="5">
        <v>41136.050000000003</v>
      </c>
      <c r="CD47" s="5">
        <v>35416.239999999998</v>
      </c>
      <c r="CE47" s="5">
        <v>29751.57</v>
      </c>
      <c r="CF47" s="5">
        <v>24343.200000000001</v>
      </c>
      <c r="CG47" s="5">
        <v>19362.490000000002</v>
      </c>
      <c r="CH47" s="5">
        <v>14940.21</v>
      </c>
      <c r="CI47" s="5">
        <v>11249.13</v>
      </c>
      <c r="CJ47" s="5">
        <v>8187.38</v>
      </c>
      <c r="CK47" s="5">
        <v>5827.33</v>
      </c>
      <c r="CL47" s="5">
        <v>3931.91</v>
      </c>
      <c r="CM47" s="5">
        <v>2500.6799999999998</v>
      </c>
      <c r="CN47" s="5">
        <v>1437.14</v>
      </c>
      <c r="CO47" s="5">
        <v>726.69</v>
      </c>
      <c r="CP47" s="5">
        <v>317.95999999999998</v>
      </c>
      <c r="CQ47" s="5">
        <v>119.15</v>
      </c>
      <c r="CR47" s="5">
        <v>36.4</v>
      </c>
      <c r="CS47" s="5">
        <v>8.35</v>
      </c>
      <c r="CT47" s="5">
        <v>1.21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0.9929</v>
      </c>
      <c r="ET47" s="3">
        <v>0.98564190099999993</v>
      </c>
      <c r="EU47" s="3">
        <v>0.97822001748546994</v>
      </c>
      <c r="EV47" s="3">
        <v>0.97067794115065698</v>
      </c>
      <c r="EW47" s="3">
        <v>0.96298046507733226</v>
      </c>
      <c r="EX47" s="3">
        <v>0.95499735702184119</v>
      </c>
      <c r="EY47" s="3">
        <v>0.94653608043862769</v>
      </c>
      <c r="EZ47" s="3">
        <v>0.93743986870561247</v>
      </c>
      <c r="FA47" s="3">
        <v>0.92763424767895175</v>
      </c>
      <c r="FB47" s="3">
        <v>0.91682730869349194</v>
      </c>
      <c r="FC47" s="3">
        <v>0.90486271231504189</v>
      </c>
      <c r="FD47" s="3">
        <v>0.89162457083387281</v>
      </c>
      <c r="FE47" s="3">
        <v>0.87706434159215574</v>
      </c>
      <c r="FF47" s="3">
        <v>0.86125964215666506</v>
      </c>
      <c r="FG47" s="3">
        <v>0.84407751229563954</v>
      </c>
      <c r="FH47" s="3">
        <v>0.82546560314952067</v>
      </c>
      <c r="FI47" s="3">
        <v>0.8053324970887038</v>
      </c>
      <c r="FJ47" s="3">
        <v>0.78337913321806574</v>
      </c>
      <c r="FK47" s="3">
        <v>0.75937639657626421</v>
      </c>
      <c r="FL47" s="3">
        <v>0.73310956701869123</v>
      </c>
      <c r="FM47" s="3">
        <v>0.70452562500063254</v>
      </c>
      <c r="FN47" s="3">
        <v>0.67351945224435472</v>
      </c>
      <c r="FO47" s="3">
        <v>0.64006574105137759</v>
      </c>
      <c r="FP47" s="3">
        <v>0.60431166875624764</v>
      </c>
      <c r="FQ47" s="3">
        <v>0.5665663619257324</v>
      </c>
      <c r="FR47" s="3">
        <v>0.52708235216312804</v>
      </c>
      <c r="FS47" s="3">
        <v>0.48613859504709628</v>
      </c>
      <c r="FT47" s="3">
        <v>0.44320283433253677</v>
      </c>
      <c r="FU47" s="3">
        <v>0.39865651745377351</v>
      </c>
      <c r="FV47" s="3">
        <v>0.35309805063915622</v>
      </c>
      <c r="FW47" s="3">
        <v>0.30728710954923211</v>
      </c>
      <c r="FX47" s="3">
        <v>0.26219579909397778</v>
      </c>
      <c r="FY47" s="3">
        <v>0.21895708986538989</v>
      </c>
      <c r="FZ47" s="3">
        <v>0.17868431232644871</v>
      </c>
      <c r="GA47" s="3">
        <v>0.14227917053305805</v>
      </c>
      <c r="GB47" s="3">
        <v>0.1103460334986185</v>
      </c>
      <c r="GC47" s="3">
        <v>8.3193185035613446E-2</v>
      </c>
      <c r="GD47" s="3">
        <v>6.0845831671346953E-2</v>
      </c>
      <c r="GE47" s="3">
        <v>4.3425061605523604E-2</v>
      </c>
      <c r="GF47" s="3">
        <v>2.9958081500418628E-2</v>
      </c>
      <c r="GG47" s="3">
        <v>2.0210920103442425E-2</v>
      </c>
      <c r="GH47" s="3">
        <v>1.2926096061357637E-2</v>
      </c>
      <c r="GI47" s="3">
        <v>7.7923677496288387E-3</v>
      </c>
      <c r="GJ47" s="3">
        <v>4.2448144079328138E-3</v>
      </c>
      <c r="GK47" s="3">
        <v>2.0344970975781185E-3</v>
      </c>
      <c r="GL47" s="3">
        <v>8.4376698127857318E-4</v>
      </c>
      <c r="GM47" s="3">
        <v>2.9969759408033644E-4</v>
      </c>
      <c r="GN47" s="3">
        <v>8.6792423245665422E-5</v>
      </c>
      <c r="GO47" s="3">
        <v>1.8862597343980469E-5</v>
      </c>
      <c r="GP47" s="3">
        <v>2.5977569062129895E-6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38</v>
      </c>
      <c r="HC47">
        <f t="shared" si="24"/>
        <v>0.12644306067297303</v>
      </c>
      <c r="HD47">
        <f>IF(H47&gt;=$F$3,IF(HB47&lt;50,HC47*VLOOKUP(H47,Ret!$A$2:$AZ$27,HB47+2),HC47),0)</f>
        <v>1.0747660157202708E-2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3.7174259837854072E-4</v>
      </c>
      <c r="HH47">
        <f t="shared" si="28"/>
        <v>59</v>
      </c>
      <c r="HI47">
        <f t="shared" si="28"/>
        <v>38</v>
      </c>
      <c r="HJ47">
        <f t="shared" si="21"/>
        <v>0.10452668496652662</v>
      </c>
      <c r="HK47">
        <f>IF(HH47&gt;=$F$3,IF(HI47&lt;50,HJ47*VLOOKUP(HH47,Ret!$A$2:$AZ$27,HI47+2),HJ47),0)</f>
        <v>8.8847682221547628E-3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3.0730845380158822E-4</v>
      </c>
      <c r="HN47">
        <f>HN46/(1+Assumptions!$C$9)</f>
        <v>0.25159263291744854</v>
      </c>
      <c r="HO47">
        <f>HO46*(1+Assumptions!$C$10)</f>
        <v>3.2653687497913597</v>
      </c>
      <c r="HQ47">
        <f>HQ46/(1.01+Assumptions!$C$9)</f>
        <v>0.17645442023433294</v>
      </c>
      <c r="HR47">
        <f>HR46/(0.99+Assumptions!$C$9)</f>
        <v>0.35996042640756321</v>
      </c>
    </row>
    <row r="48" spans="2:226" x14ac:dyDescent="0.25">
      <c r="B48">
        <f t="shared" si="27"/>
        <v>2087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159994.93131607212</v>
      </c>
      <c r="F48" s="3">
        <f t="shared" si="19"/>
        <v>53544.45</v>
      </c>
      <c r="H48">
        <f t="shared" si="23"/>
        <v>60</v>
      </c>
      <c r="I48" s="5">
        <v>294851.52305404859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82228.070000000007</v>
      </c>
      <c r="AX48" s="5">
        <v>86116.47</v>
      </c>
      <c r="AY48" s="5">
        <v>90168.75</v>
      </c>
      <c r="AZ48" s="5">
        <v>94394.6</v>
      </c>
      <c r="BA48" s="5">
        <v>40691.78</v>
      </c>
      <c r="BB48" s="5">
        <v>42573.94</v>
      </c>
      <c r="BC48" s="5">
        <v>44517.56</v>
      </c>
      <c r="BD48" s="5">
        <v>46514.68</v>
      </c>
      <c r="BE48" s="5">
        <v>48559.68</v>
      </c>
      <c r="BF48" s="5">
        <v>50633.63</v>
      </c>
      <c r="BG48" s="5">
        <v>52721.37</v>
      </c>
      <c r="BH48" s="5">
        <v>54807.31</v>
      </c>
      <c r="BI48" s="5">
        <v>56877.48</v>
      </c>
      <c r="BJ48" s="5">
        <v>58924.44</v>
      </c>
      <c r="BK48" s="5">
        <v>60925.09</v>
      </c>
      <c r="BL48" s="5">
        <v>62858.68</v>
      </c>
      <c r="BM48" s="5">
        <v>64698.46</v>
      </c>
      <c r="BN48" s="5">
        <v>66396.2</v>
      </c>
      <c r="BO48" s="5">
        <v>67901.72</v>
      </c>
      <c r="BP48" s="5">
        <v>69158.41</v>
      </c>
      <c r="BQ48" s="5">
        <v>70117.33</v>
      </c>
      <c r="BR48" s="5">
        <v>70718.2</v>
      </c>
      <c r="BS48" s="5">
        <v>70901.929999999993</v>
      </c>
      <c r="BT48" s="5">
        <v>70623.13</v>
      </c>
      <c r="BU48" s="5">
        <v>69853.67</v>
      </c>
      <c r="BV48" s="5">
        <v>68559.77</v>
      </c>
      <c r="BW48" s="5">
        <v>66711.92</v>
      </c>
      <c r="BX48" s="5">
        <v>64165.02</v>
      </c>
      <c r="BY48" s="5">
        <v>60890.16</v>
      </c>
      <c r="BZ48" s="5">
        <v>56897.87</v>
      </c>
      <c r="CA48" s="5">
        <v>52239.32</v>
      </c>
      <c r="CB48" s="5">
        <v>47025.279999999999</v>
      </c>
      <c r="CC48" s="5">
        <v>41430.21</v>
      </c>
      <c r="CD48" s="5">
        <v>35669.5</v>
      </c>
      <c r="CE48" s="5">
        <v>29964.31</v>
      </c>
      <c r="CF48" s="5">
        <v>24517.27</v>
      </c>
      <c r="CG48" s="5">
        <v>19500.95</v>
      </c>
      <c r="CH48" s="5">
        <v>15047.05</v>
      </c>
      <c r="CI48" s="5">
        <v>11329.57</v>
      </c>
      <c r="CJ48" s="5">
        <v>8245.92</v>
      </c>
      <c r="CK48" s="5">
        <v>5869</v>
      </c>
      <c r="CL48" s="5">
        <v>3960.02</v>
      </c>
      <c r="CM48" s="5">
        <v>2518.56</v>
      </c>
      <c r="CN48" s="5">
        <v>1447.42</v>
      </c>
      <c r="CO48" s="5">
        <v>731.89</v>
      </c>
      <c r="CP48" s="5">
        <v>320.23</v>
      </c>
      <c r="CQ48" s="5">
        <v>120</v>
      </c>
      <c r="CR48" s="5">
        <v>36.659999999999997</v>
      </c>
      <c r="CS48" s="5">
        <v>8.41</v>
      </c>
      <c r="CT48" s="5">
        <v>1.22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0.99268999999999996</v>
      </c>
      <c r="EU48" s="3">
        <v>0.98521504429999995</v>
      </c>
      <c r="EV48" s="3">
        <v>0.97761903630844693</v>
      </c>
      <c r="EW48" s="3">
        <v>0.96986651735052098</v>
      </c>
      <c r="EX48" s="3">
        <v>0.9618263239216851</v>
      </c>
      <c r="EY48" s="3">
        <v>0.95330454269173903</v>
      </c>
      <c r="EZ48" s="3">
        <v>0.94414328603647146</v>
      </c>
      <c r="FA48" s="3">
        <v>0.93426754726452999</v>
      </c>
      <c r="FB48" s="3">
        <v>0.92338333033889819</v>
      </c>
      <c r="FC48" s="3">
        <v>0.91133317787797552</v>
      </c>
      <c r="FD48" s="3">
        <v>0.89800037348562067</v>
      </c>
      <c r="FE48" s="3">
        <v>0.88333602738660055</v>
      </c>
      <c r="FF48" s="3">
        <v>0.86741831217309395</v>
      </c>
      <c r="FG48" s="3">
        <v>0.85011331684524072</v>
      </c>
      <c r="FH48" s="3">
        <v>0.83136831820880319</v>
      </c>
      <c r="FI48" s="3">
        <v>0.81109124492769047</v>
      </c>
      <c r="FJ48" s="3">
        <v>0.78898089759096168</v>
      </c>
      <c r="FK48" s="3">
        <v>0.7648065228887746</v>
      </c>
      <c r="FL48" s="3">
        <v>0.73835186526205188</v>
      </c>
      <c r="FM48" s="3">
        <v>0.70956352603548445</v>
      </c>
      <c r="FN48" s="3">
        <v>0.67833563525466278</v>
      </c>
      <c r="FO48" s="3">
        <v>0.64464270425156367</v>
      </c>
      <c r="FP48" s="3">
        <v>0.60863296279207135</v>
      </c>
      <c r="FQ48" s="3">
        <v>0.57061774793607856</v>
      </c>
      <c r="FR48" s="3">
        <v>0.53085139708241325</v>
      </c>
      <c r="FS48" s="3">
        <v>0.48961486055705139</v>
      </c>
      <c r="FT48" s="3">
        <v>0.44637207607265261</v>
      </c>
      <c r="FU48" s="3">
        <v>0.40150721870659029</v>
      </c>
      <c r="FV48" s="3">
        <v>0.35562297375280111</v>
      </c>
      <c r="FW48" s="3">
        <v>0.30948444913811268</v>
      </c>
      <c r="FX48" s="3">
        <v>0.26407070107158603</v>
      </c>
      <c r="FY48" s="3">
        <v>0.22052280175787078</v>
      </c>
      <c r="FZ48" s="3">
        <v>0.17996204283054559</v>
      </c>
      <c r="GA48" s="3">
        <v>0.14329657622425024</v>
      </c>
      <c r="GB48" s="3">
        <v>0.11113509265647951</v>
      </c>
      <c r="GC48" s="3">
        <v>8.3788080406499599E-2</v>
      </c>
      <c r="GD48" s="3">
        <v>6.1280926247705668E-2</v>
      </c>
      <c r="GE48" s="3">
        <v>4.3735584253725056E-2</v>
      </c>
      <c r="GF48" s="3">
        <v>3.0172304864959844E-2</v>
      </c>
      <c r="GG48" s="3">
        <v>2.0355443754096508E-2</v>
      </c>
      <c r="GH48" s="3">
        <v>1.3018527607369964E-2</v>
      </c>
      <c r="GI48" s="3">
        <v>7.8480891828269089E-3</v>
      </c>
      <c r="GJ48" s="3">
        <v>4.2751681014531308E-3</v>
      </c>
      <c r="GK48" s="3">
        <v>2.0490453193454708E-3</v>
      </c>
      <c r="GL48" s="3">
        <v>8.4980056529214724E-4</v>
      </c>
      <c r="GM48" s="3">
        <v>3.0184066278611776E-4</v>
      </c>
      <c r="GN48" s="3">
        <v>8.7413055942859691E-5</v>
      </c>
      <c r="GO48" s="3">
        <v>1.8997479448061698E-5</v>
      </c>
      <c r="GP48" s="3">
        <v>2.616332869587056E-6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39</v>
      </c>
      <c r="HC48">
        <f t="shared" si="24"/>
        <v>0.11532365791739178</v>
      </c>
      <c r="HD48">
        <f>IF(H48&gt;=$F$3,IF(HB48&lt;50,HC48*VLOOKUP(H48,Ret!$A$2:$AZ$27,HB48+2),HC48),0)</f>
        <v>1.6952577713856592E-2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3.551968663855667E-4</v>
      </c>
      <c r="HH48">
        <f t="shared" si="28"/>
        <v>60</v>
      </c>
      <c r="HI48">
        <f t="shared" si="28"/>
        <v>39</v>
      </c>
      <c r="HJ48">
        <f t="shared" si="21"/>
        <v>9.5334608290570264E-2</v>
      </c>
      <c r="HK48">
        <f>IF(HH48&gt;=$F$3,IF(HI48&lt;50,HJ48*VLOOKUP(HH48,Ret!$A$2:$AZ$27,HI48+2),HJ48),0)</f>
        <v>1.4014187418713828E-2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2.9363059353495639E-4</v>
      </c>
      <c r="HN48">
        <f>HN47/(1+Assumptions!$C$9)</f>
        <v>0.24238211263723367</v>
      </c>
      <c r="HO48">
        <f>HO47*(1+Assumptions!$C$10)</f>
        <v>3.3714932341595789</v>
      </c>
      <c r="HQ48">
        <f>HQ47/(1.01+Assumptions!$C$9)</f>
        <v>0.16837253839153907</v>
      </c>
      <c r="HR48">
        <f>HR47/(0.99+Assumptions!$C$9)</f>
        <v>0.3501560568166957</v>
      </c>
    </row>
    <row r="49" spans="2:226" x14ac:dyDescent="0.25">
      <c r="B49">
        <f t="shared" si="27"/>
        <v>2088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168794.65253845608</v>
      </c>
      <c r="F49" s="3">
        <f t="shared" si="19"/>
        <v>49160.46</v>
      </c>
      <c r="H49">
        <f t="shared" si="23"/>
        <v>61</v>
      </c>
      <c r="I49" s="5">
        <v>277680.38907332806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86750.62</v>
      </c>
      <c r="AY49" s="5">
        <v>90832.74</v>
      </c>
      <c r="AZ49" s="5">
        <v>95089.7</v>
      </c>
      <c r="BA49" s="5">
        <v>40991.43</v>
      </c>
      <c r="BB49" s="5">
        <v>42887.45</v>
      </c>
      <c r="BC49" s="5">
        <v>44845.38</v>
      </c>
      <c r="BD49" s="5">
        <v>46857.2</v>
      </c>
      <c r="BE49" s="5">
        <v>48917.27</v>
      </c>
      <c r="BF49" s="5">
        <v>51006.49</v>
      </c>
      <c r="BG49" s="5">
        <v>53109.599999999999</v>
      </c>
      <c r="BH49" s="5">
        <v>55210.9</v>
      </c>
      <c r="BI49" s="5">
        <v>57296.32</v>
      </c>
      <c r="BJ49" s="5">
        <v>59358.35</v>
      </c>
      <c r="BK49" s="5">
        <v>61373.73</v>
      </c>
      <c r="BL49" s="5">
        <v>63321.56</v>
      </c>
      <c r="BM49" s="5">
        <v>65174.89</v>
      </c>
      <c r="BN49" s="5">
        <v>66885.13</v>
      </c>
      <c r="BO49" s="5">
        <v>68401.73</v>
      </c>
      <c r="BP49" s="5">
        <v>69667.679999999993</v>
      </c>
      <c r="BQ49" s="5">
        <v>70633.66</v>
      </c>
      <c r="BR49" s="5">
        <v>71238.95</v>
      </c>
      <c r="BS49" s="5">
        <v>71424.039999999994</v>
      </c>
      <c r="BT49" s="5">
        <v>71143.179999999993</v>
      </c>
      <c r="BU49" s="5">
        <v>70368.06</v>
      </c>
      <c r="BV49" s="5">
        <v>69064.63</v>
      </c>
      <c r="BW49" s="5">
        <v>67203.17</v>
      </c>
      <c r="BX49" s="5">
        <v>64637.52</v>
      </c>
      <c r="BY49" s="5">
        <v>61338.55</v>
      </c>
      <c r="BZ49" s="5">
        <v>57316.86</v>
      </c>
      <c r="CA49" s="5">
        <v>52624</v>
      </c>
      <c r="CB49" s="5">
        <v>47371.56</v>
      </c>
      <c r="CC49" s="5">
        <v>41735.29</v>
      </c>
      <c r="CD49" s="5">
        <v>35932.160000000003</v>
      </c>
      <c r="CE49" s="5">
        <v>30184.97</v>
      </c>
      <c r="CF49" s="5">
        <v>24697.82</v>
      </c>
      <c r="CG49" s="5">
        <v>19644.55</v>
      </c>
      <c r="CH49" s="5">
        <v>15157.85</v>
      </c>
      <c r="CI49" s="5">
        <v>11413</v>
      </c>
      <c r="CJ49" s="5">
        <v>8306.65</v>
      </c>
      <c r="CK49" s="5">
        <v>5912.21</v>
      </c>
      <c r="CL49" s="5">
        <v>3989.18</v>
      </c>
      <c r="CM49" s="5">
        <v>2537.11</v>
      </c>
      <c r="CN49" s="5">
        <v>1458.08</v>
      </c>
      <c r="CO49" s="5">
        <v>737.28</v>
      </c>
      <c r="CP49" s="5">
        <v>322.58999999999997</v>
      </c>
      <c r="CQ49" s="5">
        <v>120.88</v>
      </c>
      <c r="CR49" s="5">
        <v>36.93</v>
      </c>
      <c r="CS49" s="5">
        <v>8.4700000000000006</v>
      </c>
      <c r="CT49" s="5">
        <v>1.23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0.99246999999999996</v>
      </c>
      <c r="EV49" s="3">
        <v>0.98481805629999997</v>
      </c>
      <c r="EW49" s="3">
        <v>0.97700844911354101</v>
      </c>
      <c r="EX49" s="3">
        <v>0.96890904907038977</v>
      </c>
      <c r="EY49" s="3">
        <v>0.96032451489562609</v>
      </c>
      <c r="EZ49" s="3">
        <v>0.95109579630747909</v>
      </c>
      <c r="FA49" s="3">
        <v>0.94114733427810282</v>
      </c>
      <c r="FB49" s="3">
        <v>0.93018296783376286</v>
      </c>
      <c r="FC49" s="3">
        <v>0.91804408010353222</v>
      </c>
      <c r="FD49" s="3">
        <v>0.90461309521161748</v>
      </c>
      <c r="FE49" s="3">
        <v>0.88984076336681184</v>
      </c>
      <c r="FF49" s="3">
        <v>0.87380583281094182</v>
      </c>
      <c r="FG49" s="3">
        <v>0.85637340644636351</v>
      </c>
      <c r="FH49" s="3">
        <v>0.83749037283422123</v>
      </c>
      <c r="FI49" s="3">
        <v>0.81706398264079461</v>
      </c>
      <c r="FJ49" s="3">
        <v>0.79479081847400657</v>
      </c>
      <c r="FK49" s="3">
        <v>0.77043842779596305</v>
      </c>
      <c r="FL49" s="3">
        <v>0.74378896257850069</v>
      </c>
      <c r="FM49" s="3">
        <v>0.71478863092756495</v>
      </c>
      <c r="FN49" s="3">
        <v>0.68333078328044283</v>
      </c>
      <c r="FO49" s="3">
        <v>0.64938974327490329</v>
      </c>
      <c r="FP49" s="3">
        <v>0.61311483221556717</v>
      </c>
      <c r="FQ49" s="3">
        <v>0.57481967979538284</v>
      </c>
      <c r="FR49" s="3">
        <v>0.53476049631044265</v>
      </c>
      <c r="FS49" s="3">
        <v>0.4932203009570475</v>
      </c>
      <c r="FT49" s="3">
        <v>0.4496590839765211</v>
      </c>
      <c r="FU49" s="3">
        <v>0.40446384944604097</v>
      </c>
      <c r="FV49" s="3">
        <v>0.35824172073134741</v>
      </c>
      <c r="FW49" s="3">
        <v>0.3117634398836624</v>
      </c>
      <c r="FX49" s="3">
        <v>0.26601527271513375</v>
      </c>
      <c r="FY49" s="3">
        <v>0.22214669409168106</v>
      </c>
      <c r="FZ49" s="3">
        <v>0.18128725264739814</v>
      </c>
      <c r="GA49" s="3">
        <v>0.14435178779301724</v>
      </c>
      <c r="GB49" s="3">
        <v>0.11195347254075246</v>
      </c>
      <c r="GC49" s="3">
        <v>8.4405081552649502E-2</v>
      </c>
      <c r="GD49" s="3">
        <v>6.1732188545976785E-2</v>
      </c>
      <c r="GE49" s="3">
        <v>4.405764564337817E-2</v>
      </c>
      <c r="GF49" s="3">
        <v>3.0394488576453733E-2</v>
      </c>
      <c r="GG49" s="3">
        <v>2.0505337773218748E-2</v>
      </c>
      <c r="GH49" s="3">
        <v>1.3114393826239783E-2</v>
      </c>
      <c r="GI49" s="3">
        <v>7.9058811742103909E-3</v>
      </c>
      <c r="GJ49" s="3">
        <v>4.3066497108393683E-3</v>
      </c>
      <c r="GK49" s="3">
        <v>2.0641341399082009E-3</v>
      </c>
      <c r="GL49" s="3">
        <v>8.560583518441283E-4</v>
      </c>
      <c r="GM49" s="3">
        <v>3.0406336599151594E-4</v>
      </c>
      <c r="GN49" s="3">
        <v>8.8056750791143E-5</v>
      </c>
      <c r="GO49" s="3">
        <v>1.9137373649439111E-5</v>
      </c>
      <c r="GP49" s="3">
        <v>2.6355990990007535E-6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40</v>
      </c>
      <c r="HC49">
        <f t="shared" si="24"/>
        <v>9.8015883337149626E-2</v>
      </c>
      <c r="HD49">
        <f>IF(H49&gt;=$F$3,IF(HB49&lt;50,HC49*VLOOKUP(H49,Ret!$A$2:$AZ$27,HB49+2),HC49),0)</f>
        <v>1.8328970184046979E-2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3.2149209734585077E-4</v>
      </c>
      <c r="HH49">
        <f t="shared" si="28"/>
        <v>61</v>
      </c>
      <c r="HI49">
        <f t="shared" si="28"/>
        <v>40</v>
      </c>
      <c r="HJ49">
        <f t="shared" si="21"/>
        <v>8.1026790278321478E-2</v>
      </c>
      <c r="HK49">
        <f>IF(HH49&gt;=$F$3,IF(HI49&lt;50,HJ49*VLOOKUP(HH49,Ret!$A$2:$AZ$27,HI49+2),HJ49),0)</f>
        <v>1.5152009782046116E-2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2.6576787211289447E-4</v>
      </c>
      <c r="HN49">
        <f>HN48/(1+Assumptions!$C$9)</f>
        <v>0.23350877903394379</v>
      </c>
      <c r="HO49">
        <f>HO48*(1+Assumptions!$C$10)</f>
        <v>3.481066764269765</v>
      </c>
      <c r="HQ49">
        <f>HQ48/(1.01+Assumptions!$C$9)</f>
        <v>0.16066081907589605</v>
      </c>
      <c r="HR49">
        <f>HR48/(0.99+Assumptions!$C$9)</f>
        <v>0.34061873231196077</v>
      </c>
    </row>
    <row r="50" spans="2:226" x14ac:dyDescent="0.25">
      <c r="B50">
        <f t="shared" si="27"/>
        <v>2089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178078.35842807117</v>
      </c>
      <c r="F50" s="3">
        <f t="shared" si="19"/>
        <v>44253.72</v>
      </c>
      <c r="H50">
        <f t="shared" si="23"/>
        <v>62</v>
      </c>
      <c r="I50" s="5">
        <v>260123.67435090998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91521.9</v>
      </c>
      <c r="AZ50" s="5">
        <v>95811.16</v>
      </c>
      <c r="BA50" s="5">
        <v>41302.44</v>
      </c>
      <c r="BB50" s="5">
        <v>43212.84</v>
      </c>
      <c r="BC50" s="5">
        <v>45185.62</v>
      </c>
      <c r="BD50" s="5">
        <v>47212.72</v>
      </c>
      <c r="BE50" s="5">
        <v>49288.41</v>
      </c>
      <c r="BF50" s="5">
        <v>51393.48</v>
      </c>
      <c r="BG50" s="5">
        <v>53512.55</v>
      </c>
      <c r="BH50" s="5">
        <v>55629.79</v>
      </c>
      <c r="BI50" s="5">
        <v>57731.03</v>
      </c>
      <c r="BJ50" s="5">
        <v>59808.71</v>
      </c>
      <c r="BK50" s="5">
        <v>61839.38</v>
      </c>
      <c r="BL50" s="5">
        <v>63801.99</v>
      </c>
      <c r="BM50" s="5">
        <v>65669.38</v>
      </c>
      <c r="BN50" s="5">
        <v>67392.59</v>
      </c>
      <c r="BO50" s="5">
        <v>68920.710000000006</v>
      </c>
      <c r="BP50" s="5">
        <v>70196.259999999995</v>
      </c>
      <c r="BQ50" s="5">
        <v>71169.570000000007</v>
      </c>
      <c r="BR50" s="5">
        <v>71779.45</v>
      </c>
      <c r="BS50" s="5">
        <v>71965.95</v>
      </c>
      <c r="BT50" s="5">
        <v>71682.960000000006</v>
      </c>
      <c r="BU50" s="5">
        <v>70901.95</v>
      </c>
      <c r="BV50" s="5">
        <v>69588.63</v>
      </c>
      <c r="BW50" s="5">
        <v>67713.05</v>
      </c>
      <c r="BX50" s="5">
        <v>65127.93</v>
      </c>
      <c r="BY50" s="5">
        <v>61803.93</v>
      </c>
      <c r="BZ50" s="5">
        <v>57751.73</v>
      </c>
      <c r="CA50" s="5">
        <v>53023.27</v>
      </c>
      <c r="CB50" s="5">
        <v>47730.98</v>
      </c>
      <c r="CC50" s="5">
        <v>42051.94</v>
      </c>
      <c r="CD50" s="5">
        <v>36204.78</v>
      </c>
      <c r="CE50" s="5">
        <v>30413.98</v>
      </c>
      <c r="CF50" s="5">
        <v>24885.200000000001</v>
      </c>
      <c r="CG50" s="5">
        <v>19793.59</v>
      </c>
      <c r="CH50" s="5">
        <v>15272.85</v>
      </c>
      <c r="CI50" s="5">
        <v>11499.59</v>
      </c>
      <c r="CJ50" s="5">
        <v>8369.67</v>
      </c>
      <c r="CK50" s="5">
        <v>5957.07</v>
      </c>
      <c r="CL50" s="5">
        <v>4019.45</v>
      </c>
      <c r="CM50" s="5">
        <v>2556.35</v>
      </c>
      <c r="CN50" s="5">
        <v>1469.14</v>
      </c>
      <c r="CO50" s="5">
        <v>742.87</v>
      </c>
      <c r="CP50" s="5">
        <v>325.04000000000002</v>
      </c>
      <c r="CQ50" s="5">
        <v>121.8</v>
      </c>
      <c r="CR50" s="5">
        <v>37.21</v>
      </c>
      <c r="CS50" s="5">
        <v>8.5299999999999994</v>
      </c>
      <c r="CT50" s="5">
        <v>1.24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0.99229000000000001</v>
      </c>
      <c r="EW50" s="3">
        <v>0.98442114030000005</v>
      </c>
      <c r="EX50" s="3">
        <v>0.97626028904691309</v>
      </c>
      <c r="EY50" s="3">
        <v>0.96761062288595745</v>
      </c>
      <c r="EZ50" s="3">
        <v>0.95831188480002338</v>
      </c>
      <c r="FA50" s="3">
        <v>0.94828794248501513</v>
      </c>
      <c r="FB50" s="3">
        <v>0.9372403879550647</v>
      </c>
      <c r="FC50" s="3">
        <v>0.92500940089225114</v>
      </c>
      <c r="FD50" s="3">
        <v>0.91147651335719748</v>
      </c>
      <c r="FE50" s="3">
        <v>0.89659210189407446</v>
      </c>
      <c r="FF50" s="3">
        <v>0.88043551221794325</v>
      </c>
      <c r="FG50" s="3">
        <v>0.86287082374919521</v>
      </c>
      <c r="FH50" s="3">
        <v>0.84384452208552541</v>
      </c>
      <c r="FI50" s="3">
        <v>0.82326315419185947</v>
      </c>
      <c r="FJ50" s="3">
        <v>0.80082100060858941</v>
      </c>
      <c r="FK50" s="3">
        <v>0.7762838451499422</v>
      </c>
      <c r="FL50" s="3">
        <v>0.74943218694620573</v>
      </c>
      <c r="FM50" s="3">
        <v>0.72021182597717315</v>
      </c>
      <c r="FN50" s="3">
        <v>0.68851530351591772</v>
      </c>
      <c r="FO50" s="3">
        <v>0.65431674839028209</v>
      </c>
      <c r="FP50" s="3">
        <v>0.6177666148252009</v>
      </c>
      <c r="FQ50" s="3">
        <v>0.57918091206321887</v>
      </c>
      <c r="FR50" s="3">
        <v>0.53881779430153309</v>
      </c>
      <c r="FS50" s="3">
        <v>0.49696242804019003</v>
      </c>
      <c r="FT50" s="3">
        <v>0.45307070639568048</v>
      </c>
      <c r="FU50" s="3">
        <v>0.40753256969585067</v>
      </c>
      <c r="FV50" s="3">
        <v>0.36095974763100885</v>
      </c>
      <c r="FW50" s="3">
        <v>0.31412882997336178</v>
      </c>
      <c r="FX50" s="3">
        <v>0.26803356546307067</v>
      </c>
      <c r="FY50" s="3">
        <v>0.22383215018255567</v>
      </c>
      <c r="FZ50" s="3">
        <v>0.18266270279947819</v>
      </c>
      <c r="GA50" s="3">
        <v>0.1454470037311125</v>
      </c>
      <c r="GB50" s="3">
        <v>0.11280287821370161</v>
      </c>
      <c r="GC50" s="3">
        <v>8.5045473971656058E-2</v>
      </c>
      <c r="GD50" s="3">
        <v>6.2200558753389798E-2</v>
      </c>
      <c r="GE50" s="3">
        <v>4.4391916776706758E-2</v>
      </c>
      <c r="GF50" s="3">
        <v>3.0625095545914461E-2</v>
      </c>
      <c r="GG50" s="3">
        <v>2.0660914459095733E-2</v>
      </c>
      <c r="GH50" s="3">
        <v>1.3213894451459268E-2</v>
      </c>
      <c r="GI50" s="3">
        <v>7.9658641311177048E-3</v>
      </c>
      <c r="GJ50" s="3">
        <v>4.3393248267850583E-3</v>
      </c>
      <c r="GK50" s="3">
        <v>2.0797949962298107E-3</v>
      </c>
      <c r="GL50" s="3">
        <v>8.6255337878638947E-4</v>
      </c>
      <c r="GM50" s="3">
        <v>3.0637033461113766E-4</v>
      </c>
      <c r="GN50" s="3">
        <v>8.8724848903385452E-5</v>
      </c>
      <c r="GO50" s="3">
        <v>1.9282571412172762E-5</v>
      </c>
      <c r="GP50" s="3">
        <v>2.655595734884432E-6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41</v>
      </c>
      <c r="HC50">
        <f t="shared" si="24"/>
        <v>7.9365421055756794E-2</v>
      </c>
      <c r="HD50">
        <f>IF(H50&gt;=$F$3,IF(HB50&lt;50,HC50*VLOOKUP(H50,Ret!$A$2:$AZ$27,HB50+2),HC50),0)</f>
        <v>2.5079473053619145E-2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2.7539801106347608E-4</v>
      </c>
      <c r="HH50">
        <f t="shared" si="28"/>
        <v>62</v>
      </c>
      <c r="HI50">
        <f t="shared" si="28"/>
        <v>41</v>
      </c>
      <c r="HJ50">
        <f t="shared" si="21"/>
        <v>6.5609012624162466E-2</v>
      </c>
      <c r="HK50">
        <f>IF(HH50&gt;=$F$3,IF(HI50&lt;50,HJ50*VLOOKUP(HH50,Ret!$A$2:$AZ$27,HI50+2),HJ50),0)</f>
        <v>2.0732447989235341E-2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2.2766327380584377E-4</v>
      </c>
      <c r="HN50">
        <f>HN49/(1+Assumptions!$C$9)</f>
        <v>0.22496028808665106</v>
      </c>
      <c r="HO50">
        <f>HO49*(1+Assumptions!$C$10)</f>
        <v>3.5942014341085322</v>
      </c>
      <c r="HQ50">
        <f>HQ49/(1.01+Assumptions!$C$9)</f>
        <v>0.15330230827852676</v>
      </c>
      <c r="HR50">
        <f>HR49/(0.99+Assumptions!$C$9)</f>
        <v>0.33134117929179063</v>
      </c>
    </row>
    <row r="51" spans="2:226" x14ac:dyDescent="0.25">
      <c r="B51">
        <f t="shared" si="27"/>
        <v>2090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187872.66814161502</v>
      </c>
      <c r="F51" s="3">
        <f t="shared" si="19"/>
        <v>38988.410000000003</v>
      </c>
      <c r="H51">
        <f t="shared" si="23"/>
        <v>63</v>
      </c>
      <c r="I51" s="5">
        <v>242155.6338295452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96555.6</v>
      </c>
      <c r="BA51" s="5">
        <v>41623.35</v>
      </c>
      <c r="BB51" s="5">
        <v>43548.6</v>
      </c>
      <c r="BC51" s="5">
        <v>45536.71</v>
      </c>
      <c r="BD51" s="5">
        <v>47579.55</v>
      </c>
      <c r="BE51" s="5">
        <v>49671.38</v>
      </c>
      <c r="BF51" s="5">
        <v>51792.800000000003</v>
      </c>
      <c r="BG51" s="5">
        <v>53928.34</v>
      </c>
      <c r="BH51" s="5">
        <v>56062.03</v>
      </c>
      <c r="BI51" s="5">
        <v>58179.6</v>
      </c>
      <c r="BJ51" s="5">
        <v>60273.42</v>
      </c>
      <c r="BK51" s="5">
        <v>62319.86</v>
      </c>
      <c r="BL51" s="5">
        <v>64297.73</v>
      </c>
      <c r="BM51" s="5">
        <v>66179.63</v>
      </c>
      <c r="BN51" s="5">
        <v>67916.23</v>
      </c>
      <c r="BO51" s="5">
        <v>69456.210000000006</v>
      </c>
      <c r="BP51" s="5">
        <v>70741.679999999993</v>
      </c>
      <c r="BQ51" s="5">
        <v>71722.55</v>
      </c>
      <c r="BR51" s="5">
        <v>72337.17</v>
      </c>
      <c r="BS51" s="5">
        <v>72525.119999999995</v>
      </c>
      <c r="BT51" s="5">
        <v>72239.92</v>
      </c>
      <c r="BU51" s="5">
        <v>71452.850000000006</v>
      </c>
      <c r="BV51" s="5">
        <v>70129.33</v>
      </c>
      <c r="BW51" s="5">
        <v>68239.179999999993</v>
      </c>
      <c r="BX51" s="5">
        <v>65633.97</v>
      </c>
      <c r="BY51" s="5">
        <v>62284.14</v>
      </c>
      <c r="BZ51" s="5">
        <v>58200.46</v>
      </c>
      <c r="CA51" s="5">
        <v>53435.25</v>
      </c>
      <c r="CB51" s="5">
        <v>48101.84</v>
      </c>
      <c r="CC51" s="5">
        <v>42378.68</v>
      </c>
      <c r="CD51" s="5">
        <v>36486.089999999997</v>
      </c>
      <c r="CE51" s="5">
        <v>30650.3</v>
      </c>
      <c r="CF51" s="5">
        <v>25078.560000000001</v>
      </c>
      <c r="CG51" s="5">
        <v>19947.39</v>
      </c>
      <c r="CH51" s="5">
        <v>15391.52</v>
      </c>
      <c r="CI51" s="5">
        <v>11588.94</v>
      </c>
      <c r="CJ51" s="5">
        <v>8434.7000000000007</v>
      </c>
      <c r="CK51" s="5">
        <v>6003.36</v>
      </c>
      <c r="CL51" s="5">
        <v>4050.68</v>
      </c>
      <c r="CM51" s="5">
        <v>2576.2199999999998</v>
      </c>
      <c r="CN51" s="5">
        <v>1480.55</v>
      </c>
      <c r="CO51" s="5">
        <v>748.64</v>
      </c>
      <c r="CP51" s="5">
        <v>327.56</v>
      </c>
      <c r="CQ51" s="5">
        <v>122.75</v>
      </c>
      <c r="CR51" s="5">
        <v>37.5</v>
      </c>
      <c r="CS51" s="5">
        <v>8.6</v>
      </c>
      <c r="CT51" s="5">
        <v>1.25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0.99207000000000001</v>
      </c>
      <c r="EX51" s="3">
        <v>0.9838457397</v>
      </c>
      <c r="EY51" s="3">
        <v>0.97512886644625807</v>
      </c>
      <c r="EZ51" s="3">
        <v>0.96575787803970947</v>
      </c>
      <c r="FA51" s="3">
        <v>0.95565605063541403</v>
      </c>
      <c r="FB51" s="3">
        <v>0.94452265764551147</v>
      </c>
      <c r="FC51" s="3">
        <v>0.93219663696323751</v>
      </c>
      <c r="FD51" s="3">
        <v>0.91855860016446533</v>
      </c>
      <c r="FE51" s="3">
        <v>0.90355853822377963</v>
      </c>
      <c r="FF51" s="3">
        <v>0.88727641336498708</v>
      </c>
      <c r="FG51" s="3">
        <v>0.86957524891835558</v>
      </c>
      <c r="FH51" s="3">
        <v>0.85040111467970581</v>
      </c>
      <c r="FI51" s="3">
        <v>0.82965983149266775</v>
      </c>
      <c r="FJ51" s="3">
        <v>0.80704330448617767</v>
      </c>
      <c r="FK51" s="3">
        <v>0.78231549763672115</v>
      </c>
      <c r="FL51" s="3">
        <v>0.75525520457346695</v>
      </c>
      <c r="FM51" s="3">
        <v>0.72580780414714752</v>
      </c>
      <c r="FN51" s="3">
        <v>0.69386500268663154</v>
      </c>
      <c r="FO51" s="3">
        <v>0.65940072800318661</v>
      </c>
      <c r="FP51" s="3">
        <v>0.62256660333692859</v>
      </c>
      <c r="FQ51" s="3">
        <v>0.58368109329250406</v>
      </c>
      <c r="FR51" s="3">
        <v>0.54300435790094947</v>
      </c>
      <c r="FS51" s="3">
        <v>0.50082377937920375</v>
      </c>
      <c r="FT51" s="3">
        <v>0.45659102318443251</v>
      </c>
      <c r="FU51" s="3">
        <v>0.41069905944416518</v>
      </c>
      <c r="FV51" s="3">
        <v>0.36376437093088598</v>
      </c>
      <c r="FW51" s="3">
        <v>0.31656958144631286</v>
      </c>
      <c r="FX51" s="3">
        <v>0.2701161610648809</v>
      </c>
      <c r="FY51" s="3">
        <v>0.22557130494367139</v>
      </c>
      <c r="FZ51" s="3">
        <v>0.18408197482538191</v>
      </c>
      <c r="GA51" s="3">
        <v>0.1465771132744586</v>
      </c>
      <c r="GB51" s="3">
        <v>0.11367934597113911</v>
      </c>
      <c r="GC51" s="3">
        <v>8.5706269308020916E-2</v>
      </c>
      <c r="GD51" s="3">
        <v>6.2683851246500333E-2</v>
      </c>
      <c r="GE51" s="3">
        <v>4.4736837796114821E-2</v>
      </c>
      <c r="GF51" s="3">
        <v>3.0863049658783694E-2</v>
      </c>
      <c r="GG51" s="3">
        <v>2.0821447821801831E-2</v>
      </c>
      <c r="GH51" s="3">
        <v>1.331656516891158E-2</v>
      </c>
      <c r="GI51" s="3">
        <v>8.0277581464266567E-3</v>
      </c>
      <c r="GJ51" s="3">
        <v>4.3730409726844572E-3</v>
      </c>
      <c r="GK51" s="3">
        <v>2.0959548077979333E-3</v>
      </c>
      <c r="GL51" s="3">
        <v>8.6925533743803692E-4</v>
      </c>
      <c r="GM51" s="3">
        <v>3.0875080330461634E-4</v>
      </c>
      <c r="GN51" s="3">
        <v>8.9414232637016877E-5</v>
      </c>
      <c r="GO51" s="3">
        <v>1.943239517900288E-5</v>
      </c>
      <c r="GP51" s="3">
        <v>2.6762294640522755E-6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42</v>
      </c>
      <c r="HC51">
        <f t="shared" si="24"/>
        <v>5.4010549991074179E-2</v>
      </c>
      <c r="HD51">
        <f>IF(H51&gt;=$F$3,IF(HB51&lt;50,HC51*VLOOKUP(H51,Ret!$A$2:$AZ$27,HB51+2),HC51),0)</f>
        <v>1.7769470947063406E-2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1.976786129673315E-4</v>
      </c>
      <c r="HH51">
        <f t="shared" si="28"/>
        <v>63</v>
      </c>
      <c r="HI51">
        <f t="shared" si="28"/>
        <v>42</v>
      </c>
      <c r="HJ51">
        <f t="shared" si="21"/>
        <v>4.4648901361121283E-2</v>
      </c>
      <c r="HK51">
        <f>IF(HH51&gt;=$F$3,IF(HI51&lt;50,HJ51*VLOOKUP(HH51,Ret!$A$2:$AZ$27,HI51+2),HJ51),0)</f>
        <v>1.4689488547808903E-2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1.6341497898170391E-4</v>
      </c>
      <c r="HN51">
        <f>HN50/(1+Assumptions!$C$9)</f>
        <v>0.21672474767500102</v>
      </c>
      <c r="HO51">
        <f>HO50*(1+Assumptions!$C$10)</f>
        <v>3.7110129807170593</v>
      </c>
      <c r="HQ51">
        <f>HQ50/(1.01+Assumptions!$C$9)</f>
        <v>0.14628082851004462</v>
      </c>
      <c r="HR51">
        <f>HR50/(0.99+Assumptions!$C$9)</f>
        <v>0.32231632226827883</v>
      </c>
    </row>
    <row r="52" spans="2:226" x14ac:dyDescent="0.25">
      <c r="B52">
        <f t="shared" si="27"/>
        <v>2091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198205.66488940388</v>
      </c>
      <c r="F52" s="3">
        <f t="shared" si="19"/>
        <v>33567.22</v>
      </c>
      <c r="H52">
        <f t="shared" si="23"/>
        <v>64</v>
      </c>
      <c r="I52" s="5">
        <v>223770.21891940371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43896.7</v>
      </c>
      <c r="BC52" s="5">
        <v>45900.7</v>
      </c>
      <c r="BD52" s="5">
        <v>47959.88</v>
      </c>
      <c r="BE52" s="5">
        <v>50068.42</v>
      </c>
      <c r="BF52" s="5">
        <v>52206.8</v>
      </c>
      <c r="BG52" s="5">
        <v>54359.41</v>
      </c>
      <c r="BH52" s="5">
        <v>56510.16</v>
      </c>
      <c r="BI52" s="5">
        <v>58644.65</v>
      </c>
      <c r="BJ52" s="5">
        <v>60755.199999999997</v>
      </c>
      <c r="BK52" s="5">
        <v>62818.01</v>
      </c>
      <c r="BL52" s="5">
        <v>64811.68</v>
      </c>
      <c r="BM52" s="5">
        <v>66708.63</v>
      </c>
      <c r="BN52" s="5">
        <v>68459.11</v>
      </c>
      <c r="BO52" s="5">
        <v>70011.399999999994</v>
      </c>
      <c r="BP52" s="5">
        <v>71307.14</v>
      </c>
      <c r="BQ52" s="5">
        <v>72295.86</v>
      </c>
      <c r="BR52" s="5">
        <v>72915.39</v>
      </c>
      <c r="BS52" s="5">
        <v>73104.84</v>
      </c>
      <c r="BT52" s="5">
        <v>72817.37</v>
      </c>
      <c r="BU52" s="5">
        <v>72024</v>
      </c>
      <c r="BV52" s="5">
        <v>70689.899999999994</v>
      </c>
      <c r="BW52" s="5">
        <v>68784.639999999999</v>
      </c>
      <c r="BX52" s="5">
        <v>66158.61</v>
      </c>
      <c r="BY52" s="5">
        <v>62782</v>
      </c>
      <c r="BZ52" s="5">
        <v>58665.67</v>
      </c>
      <c r="CA52" s="5">
        <v>53862.38</v>
      </c>
      <c r="CB52" s="5">
        <v>48486.34</v>
      </c>
      <c r="CC52" s="5">
        <v>42717.43</v>
      </c>
      <c r="CD52" s="5">
        <v>36777.74</v>
      </c>
      <c r="CE52" s="5">
        <v>30895.3</v>
      </c>
      <c r="CF52" s="5">
        <v>25279.02</v>
      </c>
      <c r="CG52" s="5">
        <v>20106.84</v>
      </c>
      <c r="CH52" s="5">
        <v>15514.55</v>
      </c>
      <c r="CI52" s="5">
        <v>11681.57</v>
      </c>
      <c r="CJ52" s="5">
        <v>8502.1200000000008</v>
      </c>
      <c r="CK52" s="5">
        <v>6051.34</v>
      </c>
      <c r="CL52" s="5">
        <v>4083.06</v>
      </c>
      <c r="CM52" s="5">
        <v>2596.81</v>
      </c>
      <c r="CN52" s="5">
        <v>1492.39</v>
      </c>
      <c r="CO52" s="5">
        <v>754.63</v>
      </c>
      <c r="CP52" s="5">
        <v>330.18</v>
      </c>
      <c r="CQ52" s="5">
        <v>123.73</v>
      </c>
      <c r="CR52" s="5">
        <v>37.799999999999997</v>
      </c>
      <c r="CS52" s="5">
        <v>8.67</v>
      </c>
      <c r="CT52" s="5">
        <v>1.26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0.99170999999999998</v>
      </c>
      <c r="EY52" s="3">
        <v>0.98292344939999998</v>
      </c>
      <c r="EZ52" s="3">
        <v>0.97347755505126599</v>
      </c>
      <c r="FA52" s="3">
        <v>0.96329497982542966</v>
      </c>
      <c r="FB52" s="3">
        <v>0.95207259331046334</v>
      </c>
      <c r="FC52" s="3">
        <v>0.93964804596776175</v>
      </c>
      <c r="FD52" s="3">
        <v>0.92590099505525336</v>
      </c>
      <c r="FE52" s="3">
        <v>0.91078103180600112</v>
      </c>
      <c r="FF52" s="3">
        <v>0.89436875761285695</v>
      </c>
      <c r="FG52" s="3">
        <v>0.87652610089848038</v>
      </c>
      <c r="FH52" s="3">
        <v>0.85719870037366885</v>
      </c>
      <c r="FI52" s="3">
        <v>0.836291624071555</v>
      </c>
      <c r="FJ52" s="3">
        <v>0.81349431439936448</v>
      </c>
      <c r="FK52" s="3">
        <v>0.78856884860616794</v>
      </c>
      <c r="FL52" s="3">
        <v>0.76129225213288054</v>
      </c>
      <c r="FM52" s="3">
        <v>0.73160946722221953</v>
      </c>
      <c r="FN52" s="3">
        <v>0.69941133456976967</v>
      </c>
      <c r="FO52" s="3">
        <v>0.66467157358168927</v>
      </c>
      <c r="FP52" s="3">
        <v>0.62754301948141611</v>
      </c>
      <c r="FQ52" s="3">
        <v>0.58834668248460686</v>
      </c>
      <c r="FR52" s="3">
        <v>0.54734480218225456</v>
      </c>
      <c r="FS52" s="3">
        <v>0.50482705794873706</v>
      </c>
      <c r="FT52" s="3">
        <v>0.4602407321907046</v>
      </c>
      <c r="FU52" s="3">
        <v>0.41398193619821688</v>
      </c>
      <c r="FV52" s="3">
        <v>0.36667208052948463</v>
      </c>
      <c r="FW52" s="3">
        <v>0.31910004480158932</v>
      </c>
      <c r="FX52" s="3">
        <v>0.27227530422740409</v>
      </c>
      <c r="FY52" s="3">
        <v>0.22737438380726288</v>
      </c>
      <c r="FZ52" s="3">
        <v>0.18555341339359302</v>
      </c>
      <c r="GA52" s="3">
        <v>0.14774876094878236</v>
      </c>
      <c r="GB52" s="3">
        <v>0.11458802904143765</v>
      </c>
      <c r="GC52" s="3">
        <v>8.6391352735211091E-2</v>
      </c>
      <c r="GD52" s="3">
        <v>6.3184907563478679E-2</v>
      </c>
      <c r="GE52" s="3">
        <v>4.5094436678979097E-2</v>
      </c>
      <c r="GF52" s="3">
        <v>3.11097499760941E-2</v>
      </c>
      <c r="GG52" s="3">
        <v>2.0987881723872125E-2</v>
      </c>
      <c r="GH52" s="3">
        <v>1.3423009635319658E-2</v>
      </c>
      <c r="GI52" s="3">
        <v>8.0919271285561038E-3</v>
      </c>
      <c r="GJ52" s="3">
        <v>4.4079963840096522E-3</v>
      </c>
      <c r="GK52" s="3">
        <v>2.112708586891986E-3</v>
      </c>
      <c r="GL52" s="3">
        <v>8.762036322417134E-4</v>
      </c>
      <c r="GM52" s="3">
        <v>3.1121876813593419E-4</v>
      </c>
      <c r="GN52" s="3">
        <v>9.0128955252166527E-5</v>
      </c>
      <c r="GO52" s="3">
        <v>1.9587725844953353E-5</v>
      </c>
      <c r="GP52" s="3">
        <v>2.6976216033669748E-6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43</v>
      </c>
      <c r="HC52">
        <f t="shared" si="24"/>
        <v>3.6043400431043447E-2</v>
      </c>
      <c r="HD52">
        <f>IF(H52&gt;=$F$3,IF(HB52&lt;50,HC52*VLOOKUP(H52,Ret!$A$2:$AZ$27,HB52+2),HC52),0)</f>
        <v>1.1065323932330338E-2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1.380462236508964E-4</v>
      </c>
      <c r="HH52">
        <f t="shared" si="28"/>
        <v>64</v>
      </c>
      <c r="HI52">
        <f t="shared" si="28"/>
        <v>43</v>
      </c>
      <c r="HJ52">
        <f t="shared" si="21"/>
        <v>2.9795997834330675E-2</v>
      </c>
      <c r="HK52">
        <f>IF(HH52&gt;=$F$3,IF(HI52&lt;50,HJ52*VLOOKUP(HH52,Ret!$A$2:$AZ$27,HI52+2),HJ52),0)</f>
        <v>9.1473713351395165E-3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1.1411867170548649E-4</v>
      </c>
      <c r="HN52">
        <f>HN51/(1+Assumptions!$C$9)</f>
        <v>0.20879070103564645</v>
      </c>
      <c r="HO52">
        <f>HO51*(1+Assumptions!$C$10)</f>
        <v>3.8316209025903638</v>
      </c>
      <c r="HQ52">
        <f>HQ51/(1.01+Assumptions!$C$9)</f>
        <v>0.13958094323477541</v>
      </c>
      <c r="HR52">
        <f>HR51/(0.99+Assumptions!$C$9)</f>
        <v>0.31353727847108837</v>
      </c>
    </row>
    <row r="53" spans="2:226" x14ac:dyDescent="0.25">
      <c r="B53">
        <f t="shared" si="27"/>
        <v>2092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209106.97645832106</v>
      </c>
      <c r="F53" s="3">
        <f t="shared" si="19"/>
        <v>28198.29</v>
      </c>
      <c r="H53">
        <f t="shared" si="23"/>
        <v>65</v>
      </c>
      <c r="I53" s="5">
        <v>217130.8909280615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46284.4</v>
      </c>
      <c r="BD53" s="5">
        <v>48360.79</v>
      </c>
      <c r="BE53" s="5">
        <v>50486.95</v>
      </c>
      <c r="BF53" s="5">
        <v>52643.21</v>
      </c>
      <c r="BG53" s="5">
        <v>54813.81</v>
      </c>
      <c r="BH53" s="5">
        <v>56982.54</v>
      </c>
      <c r="BI53" s="5">
        <v>59134.879999999997</v>
      </c>
      <c r="BJ53" s="5">
        <v>61263.08</v>
      </c>
      <c r="BK53" s="5">
        <v>63343.13</v>
      </c>
      <c r="BL53" s="5">
        <v>65353.46</v>
      </c>
      <c r="BM53" s="5">
        <v>67266.259999999995</v>
      </c>
      <c r="BN53" s="5">
        <v>69031.38</v>
      </c>
      <c r="BO53" s="5">
        <v>70596.649999999994</v>
      </c>
      <c r="BP53" s="5">
        <v>71903.22</v>
      </c>
      <c r="BQ53" s="5">
        <v>72900.2</v>
      </c>
      <c r="BR53" s="5">
        <v>73524.91</v>
      </c>
      <c r="BS53" s="5">
        <v>73715.94</v>
      </c>
      <c r="BT53" s="5">
        <v>73426.070000000007</v>
      </c>
      <c r="BU53" s="5">
        <v>72626.070000000007</v>
      </c>
      <c r="BV53" s="5">
        <v>71280.820000000007</v>
      </c>
      <c r="BW53" s="5">
        <v>69359.63</v>
      </c>
      <c r="BX53" s="5">
        <v>66711.649999999994</v>
      </c>
      <c r="BY53" s="5">
        <v>63306.81</v>
      </c>
      <c r="BZ53" s="5">
        <v>59156.08</v>
      </c>
      <c r="CA53" s="5">
        <v>54312.63</v>
      </c>
      <c r="CB53" s="5">
        <v>48891.65</v>
      </c>
      <c r="CC53" s="5">
        <v>43074.52</v>
      </c>
      <c r="CD53" s="5">
        <v>37085.17</v>
      </c>
      <c r="CE53" s="5">
        <v>31153.56</v>
      </c>
      <c r="CF53" s="5">
        <v>25490.33</v>
      </c>
      <c r="CG53" s="5">
        <v>20274.91</v>
      </c>
      <c r="CH53" s="5">
        <v>15644.24</v>
      </c>
      <c r="CI53" s="5">
        <v>11779.22</v>
      </c>
      <c r="CJ53" s="5">
        <v>8573.19</v>
      </c>
      <c r="CK53" s="5">
        <v>6101.93</v>
      </c>
      <c r="CL53" s="5">
        <v>4117.1899999999996</v>
      </c>
      <c r="CM53" s="5">
        <v>2618.52</v>
      </c>
      <c r="CN53" s="5">
        <v>1504.86</v>
      </c>
      <c r="CO53" s="5">
        <v>760.94</v>
      </c>
      <c r="CP53" s="5">
        <v>332.94</v>
      </c>
      <c r="CQ53" s="5">
        <v>124.76</v>
      </c>
      <c r="CR53" s="5">
        <v>38.119999999999997</v>
      </c>
      <c r="CS53" s="5">
        <v>8.74</v>
      </c>
      <c r="CT53" s="5">
        <v>1.27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0.99114000000000002</v>
      </c>
      <c r="EZ53" s="3">
        <v>0.98161514459999999</v>
      </c>
      <c r="FA53" s="3">
        <v>0.97134745018748392</v>
      </c>
      <c r="FB53" s="3">
        <v>0.96003125239279963</v>
      </c>
      <c r="FC53" s="3">
        <v>0.94750284454907363</v>
      </c>
      <c r="FD53" s="3">
        <v>0.93364087793332062</v>
      </c>
      <c r="FE53" s="3">
        <v>0.91839452239666952</v>
      </c>
      <c r="FF53" s="3">
        <v>0.9018450531030815</v>
      </c>
      <c r="FG53" s="3">
        <v>0.88385324429367496</v>
      </c>
      <c r="FH53" s="3">
        <v>0.86436428025699941</v>
      </c>
      <c r="FI53" s="3">
        <v>0.84328243546153114</v>
      </c>
      <c r="FJ53" s="3">
        <v>0.8202945562708498</v>
      </c>
      <c r="FK53" s="3">
        <v>0.79516073106671092</v>
      </c>
      <c r="FL53" s="3">
        <v>0.76765612137911343</v>
      </c>
      <c r="FM53" s="3">
        <v>0.73772520920654183</v>
      </c>
      <c r="FN53" s="3">
        <v>0.70525792274936194</v>
      </c>
      <c r="FO53" s="3">
        <v>0.67022776172640119</v>
      </c>
      <c r="FP53" s="3">
        <v>0.6327888389563644</v>
      </c>
      <c r="FQ53" s="3">
        <v>0.5932648480751499</v>
      </c>
      <c r="FR53" s="3">
        <v>0.55192022081279268</v>
      </c>
      <c r="FS53" s="3">
        <v>0.50904705806005501</v>
      </c>
      <c r="FT53" s="3">
        <v>0.464088021892191</v>
      </c>
      <c r="FU53" s="3">
        <v>0.41744253481180688</v>
      </c>
      <c r="FV53" s="3">
        <v>0.36973720193351356</v>
      </c>
      <c r="FW53" s="3">
        <v>0.32176749735465954</v>
      </c>
      <c r="FX53" s="3">
        <v>0.27455133479283678</v>
      </c>
      <c r="FY53" s="3">
        <v>0.22927507417215007</v>
      </c>
      <c r="FZ53" s="3">
        <v>0.1871045097796665</v>
      </c>
      <c r="GA53" s="3">
        <v>0.14898383695715725</v>
      </c>
      <c r="GB53" s="3">
        <v>0.11554590459049288</v>
      </c>
      <c r="GC53" s="3">
        <v>8.7113523847910296E-2</v>
      </c>
      <c r="GD53" s="3">
        <v>6.3713089071884624E-2</v>
      </c>
      <c r="GE53" s="3">
        <v>4.5471394539713335E-2</v>
      </c>
      <c r="GF53" s="3">
        <v>3.136980566505744E-2</v>
      </c>
      <c r="GG53" s="3">
        <v>2.1163325693874351E-2</v>
      </c>
      <c r="GH53" s="3">
        <v>1.353521658077428E-2</v>
      </c>
      <c r="GI53" s="3">
        <v>8.1595699635539677E-3</v>
      </c>
      <c r="GJ53" s="3">
        <v>4.4448441419463885E-3</v>
      </c>
      <c r="GK53" s="3">
        <v>2.1303693487934846E-3</v>
      </c>
      <c r="GL53" s="3">
        <v>8.8352808002512191E-4</v>
      </c>
      <c r="GM53" s="3">
        <v>3.1382033874412306E-4</v>
      </c>
      <c r="GN53" s="3">
        <v>9.0882370100298026E-5</v>
      </c>
      <c r="GO53" s="3">
        <v>1.9751465493897773E-5</v>
      </c>
      <c r="GP53" s="3">
        <v>2.7201718278196003E-6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44</v>
      </c>
      <c r="HC53">
        <f t="shared" si="24"/>
        <v>2.4840030275062212E-2</v>
      </c>
      <c r="HD53">
        <f>IF(H53&gt;=$F$3,IF(HB53&lt;50,HC53*VLOOKUP(H53,Ret!$A$2:$AZ$27,HB53+2),HC53),0)</f>
        <v>1.0060212261400196E-2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9.9360121100248845E-5</v>
      </c>
      <c r="HH53">
        <f t="shared" si="28"/>
        <v>65</v>
      </c>
      <c r="HI53">
        <f t="shared" si="28"/>
        <v>44</v>
      </c>
      <c r="HJ53">
        <f t="shared" si="21"/>
        <v>2.0534507827485671E-2</v>
      </c>
      <c r="HK53">
        <f>IF(HH53&gt;=$F$3,IF(HI53&lt;50,HJ53*VLOOKUP(HH53,Ret!$A$2:$AZ$27,HI53+2),HJ53),0)</f>
        <v>8.3164756701316969E-3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8.2138031309942681E-5</v>
      </c>
      <c r="HN53">
        <f>HN52/(1+Assumptions!$C$9)</f>
        <v>0.20114711082432221</v>
      </c>
      <c r="HO53">
        <f>HO52*(1+Assumptions!$C$10)</f>
        <v>3.9561485819245505</v>
      </c>
      <c r="HQ53">
        <f>HQ52/(1.01+Assumptions!$C$9)</f>
        <v>0.13318792293394599</v>
      </c>
      <c r="HR53">
        <f>HR52/(0.99+Assumptions!$C$9)</f>
        <v>0.30499735259833499</v>
      </c>
    </row>
    <row r="54" spans="2:226" x14ac:dyDescent="0.25">
      <c r="B54">
        <f t="shared" si="27"/>
        <v>2093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220607.86016352873</v>
      </c>
      <c r="F54" s="3">
        <f t="shared" si="19"/>
        <v>23072.28</v>
      </c>
      <c r="H54">
        <f t="shared" si="23"/>
        <v>66</v>
      </c>
      <c r="I54" s="5">
        <v>210417.63667742355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48793.09</v>
      </c>
      <c r="BE54" s="5">
        <v>50938.27</v>
      </c>
      <c r="BF54" s="5">
        <v>53113.8</v>
      </c>
      <c r="BG54" s="5">
        <v>55303.8</v>
      </c>
      <c r="BH54" s="5">
        <v>57491.92</v>
      </c>
      <c r="BI54" s="5">
        <v>59663.5</v>
      </c>
      <c r="BJ54" s="5">
        <v>61810.720000000001</v>
      </c>
      <c r="BK54" s="5">
        <v>63909.36</v>
      </c>
      <c r="BL54" s="5">
        <v>65937.67</v>
      </c>
      <c r="BM54" s="5">
        <v>67867.570000000007</v>
      </c>
      <c r="BN54" s="5">
        <v>69648.460000000006</v>
      </c>
      <c r="BO54" s="5">
        <v>71227.73</v>
      </c>
      <c r="BP54" s="5">
        <v>72545.98</v>
      </c>
      <c r="BQ54" s="5">
        <v>73551.87</v>
      </c>
      <c r="BR54" s="5">
        <v>74182.17</v>
      </c>
      <c r="BS54" s="5">
        <v>74374.899999999994</v>
      </c>
      <c r="BT54" s="5">
        <v>74082.44</v>
      </c>
      <c r="BU54" s="5">
        <v>73275.289999999994</v>
      </c>
      <c r="BV54" s="5">
        <v>71918.009999999995</v>
      </c>
      <c r="BW54" s="5">
        <v>69979.649999999994</v>
      </c>
      <c r="BX54" s="5">
        <v>67308</v>
      </c>
      <c r="BY54" s="5">
        <v>63872.73</v>
      </c>
      <c r="BZ54" s="5">
        <v>59684.89</v>
      </c>
      <c r="CA54" s="5">
        <v>54798.14</v>
      </c>
      <c r="CB54" s="5">
        <v>49328.7</v>
      </c>
      <c r="CC54" s="5">
        <v>43459.57</v>
      </c>
      <c r="CD54" s="5">
        <v>37416.69</v>
      </c>
      <c r="CE54" s="5">
        <v>31432.05</v>
      </c>
      <c r="CF54" s="5">
        <v>25718.2</v>
      </c>
      <c r="CG54" s="5">
        <v>20456.16</v>
      </c>
      <c r="CH54" s="5">
        <v>15784.09</v>
      </c>
      <c r="CI54" s="5">
        <v>11884.52</v>
      </c>
      <c r="CJ54" s="5">
        <v>8649.83</v>
      </c>
      <c r="CK54" s="5">
        <v>6156.48</v>
      </c>
      <c r="CL54" s="5">
        <v>4153.99</v>
      </c>
      <c r="CM54" s="5">
        <v>2641.92</v>
      </c>
      <c r="CN54" s="5">
        <v>1518.32</v>
      </c>
      <c r="CO54" s="5">
        <v>767.74</v>
      </c>
      <c r="CP54" s="5">
        <v>335.92</v>
      </c>
      <c r="CQ54" s="5">
        <v>125.88</v>
      </c>
      <c r="CR54" s="5">
        <v>38.46</v>
      </c>
      <c r="CS54" s="5">
        <v>8.82</v>
      </c>
      <c r="CT54" s="5">
        <v>1.28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0.99038999999999999</v>
      </c>
      <c r="FA54" s="3">
        <v>0.98003052059999995</v>
      </c>
      <c r="FB54" s="3">
        <v>0.96861316503500994</v>
      </c>
      <c r="FC54" s="3">
        <v>0.95597276323130309</v>
      </c>
      <c r="FD54" s="3">
        <v>0.94198688170522915</v>
      </c>
      <c r="FE54" s="3">
        <v>0.92660423592698282</v>
      </c>
      <c r="FF54" s="3">
        <v>0.9099068275955785</v>
      </c>
      <c r="FG54" s="3">
        <v>0.89175418638504667</v>
      </c>
      <c r="FH54" s="3">
        <v>0.8720910065752564</v>
      </c>
      <c r="FI54" s="3">
        <v>0.85082070692488587</v>
      </c>
      <c r="FJ54" s="3">
        <v>0.82762733445411352</v>
      </c>
      <c r="FK54" s="3">
        <v>0.80226883292643947</v>
      </c>
      <c r="FL54" s="3">
        <v>0.77451835399551394</v>
      </c>
      <c r="FM54" s="3">
        <v>0.74431988337322885</v>
      </c>
      <c r="FN54" s="3">
        <v>0.71156236530597305</v>
      </c>
      <c r="FO54" s="3">
        <v>0.67621906262122533</v>
      </c>
      <c r="FP54" s="3">
        <v>0.63844546578320371</v>
      </c>
      <c r="FQ54" s="3">
        <v>0.59856816199038487</v>
      </c>
      <c r="FR54" s="3">
        <v>0.55685394678127498</v>
      </c>
      <c r="FS54" s="3">
        <v>0.51359753219530557</v>
      </c>
      <c r="FT54" s="3">
        <v>0.46823659815181623</v>
      </c>
      <c r="FU54" s="3">
        <v>0.42117413767157719</v>
      </c>
      <c r="FV54" s="3">
        <v>0.37304235721846934</v>
      </c>
      <c r="FW54" s="3">
        <v>0.32464384179294514</v>
      </c>
      <c r="FX54" s="3">
        <v>0.2770056044482484</v>
      </c>
      <c r="FY54" s="3">
        <v>0.23132461021868775</v>
      </c>
      <c r="FZ54" s="3">
        <v>0.1887770746611645</v>
      </c>
      <c r="GA54" s="3">
        <v>0.15031563346969884</v>
      </c>
      <c r="GB54" s="3">
        <v>0.11657879269375963</v>
      </c>
      <c r="GC54" s="3">
        <v>8.7892249175606202E-2</v>
      </c>
      <c r="GD54" s="3">
        <v>6.4282633202054851E-2</v>
      </c>
      <c r="GE54" s="3">
        <v>4.5877872489974519E-2</v>
      </c>
      <c r="GF54" s="3">
        <v>3.1650226673383623E-2</v>
      </c>
      <c r="GG54" s="3">
        <v>2.1352508922931529E-2</v>
      </c>
      <c r="GH54" s="3">
        <v>1.365621060675009E-2</v>
      </c>
      <c r="GI54" s="3">
        <v>8.2325100021732253E-3</v>
      </c>
      <c r="GJ54" s="3">
        <v>4.4845774985838426E-3</v>
      </c>
      <c r="GK54" s="3">
        <v>2.14941314929625E-3</v>
      </c>
      <c r="GL54" s="3">
        <v>8.9142611540763382E-4</v>
      </c>
      <c r="GM54" s="3">
        <v>3.1662564193163747E-4</v>
      </c>
      <c r="GN54" s="3">
        <v>9.1694785903402205E-5</v>
      </c>
      <c r="GO54" s="3">
        <v>1.9928027820386402E-5</v>
      </c>
      <c r="GP54" s="3">
        <v>2.7444879914236142E-6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45</v>
      </c>
      <c r="HC54">
        <f t="shared" si="24"/>
        <v>1.4680457892561767E-2</v>
      </c>
      <c r="HD54">
        <f>IF(H54&gt;=$F$3,IF(HB54&lt;50,HC54*VLOOKUP(H54,Ret!$A$2:$AZ$27,HB54+2),HC54),0)</f>
        <v>4.4775396572313388E-3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6.2098336885536273E-5</v>
      </c>
      <c r="HH54">
        <f t="shared" si="28"/>
        <v>66</v>
      </c>
      <c r="HI54">
        <f t="shared" si="28"/>
        <v>45</v>
      </c>
      <c r="HJ54">
        <f t="shared" si="21"/>
        <v>1.2135894126044031E-2</v>
      </c>
      <c r="HK54">
        <f>IF(HH54&gt;=$F$3,IF(HI54&lt;50,HJ54*VLOOKUP(HH54,Ret!$A$2:$AZ$27,HI54+2),HJ54),0)</f>
        <v>3.7014477084434294E-3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5.1334832153166253E-5</v>
      </c>
      <c r="HN54">
        <f>HN53/(1+Assumptions!$C$9)</f>
        <v>0.19378334376138942</v>
      </c>
      <c r="HO54">
        <f>HO53*(1+Assumptions!$C$10)</f>
        <v>4.084723410837098</v>
      </c>
      <c r="HQ54">
        <f>HQ53/(1.01+Assumptions!$C$9)</f>
        <v>0.12708771272323091</v>
      </c>
      <c r="HR54">
        <f>HR53/(0.99+Assumptions!$C$9)</f>
        <v>0.29669003171044261</v>
      </c>
    </row>
    <row r="55" spans="2:226" x14ac:dyDescent="0.25">
      <c r="B55">
        <f t="shared" si="27"/>
        <v>2094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232741.29247252279</v>
      </c>
      <c r="F55" s="3">
        <f t="shared" si="19"/>
        <v>18351.61</v>
      </c>
      <c r="H55">
        <f t="shared" si="23"/>
        <v>67</v>
      </c>
      <c r="I55" s="5">
        <v>203656.73879778618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51432.53</v>
      </c>
      <c r="BF55" s="5">
        <v>53629.18</v>
      </c>
      <c r="BG55" s="5">
        <v>55840.43</v>
      </c>
      <c r="BH55" s="5">
        <v>58049.78</v>
      </c>
      <c r="BI55" s="5">
        <v>60242.42</v>
      </c>
      <c r="BJ55" s="5">
        <v>62410.48</v>
      </c>
      <c r="BK55" s="5">
        <v>64529.49</v>
      </c>
      <c r="BL55" s="5">
        <v>66577.48</v>
      </c>
      <c r="BM55" s="5">
        <v>68526.11</v>
      </c>
      <c r="BN55" s="5">
        <v>70324.28</v>
      </c>
      <c r="BO55" s="5">
        <v>71918.87</v>
      </c>
      <c r="BP55" s="5">
        <v>73249.91</v>
      </c>
      <c r="BQ55" s="5">
        <v>74265.56</v>
      </c>
      <c r="BR55" s="5">
        <v>74901.98</v>
      </c>
      <c r="BS55" s="5">
        <v>75096.58</v>
      </c>
      <c r="BT55" s="5">
        <v>74801.279999999999</v>
      </c>
      <c r="BU55" s="5">
        <v>73986.3</v>
      </c>
      <c r="BV55" s="5">
        <v>72615.850000000006</v>
      </c>
      <c r="BW55" s="5">
        <v>70658.679999999993</v>
      </c>
      <c r="BX55" s="5">
        <v>67961.100000000006</v>
      </c>
      <c r="BY55" s="5">
        <v>64492.5</v>
      </c>
      <c r="BZ55" s="5">
        <v>60264.02</v>
      </c>
      <c r="CA55" s="5">
        <v>55329.86</v>
      </c>
      <c r="CB55" s="5">
        <v>49807.35</v>
      </c>
      <c r="CC55" s="5">
        <v>43881.27</v>
      </c>
      <c r="CD55" s="5">
        <v>37779.75</v>
      </c>
      <c r="CE55" s="5">
        <v>31737.040000000001</v>
      </c>
      <c r="CF55" s="5">
        <v>25967.75</v>
      </c>
      <c r="CG55" s="5">
        <v>20654.650000000001</v>
      </c>
      <c r="CH55" s="5">
        <v>15937.25</v>
      </c>
      <c r="CI55" s="5">
        <v>11999.84</v>
      </c>
      <c r="CJ55" s="5">
        <v>8733.76</v>
      </c>
      <c r="CK55" s="5">
        <v>6216.21</v>
      </c>
      <c r="CL55" s="5">
        <v>4194.3</v>
      </c>
      <c r="CM55" s="5">
        <v>2667.56</v>
      </c>
      <c r="CN55" s="5">
        <v>1533.05</v>
      </c>
      <c r="CO55" s="5">
        <v>775.19</v>
      </c>
      <c r="CP55" s="5">
        <v>339.18</v>
      </c>
      <c r="CQ55" s="5">
        <v>127.1</v>
      </c>
      <c r="CR55" s="5">
        <v>38.83</v>
      </c>
      <c r="CS55" s="5">
        <v>8.9</v>
      </c>
      <c r="CT55" s="5">
        <v>1.29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0.98953999999999998</v>
      </c>
      <c r="FB55" s="3">
        <v>0.97801185899999987</v>
      </c>
      <c r="FC55" s="3">
        <v>0.96524880424004988</v>
      </c>
      <c r="FD55" s="3">
        <v>0.95112721423401791</v>
      </c>
      <c r="FE55" s="3">
        <v>0.93559530682557646</v>
      </c>
      <c r="FF55" s="3">
        <v>0.91873587939657952</v>
      </c>
      <c r="FG55" s="3">
        <v>0.90040709860261769</v>
      </c>
      <c r="FH55" s="3">
        <v>0.88055312207842995</v>
      </c>
      <c r="FI55" s="3">
        <v>0.85907643143093704</v>
      </c>
      <c r="FJ55" s="3">
        <v>0.83565800791012979</v>
      </c>
      <c r="FK55" s="3">
        <v>0.81005344654776346</v>
      </c>
      <c r="FL55" s="3">
        <v>0.78203369783167631</v>
      </c>
      <c r="FM55" s="3">
        <v>0.75154220395321925</v>
      </c>
      <c r="FN55" s="3">
        <v>0.71846683155723812</v>
      </c>
      <c r="FO55" s="3">
        <v>0.68278058403379005</v>
      </c>
      <c r="FP55" s="3">
        <v>0.64464046060966251</v>
      </c>
      <c r="FQ55" s="3">
        <v>0.60437621743998304</v>
      </c>
      <c r="FR55" s="3">
        <v>0.56225723884659062</v>
      </c>
      <c r="FS55" s="3">
        <v>0.51858109653298745</v>
      </c>
      <c r="FT55" s="3">
        <v>0.472780014087194</v>
      </c>
      <c r="FU55" s="3">
        <v>0.42526089487129015</v>
      </c>
      <c r="FV55" s="3">
        <v>0.37666207980539912</v>
      </c>
      <c r="FW55" s="3">
        <v>0.32779394157144665</v>
      </c>
      <c r="FX55" s="3">
        <v>0.27969345858525257</v>
      </c>
      <c r="FY55" s="3">
        <v>0.23356921032995856</v>
      </c>
      <c r="FZ55" s="3">
        <v>0.19060882547396926</v>
      </c>
      <c r="GA55" s="3">
        <v>0.15177418337190277</v>
      </c>
      <c r="GB55" s="3">
        <v>0.11770998565591291</v>
      </c>
      <c r="GC55" s="3">
        <v>8.8745089485562423E-2</v>
      </c>
      <c r="GD55" s="3">
        <v>6.4906383547950641E-2</v>
      </c>
      <c r="GE55" s="3">
        <v>4.6323036874336886E-2</v>
      </c>
      <c r="GF55" s="3">
        <v>3.1957336678867534E-2</v>
      </c>
      <c r="GG55" s="3">
        <v>2.1559697617031193E-2</v>
      </c>
      <c r="GH55" s="3">
        <v>1.378872020794847E-2</v>
      </c>
      <c r="GI55" s="3">
        <v>8.3123920901596558E-3</v>
      </c>
      <c r="GJ55" s="3">
        <v>4.5280924671935712E-3</v>
      </c>
      <c r="GK55" s="3">
        <v>2.1702694386012068E-3</v>
      </c>
      <c r="GL55" s="3">
        <v>9.0007584427107858E-4</v>
      </c>
      <c r="GM55" s="3">
        <v>3.1969793912664442E-4</v>
      </c>
      <c r="GN55" s="3">
        <v>9.2584523171076211E-5</v>
      </c>
      <c r="GO55" s="3">
        <v>2.0121394420769993E-5</v>
      </c>
      <c r="GP55" s="3">
        <v>2.7711184396284427E-6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46</v>
      </c>
      <c r="HC55">
        <f t="shared" si="24"/>
        <v>1.014081989844489E-2</v>
      </c>
      <c r="HD55">
        <f>IF(H55&gt;=$F$3,IF(HB55&lt;50,HC55*VLOOKUP(H55,Ret!$A$2:$AZ$27,HB55+2),HC55),0)</f>
        <v>3.8535115614090581E-3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4.5025240349095319E-5</v>
      </c>
      <c r="HH55">
        <f t="shared" si="28"/>
        <v>67</v>
      </c>
      <c r="HI55">
        <f t="shared" si="28"/>
        <v>46</v>
      </c>
      <c r="HJ55">
        <f t="shared" si="21"/>
        <v>8.3831115854474357E-3</v>
      </c>
      <c r="HK55">
        <f>IF(HH55&gt;=$F$3,IF(HI55&lt;50,HJ55*VLOOKUP(HH55,Ret!$A$2:$AZ$27,HI55+2),HJ55),0)</f>
        <v>3.1855824024700258E-3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3.7221015439386614E-5</v>
      </c>
      <c r="HN55">
        <f>HN54/(1+Assumptions!$C$9)</f>
        <v>0.18668915583948884</v>
      </c>
      <c r="HO55">
        <f>HO54*(1+Assumptions!$C$10)</f>
        <v>4.217476921689304</v>
      </c>
      <c r="HQ55">
        <f>HQ54/(1.01+Assumptions!$C$9)</f>
        <v>0.12126690145346461</v>
      </c>
      <c r="HR55">
        <f>HR54/(0.99+Assumptions!$C$9)</f>
        <v>0.28860898026307646</v>
      </c>
    </row>
    <row r="56" spans="2:226" x14ac:dyDescent="0.25">
      <c r="B56">
        <f t="shared" si="27"/>
        <v>2095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245542.06355851155</v>
      </c>
      <c r="F56" s="3">
        <f t="shared" si="19"/>
        <v>14160.21</v>
      </c>
      <c r="H56">
        <f t="shared" si="23"/>
        <v>68</v>
      </c>
      <c r="I56" s="5">
        <v>196855.02353809786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54196.07</v>
      </c>
      <c r="BG56" s="5">
        <v>56430.7</v>
      </c>
      <c r="BH56" s="5">
        <v>58663.4</v>
      </c>
      <c r="BI56" s="5">
        <v>60879.22</v>
      </c>
      <c r="BJ56" s="5">
        <v>63070.2</v>
      </c>
      <c r="BK56" s="5">
        <v>65211.6</v>
      </c>
      <c r="BL56" s="5">
        <v>67281.240000000005</v>
      </c>
      <c r="BM56" s="5">
        <v>69250.47</v>
      </c>
      <c r="BN56" s="5">
        <v>71067.649999999994</v>
      </c>
      <c r="BO56" s="5">
        <v>72679.09</v>
      </c>
      <c r="BP56" s="5">
        <v>74024.2</v>
      </c>
      <c r="BQ56" s="5">
        <v>75050.59</v>
      </c>
      <c r="BR56" s="5">
        <v>75693.73</v>
      </c>
      <c r="BS56" s="5">
        <v>75890.399999999994</v>
      </c>
      <c r="BT56" s="5">
        <v>75591.97</v>
      </c>
      <c r="BU56" s="5">
        <v>74768.37</v>
      </c>
      <c r="BV56" s="5">
        <v>73383.44</v>
      </c>
      <c r="BW56" s="5">
        <v>71405.58</v>
      </c>
      <c r="BX56" s="5">
        <v>68679.490000000005</v>
      </c>
      <c r="BY56" s="5">
        <v>65174.22</v>
      </c>
      <c r="BZ56" s="5">
        <v>60901.05</v>
      </c>
      <c r="CA56" s="5">
        <v>55914.73</v>
      </c>
      <c r="CB56" s="5">
        <v>50333.84</v>
      </c>
      <c r="CC56" s="5">
        <v>44345.120000000003</v>
      </c>
      <c r="CD56" s="5">
        <v>38179.1</v>
      </c>
      <c r="CE56" s="5">
        <v>32072.52</v>
      </c>
      <c r="CF56" s="5">
        <v>26242.240000000002</v>
      </c>
      <c r="CG56" s="5">
        <v>20872.98</v>
      </c>
      <c r="CH56" s="5">
        <v>16105.71</v>
      </c>
      <c r="CI56" s="5">
        <v>12126.68</v>
      </c>
      <c r="CJ56" s="5">
        <v>8826.08</v>
      </c>
      <c r="CK56" s="5">
        <v>6281.92</v>
      </c>
      <c r="CL56" s="5">
        <v>4238.6400000000003</v>
      </c>
      <c r="CM56" s="5">
        <v>2695.76</v>
      </c>
      <c r="CN56" s="5">
        <v>1549.25</v>
      </c>
      <c r="CO56" s="5">
        <v>783.38</v>
      </c>
      <c r="CP56" s="5">
        <v>342.76</v>
      </c>
      <c r="CQ56" s="5">
        <v>128.44</v>
      </c>
      <c r="CR56" s="5">
        <v>39.24</v>
      </c>
      <c r="CS56" s="5">
        <v>9</v>
      </c>
      <c r="CT56" s="5">
        <v>1.31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0.98834999999999995</v>
      </c>
      <c r="FC56" s="3">
        <v>0.9754520324999999</v>
      </c>
      <c r="FD56" s="3">
        <v>0.9611811692645249</v>
      </c>
      <c r="FE56" s="3">
        <v>0.94548508077043525</v>
      </c>
      <c r="FF56" s="3">
        <v>0.92844743961495202</v>
      </c>
      <c r="FG56" s="3">
        <v>0.90992491319463376</v>
      </c>
      <c r="FH56" s="3">
        <v>0.88986106885869209</v>
      </c>
      <c r="FI56" s="3">
        <v>0.86815735738922861</v>
      </c>
      <c r="FJ56" s="3">
        <v>0.84449138782679833</v>
      </c>
      <c r="FK56" s="3">
        <v>0.8186161717037852</v>
      </c>
      <c r="FL56" s="3">
        <v>0.79030023832455121</v>
      </c>
      <c r="FM56" s="3">
        <v>0.75948643203227695</v>
      </c>
      <c r="FN56" s="3">
        <v>0.72606143415853641</v>
      </c>
      <c r="FO56" s="3">
        <v>0.68999796272388192</v>
      </c>
      <c r="FP56" s="3">
        <v>0.65145467652612588</v>
      </c>
      <c r="FQ56" s="3">
        <v>0.61076481743030409</v>
      </c>
      <c r="FR56" s="3">
        <v>0.56820061730358618</v>
      </c>
      <c r="FS56" s="3">
        <v>0.52406279335144357</v>
      </c>
      <c r="FT56" s="3">
        <v>0.4777775674426441</v>
      </c>
      <c r="FU56" s="3">
        <v>0.42975614413898394</v>
      </c>
      <c r="FV56" s="3">
        <v>0.38064361198678082</v>
      </c>
      <c r="FW56" s="3">
        <v>0.33125890976761591</v>
      </c>
      <c r="FX56" s="3">
        <v>0.28264997734831593</v>
      </c>
      <c r="FY56" s="3">
        <v>0.23603816958380514</v>
      </c>
      <c r="FZ56" s="3">
        <v>0.19262366905225584</v>
      </c>
      <c r="GA56" s="3">
        <v>0.15337852271954922</v>
      </c>
      <c r="GB56" s="3">
        <v>0.1189542470803736</v>
      </c>
      <c r="GC56" s="3">
        <v>8.968317550130607E-2</v>
      </c>
      <c r="GD56" s="3">
        <v>6.559248089814522E-2</v>
      </c>
      <c r="GE56" s="3">
        <v>4.6812697692197258E-2</v>
      </c>
      <c r="GF56" s="3">
        <v>3.2295143883893047E-2</v>
      </c>
      <c r="GG56" s="3">
        <v>2.1787595869829608E-2</v>
      </c>
      <c r="GH56" s="3">
        <v>1.3934474814508224E-2</v>
      </c>
      <c r="GI56" s="3">
        <v>8.4002587971781385E-3</v>
      </c>
      <c r="GJ56" s="3">
        <v>4.5759569771748193E-3</v>
      </c>
      <c r="GK56" s="3">
        <v>2.1932104195901193E-3</v>
      </c>
      <c r="GL56" s="3">
        <v>9.0959015731661031E-4</v>
      </c>
      <c r="GM56" s="3">
        <v>3.2307732797728683E-4</v>
      </c>
      <c r="GN56" s="3">
        <v>9.3563194182222262E-5</v>
      </c>
      <c r="GO56" s="3">
        <v>2.0334088991622365E-5</v>
      </c>
      <c r="GP56" s="3">
        <v>2.8004107359262314E-6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47</v>
      </c>
      <c r="HC56">
        <f t="shared" si="24"/>
        <v>6.2422830966867363E-3</v>
      </c>
      <c r="HD56">
        <f>IF(H56&gt;=$F$3,IF(HB56&lt;50,HC56*VLOOKUP(H56,Ret!$A$2:$AZ$27,HB56+2),HC56),0)</f>
        <v>1.7228701346855395E-3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2.902661639959332E-5</v>
      </c>
      <c r="HH56">
        <f t="shared" si="28"/>
        <v>68</v>
      </c>
      <c r="HI56">
        <f t="shared" si="28"/>
        <v>47</v>
      </c>
      <c r="HJ56">
        <f t="shared" si="21"/>
        <v>5.160308167538024E-3</v>
      </c>
      <c r="HK56">
        <f>IF(HH56&gt;=$F$3,IF(HI56&lt;50,HJ56*VLOOKUP(HH56,Ret!$A$2:$AZ$27,HI56+2),HJ56),0)</f>
        <v>1.4242450542404947E-3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2.3995432979051809E-5</v>
      </c>
      <c r="HN56">
        <f>HN55/(1+Assumptions!$C$9)</f>
        <v>0.17985467807272526</v>
      </c>
      <c r="HO56">
        <f>HO55*(1+Assumptions!$C$10)</f>
        <v>4.354544921644206</v>
      </c>
      <c r="HQ56">
        <f>HQ55/(1.01+Assumptions!$C$9)</f>
        <v>0.11571269222658837</v>
      </c>
      <c r="HR56">
        <f>HR55/(0.99+Assumptions!$C$9)</f>
        <v>0.28074803527536618</v>
      </c>
    </row>
    <row r="57" spans="2:226" x14ac:dyDescent="0.25">
      <c r="B57">
        <f t="shared" si="27"/>
        <v>2096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259046.87705422964</v>
      </c>
      <c r="F57" s="3">
        <f t="shared" si="19"/>
        <v>10661.83</v>
      </c>
      <c r="H57">
        <f t="shared" si="23"/>
        <v>69</v>
      </c>
      <c r="I57" s="5">
        <v>190063.32183920729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57095.86</v>
      </c>
      <c r="BH57" s="5">
        <v>59354.879999999997</v>
      </c>
      <c r="BI57" s="5">
        <v>61596.82</v>
      </c>
      <c r="BJ57" s="5">
        <v>63813.63</v>
      </c>
      <c r="BK57" s="5">
        <v>65980.27</v>
      </c>
      <c r="BL57" s="5">
        <v>68074.31</v>
      </c>
      <c r="BM57" s="5">
        <v>70066.740000000005</v>
      </c>
      <c r="BN57" s="5">
        <v>71905.34</v>
      </c>
      <c r="BO57" s="5">
        <v>73535.78</v>
      </c>
      <c r="BP57" s="5">
        <v>74896.75</v>
      </c>
      <c r="BQ57" s="5">
        <v>75935.23</v>
      </c>
      <c r="BR57" s="5">
        <v>76585.960000000006</v>
      </c>
      <c r="BS57" s="5">
        <v>76784.94</v>
      </c>
      <c r="BT57" s="5">
        <v>76483</v>
      </c>
      <c r="BU57" s="5">
        <v>75649.69</v>
      </c>
      <c r="BV57" s="5">
        <v>74248.44</v>
      </c>
      <c r="BW57" s="5">
        <v>72247.259999999995</v>
      </c>
      <c r="BX57" s="5">
        <v>69489.039999999994</v>
      </c>
      <c r="BY57" s="5">
        <v>65942.45</v>
      </c>
      <c r="BZ57" s="5">
        <v>61618.91</v>
      </c>
      <c r="CA57" s="5">
        <v>56573.82</v>
      </c>
      <c r="CB57" s="5">
        <v>50927.15</v>
      </c>
      <c r="CC57" s="5">
        <v>44867.83</v>
      </c>
      <c r="CD57" s="5">
        <v>38629.129999999997</v>
      </c>
      <c r="CE57" s="5">
        <v>32450.57</v>
      </c>
      <c r="CF57" s="5">
        <v>26551.57</v>
      </c>
      <c r="CG57" s="5">
        <v>21119.01</v>
      </c>
      <c r="CH57" s="5">
        <v>16295.56</v>
      </c>
      <c r="CI57" s="5">
        <v>12269.62</v>
      </c>
      <c r="CJ57" s="5">
        <v>8930.1200000000008</v>
      </c>
      <c r="CK57" s="5">
        <v>6355.97</v>
      </c>
      <c r="CL57" s="5">
        <v>4288.6000000000004</v>
      </c>
      <c r="CM57" s="5">
        <v>2727.53</v>
      </c>
      <c r="CN57" s="5">
        <v>1567.52</v>
      </c>
      <c r="CO57" s="5">
        <v>792.62</v>
      </c>
      <c r="CP57" s="5">
        <v>346.8</v>
      </c>
      <c r="CQ57" s="5">
        <v>129.96</v>
      </c>
      <c r="CR57" s="5">
        <v>39.700000000000003</v>
      </c>
      <c r="CS57" s="5">
        <v>9.1</v>
      </c>
      <c r="CT57" s="5">
        <v>1.32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0.98694999999999999</v>
      </c>
      <c r="FD57" s="3">
        <v>0.97251092149999996</v>
      </c>
      <c r="FE57" s="3">
        <v>0.95662981815190495</v>
      </c>
      <c r="FF57" s="3">
        <v>0.93939134882880759</v>
      </c>
      <c r="FG57" s="3">
        <v>0.92065049141967281</v>
      </c>
      <c r="FH57" s="3">
        <v>0.90035014808386904</v>
      </c>
      <c r="FI57" s="3">
        <v>0.87839060797210344</v>
      </c>
      <c r="FJ57" s="3">
        <v>0.85444567999878396</v>
      </c>
      <c r="FK57" s="3">
        <v>0.82826546436362125</v>
      </c>
      <c r="FL57" s="3">
        <v>0.79961576195128359</v>
      </c>
      <c r="FM57" s="3">
        <v>0.76843874339280305</v>
      </c>
      <c r="FN57" s="3">
        <v>0.73461975429608584</v>
      </c>
      <c r="FO57" s="3">
        <v>0.69813119110019928</v>
      </c>
      <c r="FP57" s="3">
        <v>0.65913358276534217</v>
      </c>
      <c r="FQ57" s="3">
        <v>0.61796409918581896</v>
      </c>
      <c r="FR57" s="3">
        <v>0.57489818111355917</v>
      </c>
      <c r="FS57" s="3">
        <v>0.53024009040465792</v>
      </c>
      <c r="FT57" s="3">
        <v>0.48340928562011853</v>
      </c>
      <c r="FU57" s="3">
        <v>0.43482181832244043</v>
      </c>
      <c r="FV57" s="3">
        <v>0.38513038092455193</v>
      </c>
      <c r="FW57" s="3">
        <v>0.33516356530340058</v>
      </c>
      <c r="FX57" s="3">
        <v>0.2859816637307796</v>
      </c>
      <c r="FY57" s="3">
        <v>0.23882042756493674</v>
      </c>
      <c r="FZ57" s="3">
        <v>0.19489418632291791</v>
      </c>
      <c r="GA57" s="3">
        <v>0.15518644480148661</v>
      </c>
      <c r="GB57" s="3">
        <v>0.12035639913024096</v>
      </c>
      <c r="GC57" s="3">
        <v>9.0740299996262569E-2</v>
      </c>
      <c r="GD57" s="3">
        <v>6.6365640611266513E-2</v>
      </c>
      <c r="GE57" s="3">
        <v>4.7364494047854797E-2</v>
      </c>
      <c r="GF57" s="3">
        <v>3.267581715373407E-2</v>
      </c>
      <c r="GG57" s="3">
        <v>2.2044413284595152E-2</v>
      </c>
      <c r="GH57" s="3">
        <v>1.4098724960295676E-2</v>
      </c>
      <c r="GI57" s="3">
        <v>8.4992753550646467E-3</v>
      </c>
      <c r="GJ57" s="3">
        <v>4.629895256917916E-3</v>
      </c>
      <c r="GK57" s="3">
        <v>2.2190624976881879E-3</v>
      </c>
      <c r="GL57" s="3">
        <v>9.2031178966622232E-4</v>
      </c>
      <c r="GM57" s="3">
        <v>3.2688554457154553E-4</v>
      </c>
      <c r="GN57" s="3">
        <v>9.4666053707919573E-5</v>
      </c>
      <c r="GO57" s="3">
        <v>2.0573773452342162E-5</v>
      </c>
      <c r="GP57" s="3">
        <v>2.8334200798565616E-6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48</v>
      </c>
      <c r="HC57">
        <f t="shared" si="24"/>
        <v>4.4903863456016036E-3</v>
      </c>
      <c r="HD57">
        <f>IF(H57&gt;=$F$3,IF(HB57&lt;50,HC57*VLOOKUP(H57,Ret!$A$2:$AZ$27,HB57+2),HC57),0)</f>
        <v>1.3201735856068714E-3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2.2182508547271923E-5</v>
      </c>
      <c r="HH57">
        <f t="shared" si="28"/>
        <v>69</v>
      </c>
      <c r="HI57">
        <f t="shared" si="28"/>
        <v>48</v>
      </c>
      <c r="HJ57">
        <f t="shared" si="21"/>
        <v>3.7120676803184777E-3</v>
      </c>
      <c r="HK57">
        <f>IF(HH57&gt;=$F$3,IF(HI57&lt;50,HJ57*VLOOKUP(HH57,Ret!$A$2:$AZ$27,HI57+2),HJ57),0)</f>
        <v>1.0913478980136323E-3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1.8337614340773278E-5</v>
      </c>
      <c r="HN57">
        <f>HN56/(1+Assumptions!$C$9)</f>
        <v>0.17327040276755803</v>
      </c>
      <c r="HO57">
        <f>HO56*(1+Assumptions!$C$10)</f>
        <v>4.4960676315976427</v>
      </c>
      <c r="HQ57">
        <f>HQ56/(1.01+Assumptions!$C$9)</f>
        <v>0.1104128742620118</v>
      </c>
      <c r="HR57">
        <f>HR56/(0.99+Assumptions!$C$9)</f>
        <v>0.27310120162973361</v>
      </c>
    </row>
    <row r="58" spans="2:226" x14ac:dyDescent="0.25">
      <c r="B58">
        <f t="shared" ref="B58:C73" si="29">B57+1</f>
        <v>2097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273294.45529221225</v>
      </c>
      <c r="F58" s="3">
        <f t="shared" si="19"/>
        <v>7759.93</v>
      </c>
      <c r="H58">
        <f t="shared" si="23"/>
        <v>70</v>
      </c>
      <c r="I58" s="5">
        <v>183301.98100057433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60139.7</v>
      </c>
      <c r="BI58" s="5">
        <v>62411.29</v>
      </c>
      <c r="BJ58" s="5">
        <v>64657.41</v>
      </c>
      <c r="BK58" s="5">
        <v>66852.7</v>
      </c>
      <c r="BL58" s="5">
        <v>68974.42</v>
      </c>
      <c r="BM58" s="5">
        <v>70993.2</v>
      </c>
      <c r="BN58" s="5">
        <v>72856.12</v>
      </c>
      <c r="BO58" s="5">
        <v>74508.11</v>
      </c>
      <c r="BP58" s="5">
        <v>75887.08</v>
      </c>
      <c r="BQ58" s="5">
        <v>76939.289999999994</v>
      </c>
      <c r="BR58" s="5">
        <v>77598.62</v>
      </c>
      <c r="BS58" s="5">
        <v>77800.23</v>
      </c>
      <c r="BT58" s="5">
        <v>77494.3</v>
      </c>
      <c r="BU58" s="5">
        <v>76649.98</v>
      </c>
      <c r="BV58" s="5">
        <v>75230.19</v>
      </c>
      <c r="BW58" s="5">
        <v>73202.559999999998</v>
      </c>
      <c r="BX58" s="5">
        <v>70407.86</v>
      </c>
      <c r="BY58" s="5">
        <v>66814.38</v>
      </c>
      <c r="BZ58" s="5">
        <v>62433.67</v>
      </c>
      <c r="CA58" s="5">
        <v>57321.87</v>
      </c>
      <c r="CB58" s="5">
        <v>51600.53</v>
      </c>
      <c r="CC58" s="5">
        <v>45461.1</v>
      </c>
      <c r="CD58" s="5">
        <v>39139.910000000003</v>
      </c>
      <c r="CE58" s="5">
        <v>32879.65</v>
      </c>
      <c r="CF58" s="5">
        <v>26902.65</v>
      </c>
      <c r="CG58" s="5">
        <v>21398.26</v>
      </c>
      <c r="CH58" s="5">
        <v>16511.03</v>
      </c>
      <c r="CI58" s="5">
        <v>12431.86</v>
      </c>
      <c r="CJ58" s="5">
        <v>9048.2000000000007</v>
      </c>
      <c r="CK58" s="5">
        <v>6440.01</v>
      </c>
      <c r="CL58" s="5">
        <v>4345.3100000000004</v>
      </c>
      <c r="CM58" s="5">
        <v>2763.6</v>
      </c>
      <c r="CN58" s="5">
        <v>1588.24</v>
      </c>
      <c r="CO58" s="5">
        <v>803.1</v>
      </c>
      <c r="CP58" s="5">
        <v>351.39</v>
      </c>
      <c r="CQ58" s="5">
        <v>131.66999999999999</v>
      </c>
      <c r="CR58" s="5">
        <v>40.229999999999997</v>
      </c>
      <c r="CS58" s="5">
        <v>9.2200000000000006</v>
      </c>
      <c r="CT58" s="5">
        <v>1.34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0.98536999999999997</v>
      </c>
      <c r="FE58" s="3">
        <v>0.96927890790000004</v>
      </c>
      <c r="FF58" s="3">
        <v>0.95181250197964196</v>
      </c>
      <c r="FG58" s="3">
        <v>0.93282384256514805</v>
      </c>
      <c r="FH58" s="3">
        <v>0.91225507683658658</v>
      </c>
      <c r="FI58" s="3">
        <v>0.89000517551254221</v>
      </c>
      <c r="FJ58" s="3">
        <v>0.86574363442807034</v>
      </c>
      <c r="FK58" s="3">
        <v>0.83921724946919429</v>
      </c>
      <c r="FL58" s="3">
        <v>0.81018872481005488</v>
      </c>
      <c r="FM58" s="3">
        <v>0.7785994664297109</v>
      </c>
      <c r="FN58" s="3">
        <v>0.74433330391213937</v>
      </c>
      <c r="FO58" s="3">
        <v>0.70736226870682339</v>
      </c>
      <c r="FP58" s="3">
        <v>0.66784901237686023</v>
      </c>
      <c r="FQ58" s="3">
        <v>0.62613516306380157</v>
      </c>
      <c r="FR58" s="3">
        <v>0.58249980354988518</v>
      </c>
      <c r="FS58" s="3">
        <v>0.53725121881013016</v>
      </c>
      <c r="FT58" s="3">
        <v>0.48980119116481952</v>
      </c>
      <c r="FU58" s="3">
        <v>0.44057127344084351</v>
      </c>
      <c r="FV58" s="3">
        <v>0.39022278831202389</v>
      </c>
      <c r="FW58" s="3">
        <v>0.33959528375642195</v>
      </c>
      <c r="FX58" s="3">
        <v>0.28976307181800459</v>
      </c>
      <c r="FY58" s="3">
        <v>0.24197824364449746</v>
      </c>
      <c r="FZ58" s="3">
        <v>0.19747118529096502</v>
      </c>
      <c r="GA58" s="3">
        <v>0.15723840599978381</v>
      </c>
      <c r="GB58" s="3">
        <v>0.12194781815719234</v>
      </c>
      <c r="GC58" s="3">
        <v>9.1940118543252028E-2</v>
      </c>
      <c r="GD58" s="3">
        <v>6.7243163900163661E-2</v>
      </c>
      <c r="GE58" s="3">
        <v>4.7990773643907796E-2</v>
      </c>
      <c r="GF58" s="3">
        <v>3.3107874921459113E-2</v>
      </c>
      <c r="GG58" s="3">
        <v>2.2335896737013177E-2</v>
      </c>
      <c r="GH58" s="3">
        <v>1.4285146117124147E-2</v>
      </c>
      <c r="GI58" s="3">
        <v>8.611657485247122E-3</v>
      </c>
      <c r="GJ58" s="3">
        <v>4.6911142985135174E-3</v>
      </c>
      <c r="GK58" s="3">
        <v>2.2484041721345439E-3</v>
      </c>
      <c r="GL58" s="3">
        <v>9.3248066230935945E-4</v>
      </c>
      <c r="GM58" s="3">
        <v>3.3120780644566136E-4</v>
      </c>
      <c r="GN58" s="3">
        <v>9.5917780746663524E-5</v>
      </c>
      <c r="GO58" s="3">
        <v>2.0845811289672386E-5</v>
      </c>
      <c r="GP58" s="3">
        <v>2.8708851308136801E-6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49</v>
      </c>
      <c r="HC58">
        <f t="shared" si="24"/>
        <v>3.1480302514474605E-3</v>
      </c>
      <c r="HD58">
        <f>IF(H58&gt;=$F$3,IF(HB58&lt;50,HC58*VLOOKUP(H58,Ret!$A$2:$AZ$27,HB58+2),HC58),0)</f>
        <v>9.8533346870305523E-4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1.6495678517584692E-5</v>
      </c>
      <c r="HH58">
        <f t="shared" ref="HH58:HI60" si="30">HH57+1</f>
        <v>70</v>
      </c>
      <c r="HI58">
        <f t="shared" si="30"/>
        <v>49</v>
      </c>
      <c r="HJ58">
        <f t="shared" si="21"/>
        <v>2.6023821679640722E-3</v>
      </c>
      <c r="HK58">
        <f>IF(HH58&gt;=$F$3,IF(HI58&lt;50,HJ58*VLOOKUP(HH58,Ret!$A$2:$AZ$27,HI58+2),HJ58),0)</f>
        <v>8.1454561857275461E-4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1.3636482560131737E-5</v>
      </c>
      <c r="HN58">
        <f>HN57/(1+Assumptions!$C$9)</f>
        <v>0.16692717029629867</v>
      </c>
      <c r="HO58">
        <f>HO57*(1+Assumptions!$C$10)</f>
        <v>4.6421898296245656</v>
      </c>
      <c r="HQ58">
        <f>HQ57/(1.01+Assumptions!$C$9)</f>
        <v>0.10535579605153797</v>
      </c>
      <c r="HR58">
        <f>HR57/(0.99+Assumptions!$C$9)</f>
        <v>0.26566264749974089</v>
      </c>
    </row>
    <row r="59" spans="2:226" x14ac:dyDescent="0.25">
      <c r="B59">
        <f t="shared" si="29"/>
        <v>2098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288325.65033328393</v>
      </c>
      <c r="F59" s="3">
        <f t="shared" si="19"/>
        <v>5523.09</v>
      </c>
      <c r="H59">
        <f t="shared" si="23"/>
        <v>71</v>
      </c>
      <c r="I59" s="5">
        <v>176582.03162331204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63337.93</v>
      </c>
      <c r="BJ59" s="5">
        <v>65617.39</v>
      </c>
      <c r="BK59" s="5">
        <v>67845.279999999999</v>
      </c>
      <c r="BL59" s="5">
        <v>69998.5</v>
      </c>
      <c r="BM59" s="5">
        <v>72047.259999999995</v>
      </c>
      <c r="BN59" s="5">
        <v>73937.83</v>
      </c>
      <c r="BO59" s="5">
        <v>75614.350000000006</v>
      </c>
      <c r="BP59" s="5">
        <v>77013.789999999994</v>
      </c>
      <c r="BQ59" s="5">
        <v>78081.63</v>
      </c>
      <c r="BR59" s="5">
        <v>78750.740000000005</v>
      </c>
      <c r="BS59" s="5">
        <v>78955.350000000006</v>
      </c>
      <c r="BT59" s="5">
        <v>78644.87</v>
      </c>
      <c r="BU59" s="5">
        <v>77788.009999999995</v>
      </c>
      <c r="BV59" s="5">
        <v>76347.149999999994</v>
      </c>
      <c r="BW59" s="5">
        <v>74289.41</v>
      </c>
      <c r="BX59" s="5">
        <v>71453.22</v>
      </c>
      <c r="BY59" s="5">
        <v>67806.39</v>
      </c>
      <c r="BZ59" s="5">
        <v>63360.63</v>
      </c>
      <c r="CA59" s="5">
        <v>58172.94</v>
      </c>
      <c r="CB59" s="5">
        <v>52366.66</v>
      </c>
      <c r="CC59" s="5">
        <v>46136.07</v>
      </c>
      <c r="CD59" s="5">
        <v>39721.03</v>
      </c>
      <c r="CE59" s="5">
        <v>33367.82</v>
      </c>
      <c r="CF59" s="5">
        <v>27302.080000000002</v>
      </c>
      <c r="CG59" s="5">
        <v>21715.97</v>
      </c>
      <c r="CH59" s="5">
        <v>16756.169999999998</v>
      </c>
      <c r="CI59" s="5">
        <v>12616.44</v>
      </c>
      <c r="CJ59" s="5">
        <v>9182.5400000000009</v>
      </c>
      <c r="CK59" s="5">
        <v>6535.63</v>
      </c>
      <c r="CL59" s="5">
        <v>4409.82</v>
      </c>
      <c r="CM59" s="5">
        <v>2804.63</v>
      </c>
      <c r="CN59" s="5">
        <v>1611.82</v>
      </c>
      <c r="CO59" s="5">
        <v>815.02</v>
      </c>
      <c r="CP59" s="5">
        <v>356.6</v>
      </c>
      <c r="CQ59" s="5">
        <v>133.63</v>
      </c>
      <c r="CR59" s="5">
        <v>40.83</v>
      </c>
      <c r="CS59" s="5">
        <v>9.36</v>
      </c>
      <c r="CT59" s="5">
        <v>1.36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0.98367000000000004</v>
      </c>
      <c r="FF59" s="3">
        <v>0.96594426659999999</v>
      </c>
      <c r="FG59" s="3">
        <v>0.94667367848132999</v>
      </c>
      <c r="FH59" s="3">
        <v>0.92579952387081665</v>
      </c>
      <c r="FI59" s="3">
        <v>0.90321927348360742</v>
      </c>
      <c r="FJ59" s="3">
        <v>0.87859751608844427</v>
      </c>
      <c r="FK59" s="3">
        <v>0.85167728819549438</v>
      </c>
      <c r="FL59" s="3">
        <v>0.82221777079681224</v>
      </c>
      <c r="FM59" s="3">
        <v>0.79015949991344459</v>
      </c>
      <c r="FN59" s="3">
        <v>0.75538458032225386</v>
      </c>
      <c r="FO59" s="3">
        <v>0.71786462821764752</v>
      </c>
      <c r="FP59" s="3">
        <v>0.67776471008540973</v>
      </c>
      <c r="FQ59" s="3">
        <v>0.6354315262934751</v>
      </c>
      <c r="FR59" s="3">
        <v>0.59114830322608281</v>
      </c>
      <c r="FS59" s="3">
        <v>0.54522790303148072</v>
      </c>
      <c r="FT59" s="3">
        <v>0.49707337463574036</v>
      </c>
      <c r="FU59" s="3">
        <v>0.44711252975110211</v>
      </c>
      <c r="FV59" s="3">
        <v>0.39601650985114611</v>
      </c>
      <c r="FW59" s="3">
        <v>0.34463732786305845</v>
      </c>
      <c r="FX59" s="3">
        <v>0.29406524637243325</v>
      </c>
      <c r="FY59" s="3">
        <v>0.24557094659315529</v>
      </c>
      <c r="FZ59" s="3">
        <v>0.20040308238627622</v>
      </c>
      <c r="GA59" s="3">
        <v>0.1595729583808963</v>
      </c>
      <c r="GB59" s="3">
        <v>0.12375840360188795</v>
      </c>
      <c r="GC59" s="3">
        <v>9.3305173227571384E-2</v>
      </c>
      <c r="GD59" s="3">
        <v>6.8241537595181145E-2</v>
      </c>
      <c r="GE59" s="3">
        <v>4.8703302966304825E-2</v>
      </c>
      <c r="GF59" s="3">
        <v>3.3599434650394375E-2</v>
      </c>
      <c r="GG59" s="3">
        <v>2.2667522592542063E-2</v>
      </c>
      <c r="GH59" s="3">
        <v>1.4497240749286202E-2</v>
      </c>
      <c r="GI59" s="3">
        <v>8.739516613299695E-3</v>
      </c>
      <c r="GJ59" s="3">
        <v>4.7607642799288759E-3</v>
      </c>
      <c r="GK59" s="3">
        <v>2.2817867117271109E-3</v>
      </c>
      <c r="GL59" s="3">
        <v>9.4632540295458477E-4</v>
      </c>
      <c r="GM59" s="3">
        <v>3.3612531987543896E-4</v>
      </c>
      <c r="GN59" s="3">
        <v>9.7341892635927118E-5</v>
      </c>
      <c r="GO59" s="3">
        <v>2.1155313526566044E-5</v>
      </c>
      <c r="GP59" s="3">
        <v>2.9135097788786745E-6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50</v>
      </c>
      <c r="HC59">
        <f t="shared" si="24"/>
        <v>2.1462011042268207E-3</v>
      </c>
      <c r="HD59">
        <f>IF(H59&gt;=$F$3,IF(HB59&lt;50,HC59*VLOOKUP(H59,Ret!$A$2:$AZ$27,HB59+2),HC59),0)</f>
        <v>2.1462011042268207E-3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71</v>
      </c>
      <c r="HI59">
        <f t="shared" si="30"/>
        <v>50</v>
      </c>
      <c r="HJ59">
        <f t="shared" si="21"/>
        <v>1.7742000668311861E-3</v>
      </c>
      <c r="HK59">
        <f>IF(HH59&gt;=$F$3,IF(HI59&lt;50,HJ59*VLOOKUP(HH59,Ret!$A$2:$AZ$27,HI59+2),HJ59),0)</f>
        <v>1.7742000668311861E-3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0.16081615635481566</v>
      </c>
      <c r="HO59">
        <f>HO58*(1+Assumptions!$C$10)</f>
        <v>4.7930609990873636</v>
      </c>
      <c r="HQ59">
        <f>HQ58/(1.01+Assumptions!$C$9)</f>
        <v>0.10053033974383394</v>
      </c>
      <c r="HR59">
        <f>HR58/(0.99+Assumptions!$C$9)</f>
        <v>0.25842669990247169</v>
      </c>
    </row>
    <row r="60" spans="2:226" x14ac:dyDescent="0.25">
      <c r="B60">
        <f t="shared" si="29"/>
        <v>2099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304183.56110161456</v>
      </c>
      <c r="F60" s="3">
        <f t="shared" si="19"/>
        <v>3726.63</v>
      </c>
      <c r="H60">
        <f t="shared" si="23"/>
        <v>72</v>
      </c>
      <c r="I60" s="5">
        <v>169900.79684327391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66706.710000000006</v>
      </c>
      <c r="BK60" s="5">
        <v>68971.58</v>
      </c>
      <c r="BL60" s="5">
        <v>71160.55</v>
      </c>
      <c r="BM60" s="5">
        <v>73243.320000000007</v>
      </c>
      <c r="BN60" s="5">
        <v>75165.279999999999</v>
      </c>
      <c r="BO60" s="5">
        <v>76869.63</v>
      </c>
      <c r="BP60" s="5">
        <v>78292.3</v>
      </c>
      <c r="BQ60" s="5">
        <v>79377.87</v>
      </c>
      <c r="BR60" s="5">
        <v>80058.09</v>
      </c>
      <c r="BS60" s="5">
        <v>80266.100000000006</v>
      </c>
      <c r="BT60" s="5">
        <v>79950.460000000006</v>
      </c>
      <c r="BU60" s="5">
        <v>79079.38</v>
      </c>
      <c r="BV60" s="5">
        <v>77614.600000000006</v>
      </c>
      <c r="BW60" s="5">
        <v>75522.7</v>
      </c>
      <c r="BX60" s="5">
        <v>72639.42</v>
      </c>
      <c r="BY60" s="5">
        <v>68932.05</v>
      </c>
      <c r="BZ60" s="5">
        <v>64412.49</v>
      </c>
      <c r="CA60" s="5">
        <v>59138.67</v>
      </c>
      <c r="CB60" s="5">
        <v>53236</v>
      </c>
      <c r="CC60" s="5">
        <v>46901.98</v>
      </c>
      <c r="CD60" s="5">
        <v>40380.44</v>
      </c>
      <c r="CE60" s="5">
        <v>33921.760000000002</v>
      </c>
      <c r="CF60" s="5">
        <v>27755.32</v>
      </c>
      <c r="CG60" s="5">
        <v>22076.48</v>
      </c>
      <c r="CH60" s="5">
        <v>17034.34</v>
      </c>
      <c r="CI60" s="5">
        <v>12825.89</v>
      </c>
      <c r="CJ60" s="5">
        <v>9334.98</v>
      </c>
      <c r="CK60" s="5">
        <v>6644.13</v>
      </c>
      <c r="CL60" s="5">
        <v>4483.03</v>
      </c>
      <c r="CM60" s="5">
        <v>2851.19</v>
      </c>
      <c r="CN60" s="5">
        <v>1638.58</v>
      </c>
      <c r="CO60" s="5">
        <v>828.55</v>
      </c>
      <c r="CP60" s="5">
        <v>362.52</v>
      </c>
      <c r="CQ60" s="5">
        <v>135.85</v>
      </c>
      <c r="CR60" s="5">
        <v>41.51</v>
      </c>
      <c r="CS60" s="5">
        <v>9.52</v>
      </c>
      <c r="CT60" s="5">
        <v>1.38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0.98197999999999996</v>
      </c>
      <c r="FG60" s="3">
        <v>0.96238949899999993</v>
      </c>
      <c r="FH60" s="3">
        <v>0.94116881054704993</v>
      </c>
      <c r="FI60" s="3">
        <v>0.91821370325780738</v>
      </c>
      <c r="FJ60" s="3">
        <v>0.89318319770699961</v>
      </c>
      <c r="FK60" s="3">
        <v>0.86581606452925719</v>
      </c>
      <c r="FL60" s="3">
        <v>0.83586748685719015</v>
      </c>
      <c r="FM60" s="3">
        <v>0.80327701354462833</v>
      </c>
      <c r="FN60" s="3">
        <v>0.76792479217852927</v>
      </c>
      <c r="FO60" s="3">
        <v>0.72978196775102178</v>
      </c>
      <c r="FP60" s="3">
        <v>0.68901634703244974</v>
      </c>
      <c r="FQ60" s="3">
        <v>0.64598038599680296</v>
      </c>
      <c r="FR60" s="3">
        <v>0.60096201289668572</v>
      </c>
      <c r="FS60" s="3">
        <v>0.55427928373487123</v>
      </c>
      <c r="FT60" s="3">
        <v>0.50532533739540741</v>
      </c>
      <c r="FU60" s="3">
        <v>0.45453508773379503</v>
      </c>
      <c r="FV60" s="3">
        <v>0.40259081790757689</v>
      </c>
      <c r="FW60" s="3">
        <v>0.35035868519224789</v>
      </c>
      <c r="FX60" s="3">
        <v>0.29894705172713743</v>
      </c>
      <c r="FY60" s="3">
        <v>0.2496476934268152</v>
      </c>
      <c r="FZ60" s="3">
        <v>0.20372999317482107</v>
      </c>
      <c r="GA60" s="3">
        <v>0.16222204436538301</v>
      </c>
      <c r="GB60" s="3">
        <v>0.12581292872801644</v>
      </c>
      <c r="GC60" s="3">
        <v>9.4854141355913441E-2</v>
      </c>
      <c r="GD60" s="3">
        <v>6.9374421904887962E-2</v>
      </c>
      <c r="GE60" s="3">
        <v>4.9511831169299483E-2</v>
      </c>
      <c r="GF60" s="3">
        <v>3.4157222087076333E-2</v>
      </c>
      <c r="GG60" s="3">
        <v>2.304382830882518E-2</v>
      </c>
      <c r="GH60" s="3">
        <v>1.4737910833192232E-2</v>
      </c>
      <c r="GI60" s="3">
        <v>8.8846021666816061E-3</v>
      </c>
      <c r="GJ60" s="3">
        <v>4.8397981842781381E-3</v>
      </c>
      <c r="GK60" s="3">
        <v>2.3196668717426687E-3</v>
      </c>
      <c r="GL60" s="3">
        <v>9.6203544171783709E-4</v>
      </c>
      <c r="GM60" s="3">
        <v>3.4170536854375854E-4</v>
      </c>
      <c r="GN60" s="3">
        <v>9.8957874730272463E-5</v>
      </c>
      <c r="GO60" s="3">
        <v>2.1506514915130117E-5</v>
      </c>
      <c r="GP60" s="3">
        <v>2.9618772341117187E-6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51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72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0.15492885968672029</v>
      </c>
      <c r="HO60">
        <f>HO59*(1+Assumptions!$C$10)</f>
        <v>4.9488354815577029</v>
      </c>
      <c r="HQ60">
        <f>HQ59/(1.01+Assumptions!$C$9)</f>
        <v>9.5925896702131613E-2</v>
      </c>
      <c r="HR60">
        <f>HR59/(0.99+Assumptions!$C$9)</f>
        <v>0.25138784037205419</v>
      </c>
    </row>
    <row r="61" spans="2:226" x14ac:dyDescent="0.25">
      <c r="B61">
        <f t="shared" si="29"/>
        <v>2100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320913.65696220333</v>
      </c>
      <c r="F61" s="3">
        <f t="shared" si="19"/>
        <v>2370.12</v>
      </c>
    </row>
    <row r="62" spans="2:226" x14ac:dyDescent="0.25">
      <c r="B62">
        <f t="shared" si="29"/>
        <v>2101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338563.90809512453</v>
      </c>
      <c r="F62" s="3">
        <f t="shared" si="19"/>
        <v>1362.11</v>
      </c>
    </row>
    <row r="63" spans="2:226" x14ac:dyDescent="0.25">
      <c r="B63">
        <f t="shared" si="29"/>
        <v>2102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357184.92304035631</v>
      </c>
      <c r="F63" s="3">
        <f t="shared" si="19"/>
        <v>688.75</v>
      </c>
    </row>
    <row r="64" spans="2:226" x14ac:dyDescent="0.25">
      <c r="B64">
        <f t="shared" si="29"/>
        <v>2103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376830.09380757593</v>
      </c>
      <c r="F64" s="3">
        <f t="shared" si="19"/>
        <v>301.36</v>
      </c>
    </row>
    <row r="65" spans="2:6" x14ac:dyDescent="0.25">
      <c r="B65">
        <f t="shared" si="29"/>
        <v>2104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397555.7489669926</v>
      </c>
      <c r="F65" s="3">
        <f t="shared" si="19"/>
        <v>112.93</v>
      </c>
    </row>
    <row r="66" spans="2:6" x14ac:dyDescent="0.25">
      <c r="B66">
        <f t="shared" si="29"/>
        <v>2105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419421.31516017712</v>
      </c>
      <c r="F66" s="3">
        <f t="shared" si="19"/>
        <v>34.5</v>
      </c>
    </row>
    <row r="67" spans="2:6" x14ac:dyDescent="0.25">
      <c r="B67">
        <f t="shared" si="29"/>
        <v>2106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442489.4874939869</v>
      </c>
      <c r="F67" s="3">
        <f t="shared" si="19"/>
        <v>7.91</v>
      </c>
    </row>
    <row r="68" spans="2:6" x14ac:dyDescent="0.25">
      <c r="B68">
        <f t="shared" si="29"/>
        <v>2107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466826.40930615616</v>
      </c>
      <c r="F68" s="3">
        <f t="shared" si="19"/>
        <v>1.1499999999999999</v>
      </c>
    </row>
    <row r="69" spans="2:6" x14ac:dyDescent="0.25">
      <c r="B69">
        <f t="shared" si="29"/>
        <v>2108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492501.86181799474</v>
      </c>
      <c r="F69" s="3">
        <f t="shared" si="19"/>
        <v>0</v>
      </c>
    </row>
    <row r="70" spans="2:6" x14ac:dyDescent="0.25">
      <c r="B70">
        <f t="shared" si="29"/>
        <v>2109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519589.46421798447</v>
      </c>
      <c r="F70" s="3">
        <f t="shared" si="19"/>
        <v>0</v>
      </c>
    </row>
    <row r="71" spans="2:6" x14ac:dyDescent="0.25">
      <c r="B71">
        <f t="shared" si="29"/>
        <v>2110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548166.88474997354</v>
      </c>
      <c r="F71" s="3">
        <f t="shared" si="19"/>
        <v>0</v>
      </c>
    </row>
    <row r="72" spans="2:6" x14ac:dyDescent="0.25">
      <c r="B72">
        <f t="shared" si="29"/>
        <v>2111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578316.06341122207</v>
      </c>
      <c r="F72" s="3">
        <f t="shared" si="19"/>
        <v>0</v>
      </c>
    </row>
    <row r="73" spans="2:6" x14ac:dyDescent="0.25">
      <c r="B73">
        <f t="shared" si="29"/>
        <v>2112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610123.4468988392</v>
      </c>
      <c r="F73" s="3">
        <f t="shared" si="19"/>
        <v>0</v>
      </c>
    </row>
    <row r="74" spans="2:6" x14ac:dyDescent="0.25">
      <c r="B74">
        <f t="shared" ref="B74:C89" si="31">B73+1</f>
        <v>2113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643680.23647827539</v>
      </c>
      <c r="F74" s="3">
        <f t="shared" ref="F74:F108" si="32">ROUND(D74*E74, 2)</f>
        <v>0</v>
      </c>
    </row>
    <row r="75" spans="2:6" x14ac:dyDescent="0.25">
      <c r="B75">
        <f t="shared" si="31"/>
        <v>2114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679082.6494845805</v>
      </c>
      <c r="F75" s="3">
        <f t="shared" si="32"/>
        <v>0</v>
      </c>
    </row>
    <row r="76" spans="2:6" x14ac:dyDescent="0.25">
      <c r="B76">
        <f t="shared" si="31"/>
        <v>2115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716432.19520623237</v>
      </c>
      <c r="F76" s="3">
        <f t="shared" si="32"/>
        <v>0</v>
      </c>
    </row>
    <row r="77" spans="2:6" x14ac:dyDescent="0.25">
      <c r="B77">
        <f t="shared" si="31"/>
        <v>2116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755835.96594257513</v>
      </c>
      <c r="F77" s="3">
        <f t="shared" si="32"/>
        <v>0</v>
      </c>
    </row>
    <row r="78" spans="2:6" x14ac:dyDescent="0.25">
      <c r="B78">
        <f t="shared" si="31"/>
        <v>2117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797406.94406941684</v>
      </c>
      <c r="F78" s="3">
        <f t="shared" si="32"/>
        <v>0</v>
      </c>
    </row>
    <row r="79" spans="2:6" x14ac:dyDescent="0.25">
      <c r="B79">
        <f t="shared" si="31"/>
        <v>2118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841264.32599323452</v>
      </c>
      <c r="F79" s="3">
        <f t="shared" si="32"/>
        <v>0</v>
      </c>
    </row>
    <row r="80" spans="2:6" x14ac:dyDescent="0.25">
      <c r="B80">
        <f t="shared" si="31"/>
        <v>2119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887533.86392286257</v>
      </c>
      <c r="F80" s="3">
        <f t="shared" si="32"/>
        <v>0</v>
      </c>
    </row>
    <row r="81" spans="2:6" x14ac:dyDescent="0.25">
      <c r="B81">
        <f t="shared" si="31"/>
        <v>2120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936348.22643861989</v>
      </c>
      <c r="F81" s="3">
        <f t="shared" si="32"/>
        <v>0</v>
      </c>
    </row>
    <row r="82" spans="2:6" x14ac:dyDescent="0.25">
      <c r="B82">
        <f t="shared" si="31"/>
        <v>2121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987847.37889274396</v>
      </c>
      <c r="F82" s="3">
        <f t="shared" si="32"/>
        <v>0</v>
      </c>
    </row>
    <row r="83" spans="2:6" x14ac:dyDescent="0.25">
      <c r="B83">
        <f t="shared" si="31"/>
        <v>2122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1042178.9847318449</v>
      </c>
      <c r="F83" s="3">
        <f t="shared" si="32"/>
        <v>0</v>
      </c>
    </row>
    <row r="84" spans="2:6" x14ac:dyDescent="0.25">
      <c r="B84">
        <f t="shared" si="31"/>
        <v>2123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1099498.8288920962</v>
      </c>
      <c r="F84" s="3">
        <f t="shared" si="32"/>
        <v>0</v>
      </c>
    </row>
    <row r="85" spans="2:6" x14ac:dyDescent="0.25">
      <c r="B85">
        <f t="shared" si="31"/>
        <v>2124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1159971.2644811615</v>
      </c>
      <c r="F85" s="3">
        <f t="shared" si="32"/>
        <v>0</v>
      </c>
    </row>
    <row r="86" spans="2:6" x14ac:dyDescent="0.25">
      <c r="B86">
        <f t="shared" si="31"/>
        <v>2125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1223769.6840276255</v>
      </c>
      <c r="F86" s="3">
        <f t="shared" si="32"/>
        <v>0</v>
      </c>
    </row>
    <row r="87" spans="2:6" x14ac:dyDescent="0.25">
      <c r="B87">
        <f t="shared" si="31"/>
        <v>2126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1291077.0166491447</v>
      </c>
      <c r="F87" s="3">
        <f t="shared" si="32"/>
        <v>0</v>
      </c>
    </row>
    <row r="88" spans="2:6" x14ac:dyDescent="0.25">
      <c r="B88">
        <f t="shared" si="31"/>
        <v>2127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1362086.2525648475</v>
      </c>
      <c r="F88" s="3">
        <f t="shared" si="32"/>
        <v>0</v>
      </c>
    </row>
    <row r="89" spans="2:6" x14ac:dyDescent="0.25">
      <c r="B89">
        <f t="shared" si="31"/>
        <v>2128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1437000.9964559141</v>
      </c>
      <c r="F89" s="3">
        <f t="shared" si="32"/>
        <v>0</v>
      </c>
    </row>
    <row r="90" spans="2:6" x14ac:dyDescent="0.25">
      <c r="B90">
        <f t="shared" ref="B90:C105" si="33">B89+1</f>
        <v>2129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1516036.0512609896</v>
      </c>
      <c r="F90" s="3">
        <f t="shared" si="32"/>
        <v>0</v>
      </c>
    </row>
    <row r="91" spans="2:6" x14ac:dyDescent="0.25">
      <c r="B91">
        <f t="shared" si="33"/>
        <v>2130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1599418.0340803438</v>
      </c>
      <c r="F91" s="3">
        <f t="shared" si="32"/>
        <v>0</v>
      </c>
    </row>
    <row r="92" spans="2:6" x14ac:dyDescent="0.25">
      <c r="B92">
        <f t="shared" si="33"/>
        <v>2131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1687386.0259547625</v>
      </c>
      <c r="F92" s="3">
        <f t="shared" si="32"/>
        <v>0</v>
      </c>
    </row>
    <row r="93" spans="2:6" x14ac:dyDescent="0.25">
      <c r="B93">
        <f t="shared" si="33"/>
        <v>2132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1780192.2573822744</v>
      </c>
      <c r="F93" s="3">
        <f t="shared" si="32"/>
        <v>0</v>
      </c>
    </row>
    <row r="94" spans="2:6" x14ac:dyDescent="0.25">
      <c r="B94">
        <f t="shared" si="33"/>
        <v>2133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1878102.8315382996</v>
      </c>
      <c r="F94" s="3">
        <f t="shared" si="32"/>
        <v>0</v>
      </c>
    </row>
    <row r="95" spans="2:6" x14ac:dyDescent="0.25">
      <c r="B95">
        <f t="shared" si="33"/>
        <v>2134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1981398.4872729057</v>
      </c>
      <c r="F95" s="3">
        <f t="shared" si="32"/>
        <v>0</v>
      </c>
    </row>
    <row r="96" spans="2:6" x14ac:dyDescent="0.25">
      <c r="B96">
        <f t="shared" si="33"/>
        <v>2135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2090375.4040729157</v>
      </c>
      <c r="F96" s="3">
        <f t="shared" si="32"/>
        <v>0</v>
      </c>
    </row>
    <row r="97" spans="2:6" x14ac:dyDescent="0.25">
      <c r="B97">
        <f t="shared" si="33"/>
        <v>2136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2205346.0512969261</v>
      </c>
      <c r="F97" s="3">
        <f t="shared" si="32"/>
        <v>0</v>
      </c>
    </row>
    <row r="98" spans="2:6" x14ac:dyDescent="0.25">
      <c r="B98">
        <f t="shared" si="33"/>
        <v>2137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2326640.0841182568</v>
      </c>
      <c r="F98" s="3">
        <f t="shared" si="32"/>
        <v>0</v>
      </c>
    </row>
    <row r="99" spans="2:6" x14ac:dyDescent="0.25">
      <c r="B99">
        <f t="shared" si="33"/>
        <v>2138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2454605.2887447602</v>
      </c>
      <c r="F99" s="3">
        <f t="shared" si="32"/>
        <v>0</v>
      </c>
    </row>
    <row r="100" spans="2:6" x14ac:dyDescent="0.25">
      <c r="B100">
        <f t="shared" si="33"/>
        <v>2139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2589608.5796257225</v>
      </c>
      <c r="F100" s="3">
        <f t="shared" si="32"/>
        <v>0</v>
      </c>
    </row>
    <row r="101" spans="2:6" x14ac:dyDescent="0.25">
      <c r="B101">
        <f t="shared" si="33"/>
        <v>2140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2732037.0515051372</v>
      </c>
      <c r="F101" s="3">
        <f t="shared" si="32"/>
        <v>0</v>
      </c>
    </row>
    <row r="102" spans="2:6" x14ac:dyDescent="0.25">
      <c r="B102">
        <f t="shared" si="33"/>
        <v>2141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2882299.0893379198</v>
      </c>
      <c r="F102" s="3">
        <f t="shared" si="32"/>
        <v>0</v>
      </c>
    </row>
    <row r="103" spans="2:6" x14ac:dyDescent="0.25">
      <c r="B103">
        <f t="shared" si="33"/>
        <v>2142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3040825.5392515049</v>
      </c>
      <c r="F103" s="3">
        <f t="shared" si="32"/>
        <v>0</v>
      </c>
    </row>
    <row r="104" spans="2:6" x14ac:dyDescent="0.25">
      <c r="B104">
        <f t="shared" si="33"/>
        <v>2143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3208070.9439103375</v>
      </c>
      <c r="F104" s="3">
        <f t="shared" si="32"/>
        <v>0</v>
      </c>
    </row>
    <row r="105" spans="2:6" x14ac:dyDescent="0.25">
      <c r="B105">
        <f t="shared" si="33"/>
        <v>2144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3384514.8458254058</v>
      </c>
      <c r="F105" s="3">
        <f t="shared" si="32"/>
        <v>0</v>
      </c>
    </row>
    <row r="106" spans="2:6" x14ac:dyDescent="0.25">
      <c r="B106">
        <f t="shared" ref="B106:C108" si="34">B105+1</f>
        <v>2145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3570663.1623458033</v>
      </c>
      <c r="F106" s="3">
        <f t="shared" si="32"/>
        <v>0</v>
      </c>
    </row>
    <row r="107" spans="2:6" x14ac:dyDescent="0.25">
      <c r="B107">
        <f t="shared" si="34"/>
        <v>2146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3767049.6362748221</v>
      </c>
      <c r="F107" s="3">
        <f t="shared" si="32"/>
        <v>0</v>
      </c>
    </row>
    <row r="108" spans="2:6" x14ac:dyDescent="0.25">
      <c r="B108">
        <f t="shared" si="34"/>
        <v>2147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3974237.3662699373</v>
      </c>
      <c r="F108" s="3">
        <f t="shared" si="3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0E04D-27E5-4511-A3D8-1DB258E63D6F}">
  <sheetPr codeName="Sheet23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13</v>
      </c>
      <c r="E3" s="5"/>
      <c r="F3" s="5"/>
    </row>
    <row r="4" spans="2:6" x14ac:dyDescent="0.25">
      <c r="B4" t="s">
        <v>5</v>
      </c>
      <c r="C4">
        <f>VLOOKUP(C3,AMMset!A:E,3)</f>
        <v>60</v>
      </c>
      <c r="E4" s="5"/>
      <c r="F4" s="5"/>
    </row>
    <row r="5" spans="2:6" x14ac:dyDescent="0.25">
      <c r="B5" t="s">
        <v>7</v>
      </c>
      <c r="C5" t="str">
        <f>VLOOKUP(C3,AMMset!A:E,5)</f>
        <v>F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183157.72819852803</v>
      </c>
      <c r="D7" s="6">
        <f>NPV(Assumptions!$C$9+0.01,F10:F109)*(1.01+Assumptions!$C$9)</f>
        <v>160497.81833096209</v>
      </c>
      <c r="E7" s="6">
        <f>NPV(Assumptions!$C$9-0.01,F10:F109)*(0.99+Assumptions!$C$9)</f>
        <v>211630.90863742682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60</v>
      </c>
      <c r="D10">
        <v>1</v>
      </c>
      <c r="E10" s="5">
        <f>IF(C10&lt;65,Assumptions!$C$6,Assumptions!$C$7)*(1+Assumptions!$C$8)^(B10-$B$10)</f>
        <v>10190</v>
      </c>
      <c r="F10" s="6">
        <f>ROUND(D10*E10, 2)</f>
        <v>10190</v>
      </c>
    </row>
    <row r="11" spans="2:6" x14ac:dyDescent="0.25">
      <c r="B11">
        <f>B10+1</f>
        <v>2020</v>
      </c>
      <c r="C11">
        <f>C10+1</f>
        <v>61</v>
      </c>
      <c r="D11">
        <f>D10*(1-VLOOKUP(C10,Mort!$A$2:$E$111,IF(C5="M",4,5)))</f>
        <v>0.99563999999999997</v>
      </c>
      <c r="E11" s="5">
        <f>IF(C11&lt;65,Assumptions!$C$6,Assumptions!$C$7)*(1+Assumptions!$C$8)^(B11-$B$10)</f>
        <v>10750.449999999999</v>
      </c>
      <c r="F11" s="6">
        <f t="shared" ref="F11:F74" si="0">ROUND(D11*E11, 2)</f>
        <v>10703.58</v>
      </c>
    </row>
    <row r="12" spans="2:6" x14ac:dyDescent="0.25">
      <c r="B12">
        <f t="shared" ref="B12:C27" si="1">B11+1</f>
        <v>2021</v>
      </c>
      <c r="C12">
        <f t="shared" si="1"/>
        <v>62</v>
      </c>
      <c r="D12">
        <f>IF(D11=0,0,D11*(1-VLOOKUP(C11,Mort!$A$2:$E$111,IF(D11/D10=1-VLOOKUP(C10,Mort!$A$2:$E$111,4),4,5))))</f>
        <v>0.9911397072</v>
      </c>
      <c r="E12" s="5">
        <f>IF(C12&lt;65,Assumptions!$C$6,Assumptions!$C$7)*(1+Assumptions!$C$8)^(B12-$B$10)</f>
        <v>11341.724749999999</v>
      </c>
      <c r="F12" s="6">
        <f t="shared" si="0"/>
        <v>11241.23</v>
      </c>
    </row>
    <row r="13" spans="2:6" x14ac:dyDescent="0.25">
      <c r="B13">
        <f t="shared" si="1"/>
        <v>2022</v>
      </c>
      <c r="C13">
        <f t="shared" si="1"/>
        <v>63</v>
      </c>
      <c r="D13">
        <f>IF(D12=0,0,D12*(1-VLOOKUP(C12,Mort!$A$2:$E$111,IF(D12/D11=1-VLOOKUP(C11,Mort!$A$2:$E$111,4),4,5))))</f>
        <v>0.98652099616444799</v>
      </c>
      <c r="E13" s="5">
        <f>IF(C13&lt;65,Assumptions!$C$6,Assumptions!$C$7)*(1+Assumptions!$C$8)^(B13-$B$10)</f>
        <v>11965.519611249998</v>
      </c>
      <c r="F13" s="6">
        <f t="shared" si="0"/>
        <v>11804.24</v>
      </c>
    </row>
    <row r="14" spans="2:6" x14ac:dyDescent="0.25">
      <c r="B14">
        <f t="shared" si="1"/>
        <v>2023</v>
      </c>
      <c r="C14">
        <f t="shared" si="1"/>
        <v>64</v>
      </c>
      <c r="D14">
        <f>IF(D13=0,0,D13*(1-VLOOKUP(C13,Mort!$A$2:$E$111,IF(D13/D12=1-VLOOKUP(C12,Mort!$A$2:$E$111,4),4,5))))</f>
        <v>0.98162785202347236</v>
      </c>
      <c r="E14" s="5">
        <f>IF(C14&lt;65,Assumptions!$C$6,Assumptions!$C$7)*(1+Assumptions!$C$8)^(B14-$B$10)</f>
        <v>12623.623189868747</v>
      </c>
      <c r="F14" s="6">
        <f t="shared" si="0"/>
        <v>12391.7</v>
      </c>
    </row>
    <row r="15" spans="2:6" x14ac:dyDescent="0.25">
      <c r="B15">
        <f t="shared" si="1"/>
        <v>2024</v>
      </c>
      <c r="C15">
        <f t="shared" si="1"/>
        <v>65</v>
      </c>
      <c r="D15">
        <f>IF(D14=0,0,D14*(1-VLOOKUP(C14,Mort!$A$2:$E$111,IF(D14/D13=1-VLOOKUP(C13,Mort!$A$2:$E$111,4),4,5))))</f>
        <v>0.97635651045810634</v>
      </c>
      <c r="E15" s="5">
        <f>IF(C15&lt;65,Assumptions!$C$6,Assumptions!$C$7)*(1+Assumptions!$C$8)^(B15-$B$10)</f>
        <v>5485.311146900146</v>
      </c>
      <c r="F15" s="6">
        <f t="shared" si="0"/>
        <v>5355.62</v>
      </c>
    </row>
    <row r="16" spans="2:6" x14ac:dyDescent="0.25">
      <c r="B16">
        <f t="shared" si="1"/>
        <v>2025</v>
      </c>
      <c r="C16">
        <f t="shared" si="1"/>
        <v>66</v>
      </c>
      <c r="D16">
        <f>IF(D15=0,0,D15*(1-VLOOKUP(C15,Mort!$A$2:$E$111,IF(D15/D14=1-VLOOKUP(C14,Mort!$A$2:$E$111,4),4,5))))</f>
        <v>0.97061553417661273</v>
      </c>
      <c r="E16" s="5">
        <f>IF(C16&lt;65,Assumptions!$C$6,Assumptions!$C$7)*(1+Assumptions!$C$8)^(B16-$B$10)</f>
        <v>5787.0032599796532</v>
      </c>
      <c r="F16" s="6">
        <f t="shared" si="0"/>
        <v>5616.96</v>
      </c>
    </row>
    <row r="17" spans="2:106" x14ac:dyDescent="0.25">
      <c r="B17">
        <f t="shared" si="1"/>
        <v>2026</v>
      </c>
      <c r="C17">
        <f t="shared" si="1"/>
        <v>67</v>
      </c>
      <c r="D17">
        <f>IF(D16=0,0,D16*(1-VLOOKUP(C16,Mort!$A$2:$E$111,IF(D16/D15=1-VLOOKUP(C15,Mort!$A$2:$E$111,4),4,5))))</f>
        <v>0.96432594551514828</v>
      </c>
      <c r="E17" s="5">
        <f>IF(C17&lt;65,Assumptions!$C$6,Assumptions!$C$7)*(1+Assumptions!$C$8)^(B17-$B$10)</f>
        <v>6105.2884392785336</v>
      </c>
      <c r="F17" s="6">
        <f t="shared" si="0"/>
        <v>5887.49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68</v>
      </c>
      <c r="D18">
        <f>IF(D17=0,0,D17*(1-VLOOKUP(C17,Mort!$A$2:$E$111,IF(D17/D16=1-VLOOKUP(C16,Mort!$A$2:$E$111,4),4,5))))</f>
        <v>0.95737315544798396</v>
      </c>
      <c r="E18" s="5">
        <f>IF(C18&lt;65,Assumptions!$C$6,Assumptions!$C$7)*(1+Assumptions!$C$8)^(B18-$B$10)</f>
        <v>6441.0793034388535</v>
      </c>
      <c r="F18" s="6">
        <f t="shared" si="0"/>
        <v>6166.52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69</v>
      </c>
      <c r="D19">
        <f>IF(D18=0,0,D18*(1-VLOOKUP(C18,Mort!$A$2:$E$111,IF(D18/D17=1-VLOOKUP(C17,Mort!$A$2:$E$111,4),4,5))))</f>
        <v>0.94966630154662768</v>
      </c>
      <c r="E19" s="5">
        <f>IF(C19&lt;65,Assumptions!$C$6,Assumptions!$C$7)*(1+Assumptions!$C$8)^(B19-$B$10)</f>
        <v>6795.3386651279907</v>
      </c>
      <c r="F19" s="6">
        <f t="shared" si="0"/>
        <v>6453.3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70</v>
      </c>
      <c r="D20">
        <f>IF(D19=0,0,D19*(1-VLOOKUP(C19,Mort!$A$2:$E$111,IF(D19/D18=1-VLOOKUP(C18,Mort!$A$2:$E$111,4),4,5))))</f>
        <v>0.94114779482175437</v>
      </c>
      <c r="E20" s="5">
        <f>IF(C20&lt;65,Assumptions!$C$6,Assumptions!$C$7)*(1+Assumptions!$C$8)^(B20-$B$10)</f>
        <v>7169.0822917100295</v>
      </c>
      <c r="F20" s="6">
        <f t="shared" si="0"/>
        <v>6747.17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71</v>
      </c>
      <c r="D21">
        <f>IF(D20=0,0,D20*(1-VLOOKUP(C20,Mort!$A$2:$E$111,IF(D20/D19=1-VLOOKUP(C19,Mort!$A$2:$E$111,4),4,5))))</f>
        <v>0.93180219721917434</v>
      </c>
      <c r="E21" s="5">
        <f>IF(C21&lt;65,Assumptions!$C$6,Assumptions!$C$7)*(1+Assumptions!$C$8)^(B21-$B$10)</f>
        <v>7563.3818177540807</v>
      </c>
      <c r="F21" s="6">
        <f t="shared" si="0"/>
        <v>7047.58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72</v>
      </c>
      <c r="D22">
        <f>IF(D21=0,0,D21*(1-VLOOKUP(C21,Mort!$A$2:$E$111,IF(D21/D20=1-VLOOKUP(C20,Mort!$A$2:$E$111,4),4,5))))</f>
        <v>0.92153373700581898</v>
      </c>
      <c r="E22" s="5">
        <f>IF(C22&lt;65,Assumptions!$C$6,Assumptions!$C$7)*(1+Assumptions!$C$8)^(B22-$B$10)</f>
        <v>7979.3678177305546</v>
      </c>
      <c r="F22" s="6">
        <f t="shared" si="0"/>
        <v>7353.26</v>
      </c>
    </row>
    <row r="23" spans="2:106" x14ac:dyDescent="0.25">
      <c r="B23">
        <f t="shared" si="1"/>
        <v>2032</v>
      </c>
      <c r="C23">
        <f t="shared" si="1"/>
        <v>73</v>
      </c>
      <c r="D23">
        <f>IF(D22=0,0,D22*(1-VLOOKUP(C22,Mort!$A$2:$E$111,IF(D22/D21=1-VLOOKUP(C21,Mort!$A$2:$E$111,4),4,5))))</f>
        <v>0.91019887204064742</v>
      </c>
      <c r="E23" s="5">
        <f>IF(C23&lt;65,Assumptions!$C$6,Assumptions!$C$7)*(1+Assumptions!$C$8)^(B23-$B$10)</f>
        <v>8418.2330477057349</v>
      </c>
      <c r="F23" s="6">
        <f t="shared" si="0"/>
        <v>7662.27</v>
      </c>
    </row>
    <row r="24" spans="2:106" x14ac:dyDescent="0.25">
      <c r="B24">
        <f t="shared" si="1"/>
        <v>2033</v>
      </c>
      <c r="C24">
        <f t="shared" si="1"/>
        <v>74</v>
      </c>
      <c r="D24">
        <f>IF(D23=0,0,D23*(1-VLOOKUP(C23,Mort!$A$2:$E$111,IF(D23/D22=1-VLOOKUP(C22,Mort!$A$2:$E$111,4),4,5))))</f>
        <v>0.89765633158392732</v>
      </c>
      <c r="E24" s="5">
        <f>IF(C24&lt;65,Assumptions!$C$6,Assumptions!$C$7)*(1+Assumptions!$C$8)^(B24-$B$10)</f>
        <v>8881.2358653295505</v>
      </c>
      <c r="F24" s="6">
        <f t="shared" si="0"/>
        <v>7972.3</v>
      </c>
    </row>
    <row r="25" spans="2:106" x14ac:dyDescent="0.25">
      <c r="B25">
        <f t="shared" si="1"/>
        <v>2034</v>
      </c>
      <c r="C25">
        <f t="shared" si="1"/>
        <v>75</v>
      </c>
      <c r="D25">
        <f>IF(D24=0,0,D24*(1-VLOOKUP(C24,Mort!$A$2:$E$111,IF(D24/D23=1-VLOOKUP(C23,Mort!$A$2:$E$111,4),4,5))))</f>
        <v>0.88380549438758726</v>
      </c>
      <c r="E25" s="5">
        <f>IF(C25&lt;65,Assumptions!$C$6,Assumptions!$C$7)*(1+Assumptions!$C$8)^(B25-$B$10)</f>
        <v>9369.7038379226742</v>
      </c>
      <c r="F25" s="6">
        <f t="shared" si="0"/>
        <v>8281</v>
      </c>
    </row>
    <row r="26" spans="2:106" x14ac:dyDescent="0.25">
      <c r="B26">
        <f t="shared" si="1"/>
        <v>2035</v>
      </c>
      <c r="C26">
        <f t="shared" si="1"/>
        <v>76</v>
      </c>
      <c r="D26">
        <f>IF(D25=0,0,D25*(1-VLOOKUP(C25,Mort!$A$2:$E$111,IF(D25/D24=1-VLOOKUP(C24,Mort!$A$2:$E$111,4),4,5))))</f>
        <v>0.86858636377423304</v>
      </c>
      <c r="E26" s="5">
        <f>IF(C26&lt;65,Assumptions!$C$6,Assumptions!$C$7)*(1+Assumptions!$C$8)^(B26-$B$10)</f>
        <v>9885.0375490084207</v>
      </c>
      <c r="F26" s="6">
        <f t="shared" si="0"/>
        <v>8586.01</v>
      </c>
    </row>
    <row r="27" spans="2:106" x14ac:dyDescent="0.25">
      <c r="B27">
        <f t="shared" si="1"/>
        <v>2036</v>
      </c>
      <c r="C27">
        <f t="shared" si="1"/>
        <v>77</v>
      </c>
      <c r="D27">
        <f>IF(D26=0,0,D26*(1-VLOOKUP(C26,Mort!$A$2:$E$111,IF(D26/D25=1-VLOOKUP(C25,Mort!$A$2:$E$111,4),4,5))))</f>
        <v>0.85193556318068098</v>
      </c>
      <c r="E27" s="5">
        <f>IF(C27&lt;65,Assumptions!$C$6,Assumptions!$C$7)*(1+Assumptions!$C$8)^(B27-$B$10)</f>
        <v>10428.714614203884</v>
      </c>
      <c r="F27" s="6">
        <f t="shared" si="0"/>
        <v>8884.59</v>
      </c>
    </row>
    <row r="28" spans="2:106" x14ac:dyDescent="0.25">
      <c r="B28">
        <f t="shared" ref="B28:C43" si="2">B27+1</f>
        <v>2037</v>
      </c>
      <c r="C28">
        <f t="shared" si="2"/>
        <v>78</v>
      </c>
      <c r="D28">
        <f>IF(D27=0,0,D27*(1-VLOOKUP(C27,Mort!$A$2:$E$111,IF(D27/D26=1-VLOOKUP(C26,Mort!$A$2:$E$111,4),4,5))))</f>
        <v>0.83379785504056425</v>
      </c>
      <c r="E28" s="5">
        <f>IF(C28&lt;65,Assumptions!$C$6,Assumptions!$C$7)*(1+Assumptions!$C$8)^(B28-$B$10)</f>
        <v>11002.293917985098</v>
      </c>
      <c r="F28" s="6">
        <f t="shared" si="0"/>
        <v>9173.69</v>
      </c>
    </row>
    <row r="29" spans="2:106" x14ac:dyDescent="0.25">
      <c r="B29">
        <f t="shared" si="2"/>
        <v>2038</v>
      </c>
      <c r="C29">
        <f t="shared" si="2"/>
        <v>79</v>
      </c>
      <c r="D29">
        <f>IF(D28=0,0,D28*(1-VLOOKUP(C28,Mort!$A$2:$E$111,IF(D28/D27=1-VLOOKUP(C27,Mort!$A$2:$E$111,4),4,5))))</f>
        <v>0.81413690161870766</v>
      </c>
      <c r="E29" s="5">
        <f>IF(C29&lt;65,Assumptions!$C$6,Assumptions!$C$7)*(1+Assumptions!$C$8)^(B29-$B$10)</f>
        <v>11607.420083474277</v>
      </c>
      <c r="F29" s="6">
        <f t="shared" si="0"/>
        <v>9450.0300000000007</v>
      </c>
    </row>
    <row r="30" spans="2:106" x14ac:dyDescent="0.25">
      <c r="B30">
        <f t="shared" si="2"/>
        <v>2039</v>
      </c>
      <c r="C30">
        <f t="shared" si="2"/>
        <v>80</v>
      </c>
      <c r="D30">
        <f>IF(D29=0,0,D29*(1-VLOOKUP(C29,Mort!$A$2:$E$111,IF(D29/D28=1-VLOOKUP(C28,Mort!$A$2:$E$111,4),4,5))))</f>
        <v>0.79287978711744322</v>
      </c>
      <c r="E30" s="5">
        <f>IF(C30&lt;65,Assumptions!$C$6,Assumptions!$C$7)*(1+Assumptions!$C$8)^(B30-$B$10)</f>
        <v>12245.828188065363</v>
      </c>
      <c r="F30" s="6">
        <f t="shared" si="0"/>
        <v>9709.4699999999993</v>
      </c>
    </row>
    <row r="31" spans="2:106" x14ac:dyDescent="0.25">
      <c r="B31">
        <f t="shared" si="2"/>
        <v>2040</v>
      </c>
      <c r="C31">
        <f t="shared" si="2"/>
        <v>81</v>
      </c>
      <c r="D31">
        <f>IF(D30=0,0,D30*(1-VLOOKUP(C30,Mort!$A$2:$E$111,IF(D30/D29=1-VLOOKUP(C29,Mort!$A$2:$E$111,4),4,5))))</f>
        <v>0.76987041569529502</v>
      </c>
      <c r="E31" s="5">
        <f>IF(C31&lt;65,Assumptions!$C$6,Assumptions!$C$7)*(1+Assumptions!$C$8)^(B31-$B$10)</f>
        <v>12919.348738408957</v>
      </c>
      <c r="F31" s="6">
        <f t="shared" si="0"/>
        <v>9946.2199999999993</v>
      </c>
    </row>
    <row r="32" spans="2:106" x14ac:dyDescent="0.25">
      <c r="B32">
        <f t="shared" si="2"/>
        <v>2041</v>
      </c>
      <c r="C32">
        <f t="shared" si="2"/>
        <v>82</v>
      </c>
      <c r="D32">
        <f>IF(D31=0,0,D31*(1-VLOOKUP(C31,Mort!$A$2:$E$111,IF(D31/D30=1-VLOOKUP(C30,Mort!$A$2:$E$111,4),4,5))))</f>
        <v>0.7448958194101396</v>
      </c>
      <c r="E32" s="5">
        <f>IF(C32&lt;65,Assumptions!$C$6,Assumptions!$C$7)*(1+Assumptions!$C$8)^(B32-$B$10)</f>
        <v>13629.912919021448</v>
      </c>
      <c r="F32" s="6">
        <f t="shared" si="0"/>
        <v>10152.870000000001</v>
      </c>
    </row>
    <row r="33" spans="2:6" x14ac:dyDescent="0.25">
      <c r="B33">
        <f t="shared" si="2"/>
        <v>2042</v>
      </c>
      <c r="C33">
        <f t="shared" si="2"/>
        <v>83</v>
      </c>
      <c r="D33">
        <f>IF(D32=0,0,D32*(1-VLOOKUP(C32,Mort!$A$2:$E$111,IF(D32/D31=1-VLOOKUP(C31,Mort!$A$2:$E$111,4),4,5))))</f>
        <v>0.71774436679263998</v>
      </c>
      <c r="E33" s="5">
        <f>IF(C33&lt;65,Assumptions!$C$6,Assumptions!$C$7)*(1+Assumptions!$C$8)^(B33-$B$10)</f>
        <v>14379.558129567627</v>
      </c>
      <c r="F33" s="6">
        <f t="shared" si="0"/>
        <v>10320.85</v>
      </c>
    </row>
    <row r="34" spans="2:6" x14ac:dyDescent="0.25">
      <c r="B34">
        <f t="shared" si="2"/>
        <v>2043</v>
      </c>
      <c r="C34">
        <f t="shared" si="2"/>
        <v>84</v>
      </c>
      <c r="D34">
        <f>IF(D33=0,0,D33*(1-VLOOKUP(C33,Mort!$A$2:$E$111,IF(D33/D32=1-VLOOKUP(C32,Mort!$A$2:$E$111,4),4,5))))</f>
        <v>0.68828096053580212</v>
      </c>
      <c r="E34" s="5">
        <f>IF(C34&lt;65,Assumptions!$C$6,Assumptions!$C$7)*(1+Assumptions!$C$8)^(B34-$B$10)</f>
        <v>15170.433826693847</v>
      </c>
      <c r="F34" s="6">
        <f t="shared" si="0"/>
        <v>10441.52</v>
      </c>
    </row>
    <row r="35" spans="2:6" x14ac:dyDescent="0.25">
      <c r="B35">
        <f t="shared" si="2"/>
        <v>2044</v>
      </c>
      <c r="C35">
        <f t="shared" si="2"/>
        <v>85</v>
      </c>
      <c r="D35">
        <f>IF(D34=0,0,D34*(1-VLOOKUP(C34,Mort!$A$2:$E$111,IF(D34/D33=1-VLOOKUP(C33,Mort!$A$2:$E$111,4),4,5))))</f>
        <v>0.65637913801496772</v>
      </c>
      <c r="E35" s="5">
        <f>IF(C35&lt;65,Assumptions!$C$6,Assumptions!$C$7)*(1+Assumptions!$C$8)^(B35-$B$10)</f>
        <v>16004.807687162009</v>
      </c>
      <c r="F35" s="6">
        <f t="shared" si="0"/>
        <v>10505.22</v>
      </c>
    </row>
    <row r="36" spans="2:6" x14ac:dyDescent="0.25">
      <c r="B36">
        <f t="shared" si="2"/>
        <v>2045</v>
      </c>
      <c r="C36">
        <f t="shared" si="2"/>
        <v>86</v>
      </c>
      <c r="D36">
        <f>IF(D35=0,0,D35*(1-VLOOKUP(C35,Mort!$A$2:$E$111,IF(D35/D34=1-VLOOKUP(C34,Mort!$A$2:$E$111,4),4,5))))</f>
        <v>0.62196517980884303</v>
      </c>
      <c r="E36" s="5">
        <f>IF(C36&lt;65,Assumptions!$C$6,Assumptions!$C$7)*(1+Assumptions!$C$8)^(B36-$B$10)</f>
        <v>16885.07210995592</v>
      </c>
      <c r="F36" s="6">
        <f t="shared" si="0"/>
        <v>10501.93</v>
      </c>
    </row>
    <row r="37" spans="2:6" x14ac:dyDescent="0.25">
      <c r="B37">
        <f t="shared" si="2"/>
        <v>2046</v>
      </c>
      <c r="C37">
        <f t="shared" si="2"/>
        <v>87</v>
      </c>
      <c r="D37">
        <f>IF(D36=0,0,D36*(1-VLOOKUP(C36,Mort!$A$2:$E$111,IF(D36/D35=1-VLOOKUP(C35,Mort!$A$2:$E$111,4),4,5))))</f>
        <v>0.58504532673539011</v>
      </c>
      <c r="E37" s="5">
        <f>IF(C37&lt;65,Assumptions!$C$6,Assumptions!$C$7)*(1+Assumptions!$C$8)^(B37-$B$10)</f>
        <v>17813.751076003493</v>
      </c>
      <c r="F37" s="6">
        <f t="shared" si="0"/>
        <v>10421.85</v>
      </c>
    </row>
    <row r="38" spans="2:6" x14ac:dyDescent="0.25">
      <c r="B38">
        <f t="shared" si="2"/>
        <v>2047</v>
      </c>
      <c r="C38">
        <f t="shared" si="2"/>
        <v>88</v>
      </c>
      <c r="D38">
        <f>IF(D37=0,0,D37*(1-VLOOKUP(C37,Mort!$A$2:$E$111,IF(D37/D36=1-VLOOKUP(C36,Mort!$A$2:$E$111,4),4,5))))</f>
        <v>0.54571272941896987</v>
      </c>
      <c r="E38" s="5">
        <f>IF(C38&lt;65,Assumptions!$C$6,Assumptions!$C$7)*(1+Assumptions!$C$8)^(B38-$B$10)</f>
        <v>18793.507385183686</v>
      </c>
      <c r="F38" s="6">
        <f t="shared" si="0"/>
        <v>10255.86</v>
      </c>
    </row>
    <row r="39" spans="2:6" x14ac:dyDescent="0.25">
      <c r="B39">
        <f t="shared" si="2"/>
        <v>2048</v>
      </c>
      <c r="C39">
        <f t="shared" si="2"/>
        <v>89</v>
      </c>
      <c r="D39">
        <f>IF(D38=0,0,D38*(1-VLOOKUP(C38,Mort!$A$2:$E$111,IF(D38/D37=1-VLOOKUP(C37,Mort!$A$2:$E$111,4),4,5))))</f>
        <v>0.50418944783748043</v>
      </c>
      <c r="E39" s="5">
        <f>IF(C39&lt;65,Assumptions!$C$6,Assumptions!$C$7)*(1+Assumptions!$C$8)^(B39-$B$10)</f>
        <v>19827.150291368784</v>
      </c>
      <c r="F39" s="6">
        <f t="shared" si="0"/>
        <v>9996.64</v>
      </c>
    </row>
    <row r="40" spans="2:6" x14ac:dyDescent="0.25">
      <c r="B40">
        <f t="shared" si="2"/>
        <v>2049</v>
      </c>
      <c r="C40">
        <f t="shared" si="2"/>
        <v>90</v>
      </c>
      <c r="D40">
        <f>IF(D39=0,0,D39*(1-VLOOKUP(C39,Mort!$A$2:$E$111,IF(D39/D38=1-VLOOKUP(C38,Mort!$A$2:$E$111,4),4,5))))</f>
        <v>0.4608341972179355</v>
      </c>
      <c r="E40" s="5">
        <f>IF(C40&lt;65,Assumptions!$C$6,Assumptions!$C$7)*(1+Assumptions!$C$8)^(B40-$B$10)</f>
        <v>20917.643557394069</v>
      </c>
      <c r="F40" s="6">
        <f t="shared" si="0"/>
        <v>9639.57</v>
      </c>
    </row>
    <row r="41" spans="2:6" x14ac:dyDescent="0.25">
      <c r="B41">
        <f t="shared" si="2"/>
        <v>2050</v>
      </c>
      <c r="C41">
        <f t="shared" si="2"/>
        <v>91</v>
      </c>
      <c r="D41">
        <f>IF(D40=0,0,D40*(1-VLOOKUP(C40,Mort!$A$2:$E$111,IF(D40/D39=1-VLOOKUP(C39,Mort!$A$2:$E$111,4),4,5))))</f>
        <v>0.41527152013899821</v>
      </c>
      <c r="E41" s="5">
        <f>IF(C41&lt;65,Assumptions!$C$6,Assumptions!$C$7)*(1+Assumptions!$C$8)^(B41-$B$10)</f>
        <v>22068.113953050739</v>
      </c>
      <c r="F41" s="6">
        <f t="shared" si="0"/>
        <v>9164.26</v>
      </c>
    </row>
    <row r="42" spans="2:6" x14ac:dyDescent="0.25">
      <c r="B42">
        <f t="shared" si="2"/>
        <v>2051</v>
      </c>
      <c r="C42">
        <f t="shared" si="2"/>
        <v>92</v>
      </c>
      <c r="D42">
        <f>IF(D41=0,0,D41*(1-VLOOKUP(C41,Mort!$A$2:$E$111,IF(D41/D40=1-VLOOKUP(C40,Mort!$A$2:$E$111,4),4,5))))</f>
        <v>0.36830431121127755</v>
      </c>
      <c r="E42" s="5">
        <f>IF(C42&lt;65,Assumptions!$C$6,Assumptions!$C$7)*(1+Assumptions!$C$8)^(B42-$B$10)</f>
        <v>23281.86022046853</v>
      </c>
      <c r="F42" s="6">
        <f t="shared" si="0"/>
        <v>8574.81</v>
      </c>
    </row>
    <row r="43" spans="2:6" x14ac:dyDescent="0.25">
      <c r="B43">
        <f t="shared" si="2"/>
        <v>2052</v>
      </c>
      <c r="C43">
        <f t="shared" si="2"/>
        <v>93</v>
      </c>
      <c r="D43">
        <f>IF(D42=0,0,D42*(1-VLOOKUP(C42,Mort!$A$2:$E$111,IF(D42/D41=1-VLOOKUP(C41,Mort!$A$2:$E$111,4),4,5))))</f>
        <v>0.3209182785308346</v>
      </c>
      <c r="E43" s="5">
        <f>IF(C43&lt;65,Assumptions!$C$6,Assumptions!$C$7)*(1+Assumptions!$C$8)^(B43-$B$10)</f>
        <v>24562.362532594299</v>
      </c>
      <c r="F43" s="6">
        <f t="shared" si="0"/>
        <v>7882.51</v>
      </c>
    </row>
    <row r="44" spans="2:6" x14ac:dyDescent="0.25">
      <c r="B44">
        <f t="shared" ref="B44:C59" si="3">B43+1</f>
        <v>2053</v>
      </c>
      <c r="C44">
        <f t="shared" si="3"/>
        <v>94</v>
      </c>
      <c r="D44">
        <f>IF(D43=0,0,D43*(1-VLOOKUP(C43,Mort!$A$2:$E$111,IF(D43/D42=1-VLOOKUP(C42,Mort!$A$2:$E$111,4),4,5))))</f>
        <v>0.27417011289724791</v>
      </c>
      <c r="E44" s="5">
        <f>IF(C44&lt;65,Assumptions!$C$6,Assumptions!$C$7)*(1+Assumptions!$C$8)^(B44-$B$10)</f>
        <v>25913.292471886984</v>
      </c>
      <c r="F44" s="6">
        <f t="shared" si="0"/>
        <v>7104.65</v>
      </c>
    </row>
    <row r="45" spans="2:6" x14ac:dyDescent="0.25">
      <c r="B45">
        <f t="shared" si="3"/>
        <v>2054</v>
      </c>
      <c r="C45">
        <f t="shared" si="3"/>
        <v>95</v>
      </c>
      <c r="D45">
        <f>IF(D44=0,0,D44*(1-VLOOKUP(C44,Mort!$A$2:$E$111,IF(D44/D43=1-VLOOKUP(C43,Mort!$A$2:$E$111,4),4,5))))</f>
        <v>0.22909928803806931</v>
      </c>
      <c r="E45" s="5">
        <f>IF(C45&lt;65,Assumptions!$C$6,Assumptions!$C$7)*(1+Assumptions!$C$8)^(B45-$B$10)</f>
        <v>27338.523557840763</v>
      </c>
      <c r="F45" s="6">
        <f t="shared" si="0"/>
        <v>6263.24</v>
      </c>
    </row>
    <row r="46" spans="2:6" x14ac:dyDescent="0.25">
      <c r="B46">
        <f t="shared" si="3"/>
        <v>2055</v>
      </c>
      <c r="C46">
        <f t="shared" si="3"/>
        <v>96</v>
      </c>
      <c r="D46">
        <f>IF(D45=0,0,D45*(1-VLOOKUP(C45,Mort!$A$2:$E$111,IF(D45/D44=1-VLOOKUP(C44,Mort!$A$2:$E$111,4),4,5))))</f>
        <v>0.18674112067271068</v>
      </c>
      <c r="E46" s="5">
        <f>IF(C46&lt;65,Assumptions!$C$6,Assumptions!$C$7)*(1+Assumptions!$C$8)^(B46-$B$10)</f>
        <v>28842.142353522009</v>
      </c>
      <c r="F46" s="6">
        <f t="shared" si="0"/>
        <v>5386.01</v>
      </c>
    </row>
    <row r="47" spans="2:6" x14ac:dyDescent="0.25">
      <c r="B47">
        <f t="shared" si="3"/>
        <v>2056</v>
      </c>
      <c r="C47">
        <f t="shared" si="3"/>
        <v>97</v>
      </c>
      <c r="D47">
        <f>IF(D46=0,0,D46*(1-VLOOKUP(C46,Mort!$A$2:$E$111,IF(D46/D45=1-VLOOKUP(C45,Mort!$A$2:$E$111,4),4,5))))</f>
        <v>0.14811932209518067</v>
      </c>
      <c r="E47" s="5">
        <f>IF(C47&lt;65,Assumptions!$C$6,Assumptions!$C$7)*(1+Assumptions!$C$8)^(B47-$B$10)</f>
        <v>30428.460182965719</v>
      </c>
      <c r="F47" s="6">
        <f t="shared" si="0"/>
        <v>4507.04</v>
      </c>
    </row>
    <row r="48" spans="2:6" x14ac:dyDescent="0.25">
      <c r="B48">
        <f t="shared" si="3"/>
        <v>2057</v>
      </c>
      <c r="C48">
        <f t="shared" si="3"/>
        <v>98</v>
      </c>
      <c r="D48">
        <f>IF(D47=0,0,D47*(1-VLOOKUP(C47,Mort!$A$2:$E$111,IF(D47/D46=1-VLOOKUP(C46,Mort!$A$2:$E$111,4),4,5))))</f>
        <v>0.11411408812856909</v>
      </c>
      <c r="E48" s="5">
        <f>IF(C48&lt;65,Assumptions!$C$6,Assumptions!$C$7)*(1+Assumptions!$C$8)^(B48-$B$10)</f>
        <v>32102.025493028828</v>
      </c>
      <c r="F48" s="6">
        <f t="shared" si="0"/>
        <v>3663.29</v>
      </c>
    </row>
    <row r="49" spans="2:6" x14ac:dyDescent="0.25">
      <c r="B49">
        <f t="shared" si="3"/>
        <v>2058</v>
      </c>
      <c r="C49">
        <f t="shared" si="3"/>
        <v>99</v>
      </c>
      <c r="D49">
        <f>IF(D48=0,0,D48*(1-VLOOKUP(C48,Mort!$A$2:$E$111,IF(D48/D47=1-VLOOKUP(C47,Mort!$A$2:$E$111,4),4,5))))</f>
        <v>8.5871992457629526E-2</v>
      </c>
      <c r="E49" s="5">
        <f>IF(C49&lt;65,Assumptions!$C$6,Assumptions!$C$7)*(1+Assumptions!$C$8)^(B49-$B$10)</f>
        <v>33867.636895145413</v>
      </c>
      <c r="F49" s="6">
        <f t="shared" si="0"/>
        <v>2908.28</v>
      </c>
    </row>
    <row r="50" spans="2:6" x14ac:dyDescent="0.25">
      <c r="B50">
        <f t="shared" si="3"/>
        <v>2059</v>
      </c>
      <c r="C50">
        <f t="shared" si="3"/>
        <v>100</v>
      </c>
      <c r="D50">
        <f>IF(D49=0,0,D49*(1-VLOOKUP(C49,Mort!$A$2:$E$111,IF(D49/D48=1-VLOOKUP(C48,Mort!$A$2:$E$111,4),4,5))))</f>
        <v>6.2701152732787355E-2</v>
      </c>
      <c r="E50" s="5">
        <f>IF(C50&lt;65,Assumptions!$C$6,Assumptions!$C$7)*(1+Assumptions!$C$8)^(B50-$B$10)</f>
        <v>35730.356924378415</v>
      </c>
      <c r="F50" s="6">
        <f t="shared" si="0"/>
        <v>2240.33</v>
      </c>
    </row>
    <row r="51" spans="2:6" x14ac:dyDescent="0.25">
      <c r="B51">
        <f t="shared" si="3"/>
        <v>2060</v>
      </c>
      <c r="C51">
        <f t="shared" si="3"/>
        <v>101</v>
      </c>
      <c r="D51">
        <f>IF(D50=0,0,D50*(1-VLOOKUP(C50,Mort!$A$2:$E$111,IF(D50/D49=1-VLOOKUP(C49,Mort!$A$2:$E$111,4),4,5))))</f>
        <v>4.3880147716986569E-2</v>
      </c>
      <c r="E51" s="5">
        <f>IF(C51&lt;65,Assumptions!$C$6,Assumptions!$C$7)*(1+Assumptions!$C$8)^(B51-$B$10)</f>
        <v>37695.526555219221</v>
      </c>
      <c r="F51" s="6">
        <f t="shared" si="0"/>
        <v>1654.09</v>
      </c>
    </row>
    <row r="52" spans="2:6" x14ac:dyDescent="0.25">
      <c r="B52">
        <f t="shared" si="3"/>
        <v>2061</v>
      </c>
      <c r="C52">
        <f t="shared" si="3"/>
        <v>102</v>
      </c>
      <c r="D52">
        <f>IF(D51=0,0,D51*(1-VLOOKUP(C51,Mort!$A$2:$E$111,IF(D51/D50=1-VLOOKUP(C50,Mort!$A$2:$E$111,4),4,5))))</f>
        <v>2.9144755312145311E-2</v>
      </c>
      <c r="E52" s="5">
        <f>IF(C52&lt;65,Assumptions!$C$6,Assumptions!$C$7)*(1+Assumptions!$C$8)^(B52-$B$10)</f>
        <v>39768.780515756276</v>
      </c>
      <c r="F52" s="6">
        <f t="shared" si="0"/>
        <v>1159.05</v>
      </c>
    </row>
    <row r="53" spans="2:6" x14ac:dyDescent="0.25">
      <c r="B53">
        <f t="shared" si="3"/>
        <v>2062</v>
      </c>
      <c r="C53">
        <f t="shared" si="3"/>
        <v>103</v>
      </c>
      <c r="D53">
        <f>IF(D52=0,0,D52*(1-VLOOKUP(C52,Mort!$A$2:$E$111,IF(D52/D51=1-VLOOKUP(C51,Mort!$A$2:$E$111,4),4,5))))</f>
        <v>1.8279007636671299E-2</v>
      </c>
      <c r="E53" s="5">
        <f>IF(C53&lt;65,Assumptions!$C$6,Assumptions!$C$7)*(1+Assumptions!$C$8)^(B53-$B$10)</f>
        <v>41956.063444122869</v>
      </c>
      <c r="F53" s="6">
        <f t="shared" si="0"/>
        <v>766.92</v>
      </c>
    </row>
    <row r="54" spans="2:6" x14ac:dyDescent="0.25">
      <c r="B54">
        <f t="shared" si="3"/>
        <v>2063</v>
      </c>
      <c r="C54">
        <f t="shared" si="3"/>
        <v>104</v>
      </c>
      <c r="D54">
        <f>IF(D53=0,0,D53*(1-VLOOKUP(C53,Mort!$A$2:$E$111,IF(D53/D52=1-VLOOKUP(C52,Mort!$A$2:$E$111,4),4,5))))</f>
        <v>1.0417937612444439E-2</v>
      </c>
      <c r="E54" s="5">
        <f>IF(C54&lt;65,Assumptions!$C$6,Assumptions!$C$7)*(1+Assumptions!$C$8)^(B54-$B$10)</f>
        <v>44263.646933549629</v>
      </c>
      <c r="F54" s="6">
        <f t="shared" si="0"/>
        <v>461.14</v>
      </c>
    </row>
    <row r="55" spans="2:6" x14ac:dyDescent="0.25">
      <c r="B55">
        <f t="shared" si="3"/>
        <v>2064</v>
      </c>
      <c r="C55">
        <f t="shared" si="3"/>
        <v>105</v>
      </c>
      <c r="D55">
        <f>IF(D54=0,0,D54*(1-VLOOKUP(C54,Mort!$A$2:$E$111,IF(D54/D53=1-VLOOKUP(C53,Mort!$A$2:$E$111,4),4,5))))</f>
        <v>5.2628295436785572E-3</v>
      </c>
      <c r="E55" s="5">
        <f>IF(C55&lt;65,Assumptions!$C$6,Assumptions!$C$7)*(1+Assumptions!$C$8)^(B55-$B$10)</f>
        <v>46698.147514894852</v>
      </c>
      <c r="F55" s="6">
        <f t="shared" si="0"/>
        <v>245.76</v>
      </c>
    </row>
    <row r="56" spans="2:6" x14ac:dyDescent="0.25">
      <c r="B56">
        <f t="shared" si="3"/>
        <v>2065</v>
      </c>
      <c r="C56">
        <f t="shared" si="3"/>
        <v>106</v>
      </c>
      <c r="D56">
        <f>IF(D55=0,0,D55*(1-VLOOKUP(C55,Mort!$A$2:$E$111,IF(D55/D54=1-VLOOKUP(C54,Mort!$A$2:$E$111,4),4,5))))</f>
        <v>2.3107505677429437E-3</v>
      </c>
      <c r="E56" s="5">
        <f>IF(C56&lt;65,Assumptions!$C$6,Assumptions!$C$7)*(1+Assumptions!$C$8)^(B56-$B$10)</f>
        <v>49266.545628214073</v>
      </c>
      <c r="F56" s="6">
        <f t="shared" si="0"/>
        <v>113.84</v>
      </c>
    </row>
    <row r="57" spans="2:6" x14ac:dyDescent="0.25">
      <c r="B57">
        <f t="shared" si="3"/>
        <v>2066</v>
      </c>
      <c r="C57">
        <f t="shared" si="3"/>
        <v>107</v>
      </c>
      <c r="D57">
        <f>IF(D56=0,0,D56*(1-VLOOKUP(C56,Mort!$A$2:$E$111,IF(D56/D55=1-VLOOKUP(C55,Mort!$A$2:$E$111,4),4,5))))</f>
        <v>8.7055216889147656E-4</v>
      </c>
      <c r="E57" s="5">
        <f>IF(C57&lt;65,Assumptions!$C$6,Assumptions!$C$7)*(1+Assumptions!$C$8)^(B57-$B$10)</f>
        <v>51976.205637765845</v>
      </c>
      <c r="F57" s="6">
        <f t="shared" si="0"/>
        <v>45.25</v>
      </c>
    </row>
    <row r="58" spans="2:6" x14ac:dyDescent="0.25">
      <c r="B58">
        <f t="shared" si="3"/>
        <v>2067</v>
      </c>
      <c r="C58">
        <f t="shared" si="3"/>
        <v>108</v>
      </c>
      <c r="D58">
        <f>IF(D57=0,0,D57*(1-VLOOKUP(C57,Mort!$A$2:$E$111,IF(D57/D56=1-VLOOKUP(C56,Mort!$A$2:$E$111,4),4,5))))</f>
        <v>2.676773808907512E-4</v>
      </c>
      <c r="E58" s="5">
        <f>IF(C58&lt;65,Assumptions!$C$6,Assumptions!$C$7)*(1+Assumptions!$C$8)^(B58-$B$10)</f>
        <v>54834.896947842957</v>
      </c>
      <c r="F58" s="6">
        <f t="shared" si="0"/>
        <v>14.68</v>
      </c>
    </row>
    <row r="59" spans="2:6" x14ac:dyDescent="0.25">
      <c r="B59">
        <f t="shared" si="3"/>
        <v>2068</v>
      </c>
      <c r="C59">
        <f t="shared" si="3"/>
        <v>109</v>
      </c>
      <c r="D59">
        <f>IF(D58=0,0,D58*(1-VLOOKUP(C58,Mort!$A$2:$E$111,IF(D58/D57=1-VLOOKUP(C57,Mort!$A$2:$E$111,4),4,5))))</f>
        <v>6.1704989842935947E-5</v>
      </c>
      <c r="E59" s="5">
        <f>IF(C59&lt;65,Assumptions!$C$6,Assumptions!$C$7)*(1+Assumptions!$C$8)^(B59-$B$10)</f>
        <v>57850.816279974322</v>
      </c>
      <c r="F59" s="6">
        <f t="shared" si="0"/>
        <v>3.57</v>
      </c>
    </row>
    <row r="60" spans="2:6" x14ac:dyDescent="0.25">
      <c r="B60">
        <f t="shared" ref="B60:C75" si="4">B59+1</f>
        <v>2069</v>
      </c>
      <c r="C60">
        <f t="shared" si="4"/>
        <v>110</v>
      </c>
      <c r="D60">
        <f>IF(D59=0,0,D59*(1-VLOOKUP(C59,Mort!$A$2:$E$111,IF(D59/D58=1-VLOOKUP(C58,Mort!$A$2:$E$111,4),4,5))))</f>
        <v>8.9478405771241405E-6</v>
      </c>
      <c r="E60" s="5">
        <f>IF(C60&lt;65,Assumptions!$C$6,Assumptions!$C$7)*(1+Assumptions!$C$8)^(B60-$B$10)</f>
        <v>61032.611175372906</v>
      </c>
      <c r="F60" s="6">
        <f t="shared" si="0"/>
        <v>0.55000000000000004</v>
      </c>
    </row>
    <row r="61" spans="2:6" x14ac:dyDescent="0.25">
      <c r="B61">
        <f t="shared" si="4"/>
        <v>2070</v>
      </c>
      <c r="C61">
        <f t="shared" si="4"/>
        <v>111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112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113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114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115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116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117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118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119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120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121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122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123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124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125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126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127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128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129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130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131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132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133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134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135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136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137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138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139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140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141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142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143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144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145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146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147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148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149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150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151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152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153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154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155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156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157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158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159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33F5-39EC-4E74-AFB2-C217D4CB4552}">
  <sheetPr codeName="Sheet24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14</v>
      </c>
      <c r="E3" s="5"/>
      <c r="F3" s="5"/>
    </row>
    <row r="4" spans="2:6" x14ac:dyDescent="0.25">
      <c r="B4" t="s">
        <v>5</v>
      </c>
      <c r="C4">
        <f>VLOOKUP(C3,AMMset!A:E,3)</f>
        <v>68</v>
      </c>
      <c r="E4" s="5"/>
      <c r="F4" s="5"/>
    </row>
    <row r="5" spans="2:6" x14ac:dyDescent="0.25">
      <c r="B5" t="s">
        <v>7</v>
      </c>
      <c r="C5" t="str">
        <f>VLOOKUP(C3,AMMset!A:E,5)</f>
        <v>M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96463.697811249833</v>
      </c>
      <c r="D7" s="6">
        <f>NPV(Assumptions!$C$9+0.01,F10:F109)*(1.01+Assumptions!$C$9)</f>
        <v>86444.793848854781</v>
      </c>
      <c r="E7" s="6">
        <f>NPV(Assumptions!$C$9-0.01,F10:F109)*(0.99+Assumptions!$C$9)</f>
        <v>108375.31001039885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68</v>
      </c>
      <c r="D10">
        <v>1</v>
      </c>
      <c r="E10" s="5">
        <f>IF(C10&lt;65,Assumptions!$C$6,Assumptions!$C$7)*(1+Assumptions!$C$8)^(B10-$B$10)</f>
        <v>4197</v>
      </c>
      <c r="F10" s="6">
        <f>ROUND(D10*E10, 2)</f>
        <v>4197</v>
      </c>
    </row>
    <row r="11" spans="2:6" x14ac:dyDescent="0.25">
      <c r="B11">
        <f>B10+1</f>
        <v>2020</v>
      </c>
      <c r="C11">
        <f>C10+1</f>
        <v>69</v>
      </c>
      <c r="D11">
        <f>D10*(1-VLOOKUP(C10,Mort!$A$2:$E$111,IF(C5="M",4,5)))</f>
        <v>0.98953999999999998</v>
      </c>
      <c r="E11" s="5">
        <f>IF(C11&lt;65,Assumptions!$C$6,Assumptions!$C$7)*(1+Assumptions!$C$8)^(B11-$B$10)</f>
        <v>4427.835</v>
      </c>
      <c r="F11" s="6">
        <f t="shared" ref="F11:F74" si="0">ROUND(D11*E11, 2)</f>
        <v>4381.5200000000004</v>
      </c>
    </row>
    <row r="12" spans="2:6" x14ac:dyDescent="0.25">
      <c r="B12">
        <f t="shared" ref="B12:C27" si="1">B11+1</f>
        <v>2021</v>
      </c>
      <c r="C12">
        <f t="shared" si="1"/>
        <v>70</v>
      </c>
      <c r="D12">
        <f>IF(D11=0,0,D11*(1-VLOOKUP(C11,Mort!$A$2:$E$111,IF(D11/D10=1-VLOOKUP(C10,Mort!$A$2:$E$111,4),4,5))))</f>
        <v>0.97801185899999987</v>
      </c>
      <c r="E12" s="5">
        <f>IF(C12&lt;65,Assumptions!$C$6,Assumptions!$C$7)*(1+Assumptions!$C$8)^(B12-$B$10)</f>
        <v>4671.3659250000001</v>
      </c>
      <c r="F12" s="6">
        <f t="shared" si="0"/>
        <v>4568.6499999999996</v>
      </c>
    </row>
    <row r="13" spans="2:6" x14ac:dyDescent="0.25">
      <c r="B13">
        <f t="shared" si="1"/>
        <v>2022</v>
      </c>
      <c r="C13">
        <f t="shared" si="1"/>
        <v>71</v>
      </c>
      <c r="D13">
        <f>IF(D12=0,0,D12*(1-VLOOKUP(C12,Mort!$A$2:$E$111,IF(D12/D11=1-VLOOKUP(C11,Mort!$A$2:$E$111,4),4,5))))</f>
        <v>0.96524880424004988</v>
      </c>
      <c r="E13" s="5">
        <f>IF(C13&lt;65,Assumptions!$C$6,Assumptions!$C$7)*(1+Assumptions!$C$8)^(B13-$B$10)</f>
        <v>4928.2910508749992</v>
      </c>
      <c r="F13" s="6">
        <f t="shared" si="0"/>
        <v>4757.03</v>
      </c>
    </row>
    <row r="14" spans="2:6" x14ac:dyDescent="0.25">
      <c r="B14">
        <f t="shared" si="1"/>
        <v>2023</v>
      </c>
      <c r="C14">
        <f t="shared" si="1"/>
        <v>72</v>
      </c>
      <c r="D14">
        <f>IF(D13=0,0,D13*(1-VLOOKUP(C13,Mort!$A$2:$E$111,IF(D13/D12=1-VLOOKUP(C12,Mort!$A$2:$E$111,4),4,5))))</f>
        <v>0.95112721423401791</v>
      </c>
      <c r="E14" s="5">
        <f>IF(C14&lt;65,Assumptions!$C$6,Assumptions!$C$7)*(1+Assumptions!$C$8)^(B14-$B$10)</f>
        <v>5199.3470586731246</v>
      </c>
      <c r="F14" s="6">
        <f t="shared" si="0"/>
        <v>4945.24</v>
      </c>
    </row>
    <row r="15" spans="2:6" x14ac:dyDescent="0.25">
      <c r="B15">
        <f t="shared" si="1"/>
        <v>2024</v>
      </c>
      <c r="C15">
        <f t="shared" si="1"/>
        <v>73</v>
      </c>
      <c r="D15">
        <f>IF(D14=0,0,D14*(1-VLOOKUP(C14,Mort!$A$2:$E$111,IF(D14/D13=1-VLOOKUP(C13,Mort!$A$2:$E$111,4),4,5))))</f>
        <v>0.93559530682557646</v>
      </c>
      <c r="E15" s="5">
        <f>IF(C15&lt;65,Assumptions!$C$6,Assumptions!$C$7)*(1+Assumptions!$C$8)^(B15-$B$10)</f>
        <v>5485.311146900146</v>
      </c>
      <c r="F15" s="6">
        <f t="shared" si="0"/>
        <v>5132.03</v>
      </c>
    </row>
    <row r="16" spans="2:6" x14ac:dyDescent="0.25">
      <c r="B16">
        <f t="shared" si="1"/>
        <v>2025</v>
      </c>
      <c r="C16">
        <f t="shared" si="1"/>
        <v>74</v>
      </c>
      <c r="D16">
        <f>IF(D15=0,0,D15*(1-VLOOKUP(C15,Mort!$A$2:$E$111,IF(D15/D14=1-VLOOKUP(C14,Mort!$A$2:$E$111,4),4,5))))</f>
        <v>0.91873587939657952</v>
      </c>
      <c r="E16" s="5">
        <f>IF(C16&lt;65,Assumptions!$C$6,Assumptions!$C$7)*(1+Assumptions!$C$8)^(B16-$B$10)</f>
        <v>5787.0032599796532</v>
      </c>
      <c r="F16" s="6">
        <f t="shared" si="0"/>
        <v>5316.73</v>
      </c>
    </row>
    <row r="17" spans="2:106" x14ac:dyDescent="0.25">
      <c r="B17">
        <f t="shared" si="1"/>
        <v>2026</v>
      </c>
      <c r="C17">
        <f t="shared" si="1"/>
        <v>75</v>
      </c>
      <c r="D17">
        <f>IF(D16=0,0,D16*(1-VLOOKUP(C16,Mort!$A$2:$E$111,IF(D16/D15=1-VLOOKUP(C15,Mort!$A$2:$E$111,4),4,5))))</f>
        <v>0.90040709860261769</v>
      </c>
      <c r="E17" s="5">
        <f>IF(C17&lt;65,Assumptions!$C$6,Assumptions!$C$7)*(1+Assumptions!$C$8)^(B17-$B$10)</f>
        <v>6105.2884392785336</v>
      </c>
      <c r="F17" s="6">
        <f t="shared" si="0"/>
        <v>5497.25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76</v>
      </c>
      <c r="D18">
        <f>IF(D17=0,0,D17*(1-VLOOKUP(C17,Mort!$A$2:$E$111,IF(D17/D16=1-VLOOKUP(C16,Mort!$A$2:$E$111,4),4,5))))</f>
        <v>0.88055312207842995</v>
      </c>
      <c r="E18" s="5">
        <f>IF(C18&lt;65,Assumptions!$C$6,Assumptions!$C$7)*(1+Assumptions!$C$8)^(B18-$B$10)</f>
        <v>6441.0793034388535</v>
      </c>
      <c r="F18" s="6">
        <f t="shared" si="0"/>
        <v>5671.71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77</v>
      </c>
      <c r="D19">
        <f>IF(D18=0,0,D18*(1-VLOOKUP(C18,Mort!$A$2:$E$111,IF(D18/D17=1-VLOOKUP(C17,Mort!$A$2:$E$111,4),4,5))))</f>
        <v>0.85907643143093704</v>
      </c>
      <c r="E19" s="5">
        <f>IF(C19&lt;65,Assumptions!$C$6,Assumptions!$C$7)*(1+Assumptions!$C$8)^(B19-$B$10)</f>
        <v>6795.3386651279907</v>
      </c>
      <c r="F19" s="6">
        <f t="shared" si="0"/>
        <v>5837.72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78</v>
      </c>
      <c r="D20">
        <f>IF(D19=0,0,D19*(1-VLOOKUP(C19,Mort!$A$2:$E$111,IF(D19/D18=1-VLOOKUP(C18,Mort!$A$2:$E$111,4),4,5))))</f>
        <v>0.83565800791012979</v>
      </c>
      <c r="E20" s="5">
        <f>IF(C20&lt;65,Assumptions!$C$6,Assumptions!$C$7)*(1+Assumptions!$C$8)^(B20-$B$10)</f>
        <v>7169.0822917100295</v>
      </c>
      <c r="F20" s="6">
        <f t="shared" si="0"/>
        <v>5990.9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79</v>
      </c>
      <c r="D21">
        <f>IF(D20=0,0,D20*(1-VLOOKUP(C20,Mort!$A$2:$E$111,IF(D20/D19=1-VLOOKUP(C19,Mort!$A$2:$E$111,4),4,5))))</f>
        <v>0.81005344654776346</v>
      </c>
      <c r="E21" s="5">
        <f>IF(C21&lt;65,Assumptions!$C$6,Assumptions!$C$7)*(1+Assumptions!$C$8)^(B21-$B$10)</f>
        <v>7563.3818177540807</v>
      </c>
      <c r="F21" s="6">
        <f t="shared" si="0"/>
        <v>6126.74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80</v>
      </c>
      <c r="D22">
        <f>IF(D21=0,0,D21*(1-VLOOKUP(C21,Mort!$A$2:$E$111,IF(D21/D20=1-VLOOKUP(C20,Mort!$A$2:$E$111,4),4,5))))</f>
        <v>0.78203369783167631</v>
      </c>
      <c r="E22" s="5">
        <f>IF(C22&lt;65,Assumptions!$C$6,Assumptions!$C$7)*(1+Assumptions!$C$8)^(B22-$B$10)</f>
        <v>7979.3678177305546</v>
      </c>
      <c r="F22" s="6">
        <f t="shared" si="0"/>
        <v>6240.13</v>
      </c>
    </row>
    <row r="23" spans="2:106" x14ac:dyDescent="0.25">
      <c r="B23">
        <f t="shared" si="1"/>
        <v>2032</v>
      </c>
      <c r="C23">
        <f t="shared" si="1"/>
        <v>81</v>
      </c>
      <c r="D23">
        <f>IF(D22=0,0,D22*(1-VLOOKUP(C22,Mort!$A$2:$E$111,IF(D22/D21=1-VLOOKUP(C21,Mort!$A$2:$E$111,4),4,5))))</f>
        <v>0.75154220395321925</v>
      </c>
      <c r="E23" s="5">
        <f>IF(C23&lt;65,Assumptions!$C$6,Assumptions!$C$7)*(1+Assumptions!$C$8)^(B23-$B$10)</f>
        <v>8418.2330477057349</v>
      </c>
      <c r="F23" s="6">
        <f t="shared" si="0"/>
        <v>6326.66</v>
      </c>
    </row>
    <row r="24" spans="2:106" x14ac:dyDescent="0.25">
      <c r="B24">
        <f t="shared" si="1"/>
        <v>2033</v>
      </c>
      <c r="C24">
        <f t="shared" si="1"/>
        <v>82</v>
      </c>
      <c r="D24">
        <f>IF(D23=0,0,D23*(1-VLOOKUP(C23,Mort!$A$2:$E$111,IF(D23/D22=1-VLOOKUP(C22,Mort!$A$2:$E$111,4),4,5))))</f>
        <v>0.71846683155723812</v>
      </c>
      <c r="E24" s="5">
        <f>IF(C24&lt;65,Assumptions!$C$6,Assumptions!$C$7)*(1+Assumptions!$C$8)^(B24-$B$10)</f>
        <v>8881.2358653295505</v>
      </c>
      <c r="F24" s="6">
        <f t="shared" si="0"/>
        <v>6380.87</v>
      </c>
    </row>
    <row r="25" spans="2:106" x14ac:dyDescent="0.25">
      <c r="B25">
        <f t="shared" si="1"/>
        <v>2034</v>
      </c>
      <c r="C25">
        <f t="shared" si="1"/>
        <v>83</v>
      </c>
      <c r="D25">
        <f>IF(D24=0,0,D24*(1-VLOOKUP(C24,Mort!$A$2:$E$111,IF(D24/D23=1-VLOOKUP(C23,Mort!$A$2:$E$111,4),4,5))))</f>
        <v>0.68278058403379005</v>
      </c>
      <c r="E25" s="5">
        <f>IF(C25&lt;65,Assumptions!$C$6,Assumptions!$C$7)*(1+Assumptions!$C$8)^(B25-$B$10)</f>
        <v>9369.7038379226742</v>
      </c>
      <c r="F25" s="6">
        <f t="shared" si="0"/>
        <v>6397.45</v>
      </c>
    </row>
    <row r="26" spans="2:106" x14ac:dyDescent="0.25">
      <c r="B26">
        <f t="shared" si="1"/>
        <v>2035</v>
      </c>
      <c r="C26">
        <f t="shared" si="1"/>
        <v>84</v>
      </c>
      <c r="D26">
        <f>IF(D25=0,0,D25*(1-VLOOKUP(C25,Mort!$A$2:$E$111,IF(D25/D24=1-VLOOKUP(C24,Mort!$A$2:$E$111,4),4,5))))</f>
        <v>0.64464046060966251</v>
      </c>
      <c r="E26" s="5">
        <f>IF(C26&lt;65,Assumptions!$C$6,Assumptions!$C$7)*(1+Assumptions!$C$8)^(B26-$B$10)</f>
        <v>9885.0375490084207</v>
      </c>
      <c r="F26" s="6">
        <f t="shared" si="0"/>
        <v>6372.3</v>
      </c>
    </row>
    <row r="27" spans="2:106" x14ac:dyDescent="0.25">
      <c r="B27">
        <f t="shared" si="1"/>
        <v>2036</v>
      </c>
      <c r="C27">
        <f t="shared" si="1"/>
        <v>85</v>
      </c>
      <c r="D27">
        <f>IF(D26=0,0,D26*(1-VLOOKUP(C26,Mort!$A$2:$E$111,IF(D26/D25=1-VLOOKUP(C25,Mort!$A$2:$E$111,4),4,5))))</f>
        <v>0.60437621743998304</v>
      </c>
      <c r="E27" s="5">
        <f>IF(C27&lt;65,Assumptions!$C$6,Assumptions!$C$7)*(1+Assumptions!$C$8)^(B27-$B$10)</f>
        <v>10428.714614203884</v>
      </c>
      <c r="F27" s="6">
        <f t="shared" si="0"/>
        <v>6302.87</v>
      </c>
    </row>
    <row r="28" spans="2:106" x14ac:dyDescent="0.25">
      <c r="B28">
        <f t="shared" ref="B28:C43" si="2">B27+1</f>
        <v>2037</v>
      </c>
      <c r="C28">
        <f t="shared" si="2"/>
        <v>86</v>
      </c>
      <c r="D28">
        <f>IF(D27=0,0,D27*(1-VLOOKUP(C27,Mort!$A$2:$E$111,IF(D27/D26=1-VLOOKUP(C26,Mort!$A$2:$E$111,4),4,5))))</f>
        <v>0.56225723884659062</v>
      </c>
      <c r="E28" s="5">
        <f>IF(C28&lt;65,Assumptions!$C$6,Assumptions!$C$7)*(1+Assumptions!$C$8)^(B28-$B$10)</f>
        <v>11002.293917985098</v>
      </c>
      <c r="F28" s="6">
        <f t="shared" si="0"/>
        <v>6186.12</v>
      </c>
    </row>
    <row r="29" spans="2:106" x14ac:dyDescent="0.25">
      <c r="B29">
        <f t="shared" si="2"/>
        <v>2038</v>
      </c>
      <c r="C29">
        <f t="shared" si="2"/>
        <v>87</v>
      </c>
      <c r="D29">
        <f>IF(D28=0,0,D28*(1-VLOOKUP(C28,Mort!$A$2:$E$111,IF(D28/D27=1-VLOOKUP(C27,Mort!$A$2:$E$111,4),4,5))))</f>
        <v>0.51858109653298745</v>
      </c>
      <c r="E29" s="5">
        <f>IF(C29&lt;65,Assumptions!$C$6,Assumptions!$C$7)*(1+Assumptions!$C$8)^(B29-$B$10)</f>
        <v>11607.420083474277</v>
      </c>
      <c r="F29" s="6">
        <f t="shared" si="0"/>
        <v>6019.39</v>
      </c>
    </row>
    <row r="30" spans="2:106" x14ac:dyDescent="0.25">
      <c r="B30">
        <f t="shared" si="2"/>
        <v>2039</v>
      </c>
      <c r="C30">
        <f t="shared" si="2"/>
        <v>88</v>
      </c>
      <c r="D30">
        <f>IF(D29=0,0,D29*(1-VLOOKUP(C29,Mort!$A$2:$E$111,IF(D29/D28=1-VLOOKUP(C28,Mort!$A$2:$E$111,4),4,5))))</f>
        <v>0.472780014087194</v>
      </c>
      <c r="E30" s="5">
        <f>IF(C30&lt;65,Assumptions!$C$6,Assumptions!$C$7)*(1+Assumptions!$C$8)^(B30-$B$10)</f>
        <v>12245.828188065363</v>
      </c>
      <c r="F30" s="6">
        <f t="shared" si="0"/>
        <v>5789.58</v>
      </c>
    </row>
    <row r="31" spans="2:106" x14ac:dyDescent="0.25">
      <c r="B31">
        <f t="shared" si="2"/>
        <v>2040</v>
      </c>
      <c r="C31">
        <f t="shared" si="2"/>
        <v>89</v>
      </c>
      <c r="D31">
        <f>IF(D30=0,0,D30*(1-VLOOKUP(C30,Mort!$A$2:$E$111,IF(D30/D29=1-VLOOKUP(C29,Mort!$A$2:$E$111,4),4,5))))</f>
        <v>0.42526089487129015</v>
      </c>
      <c r="E31" s="5">
        <f>IF(C31&lt;65,Assumptions!$C$6,Assumptions!$C$7)*(1+Assumptions!$C$8)^(B31-$B$10)</f>
        <v>12919.348738408957</v>
      </c>
      <c r="F31" s="6">
        <f t="shared" si="0"/>
        <v>5494.09</v>
      </c>
    </row>
    <row r="32" spans="2:106" x14ac:dyDescent="0.25">
      <c r="B32">
        <f t="shared" si="2"/>
        <v>2041</v>
      </c>
      <c r="C32">
        <f t="shared" si="2"/>
        <v>90</v>
      </c>
      <c r="D32">
        <f>IF(D31=0,0,D31*(1-VLOOKUP(C31,Mort!$A$2:$E$111,IF(D31/D30=1-VLOOKUP(C30,Mort!$A$2:$E$111,4),4,5))))</f>
        <v>0.37666207980539912</v>
      </c>
      <c r="E32" s="5">
        <f>IF(C32&lt;65,Assumptions!$C$6,Assumptions!$C$7)*(1+Assumptions!$C$8)^(B32-$B$10)</f>
        <v>13629.912919021448</v>
      </c>
      <c r="F32" s="6">
        <f t="shared" si="0"/>
        <v>5133.87</v>
      </c>
    </row>
    <row r="33" spans="2:6" x14ac:dyDescent="0.25">
      <c r="B33">
        <f t="shared" si="2"/>
        <v>2042</v>
      </c>
      <c r="C33">
        <f t="shared" si="2"/>
        <v>91</v>
      </c>
      <c r="D33">
        <f>IF(D32=0,0,D32*(1-VLOOKUP(C32,Mort!$A$2:$E$111,IF(D32/D31=1-VLOOKUP(C31,Mort!$A$2:$E$111,4),4,5))))</f>
        <v>0.32779394157144665</v>
      </c>
      <c r="E33" s="5">
        <f>IF(C33&lt;65,Assumptions!$C$6,Assumptions!$C$7)*(1+Assumptions!$C$8)^(B33-$B$10)</f>
        <v>14379.558129567627</v>
      </c>
      <c r="F33" s="6">
        <f t="shared" si="0"/>
        <v>4713.53</v>
      </c>
    </row>
    <row r="34" spans="2:6" x14ac:dyDescent="0.25">
      <c r="B34">
        <f t="shared" si="2"/>
        <v>2043</v>
      </c>
      <c r="C34">
        <f t="shared" si="2"/>
        <v>92</v>
      </c>
      <c r="D34">
        <f>IF(D33=0,0,D33*(1-VLOOKUP(C33,Mort!$A$2:$E$111,IF(D33/D32=1-VLOOKUP(C32,Mort!$A$2:$E$111,4),4,5))))</f>
        <v>0.27969345858525257</v>
      </c>
      <c r="E34" s="5">
        <f>IF(C34&lt;65,Assumptions!$C$6,Assumptions!$C$7)*(1+Assumptions!$C$8)^(B34-$B$10)</f>
        <v>15170.433826693847</v>
      </c>
      <c r="F34" s="6">
        <f t="shared" si="0"/>
        <v>4243.07</v>
      </c>
    </row>
    <row r="35" spans="2:6" x14ac:dyDescent="0.25">
      <c r="B35">
        <f t="shared" si="2"/>
        <v>2044</v>
      </c>
      <c r="C35">
        <f t="shared" si="2"/>
        <v>93</v>
      </c>
      <c r="D35">
        <f>IF(D34=0,0,D34*(1-VLOOKUP(C34,Mort!$A$2:$E$111,IF(D34/D33=1-VLOOKUP(C33,Mort!$A$2:$E$111,4),4,5))))</f>
        <v>0.23356921032995856</v>
      </c>
      <c r="E35" s="5">
        <f>IF(C35&lt;65,Assumptions!$C$6,Assumptions!$C$7)*(1+Assumptions!$C$8)^(B35-$B$10)</f>
        <v>16004.807687162009</v>
      </c>
      <c r="F35" s="6">
        <f t="shared" si="0"/>
        <v>3738.23</v>
      </c>
    </row>
    <row r="36" spans="2:6" x14ac:dyDescent="0.25">
      <c r="B36">
        <f t="shared" si="2"/>
        <v>2045</v>
      </c>
      <c r="C36">
        <f t="shared" si="2"/>
        <v>94</v>
      </c>
      <c r="D36">
        <f>IF(D35=0,0,D35*(1-VLOOKUP(C35,Mort!$A$2:$E$111,IF(D35/D34=1-VLOOKUP(C34,Mort!$A$2:$E$111,4),4,5))))</f>
        <v>0.19060882547396926</v>
      </c>
      <c r="E36" s="5">
        <f>IF(C36&lt;65,Assumptions!$C$6,Assumptions!$C$7)*(1+Assumptions!$C$8)^(B36-$B$10)</f>
        <v>16885.07210995592</v>
      </c>
      <c r="F36" s="6">
        <f t="shared" si="0"/>
        <v>3218.44</v>
      </c>
    </row>
    <row r="37" spans="2:6" x14ac:dyDescent="0.25">
      <c r="B37">
        <f t="shared" si="2"/>
        <v>2046</v>
      </c>
      <c r="C37">
        <f t="shared" si="2"/>
        <v>95</v>
      </c>
      <c r="D37">
        <f>IF(D36=0,0,D36*(1-VLOOKUP(C36,Mort!$A$2:$E$111,IF(D36/D35=1-VLOOKUP(C35,Mort!$A$2:$E$111,4),4,5))))</f>
        <v>0.15177418337190277</v>
      </c>
      <c r="E37" s="5">
        <f>IF(C37&lt;65,Assumptions!$C$6,Assumptions!$C$7)*(1+Assumptions!$C$8)^(B37-$B$10)</f>
        <v>17813.751076003493</v>
      </c>
      <c r="F37" s="6">
        <f t="shared" si="0"/>
        <v>2703.67</v>
      </c>
    </row>
    <row r="38" spans="2:6" x14ac:dyDescent="0.25">
      <c r="B38">
        <f t="shared" si="2"/>
        <v>2047</v>
      </c>
      <c r="C38">
        <f t="shared" si="2"/>
        <v>96</v>
      </c>
      <c r="D38">
        <f>IF(D37=0,0,D37*(1-VLOOKUP(C37,Mort!$A$2:$E$111,IF(D37/D36=1-VLOOKUP(C36,Mort!$A$2:$E$111,4),4,5))))</f>
        <v>0.11770998565591291</v>
      </c>
      <c r="E38" s="5">
        <f>IF(C38&lt;65,Assumptions!$C$6,Assumptions!$C$7)*(1+Assumptions!$C$8)^(B38-$B$10)</f>
        <v>18793.507385183686</v>
      </c>
      <c r="F38" s="6">
        <f t="shared" si="0"/>
        <v>2212.1799999999998</v>
      </c>
    </row>
    <row r="39" spans="2:6" x14ac:dyDescent="0.25">
      <c r="B39">
        <f t="shared" si="2"/>
        <v>2048</v>
      </c>
      <c r="C39">
        <f t="shared" si="2"/>
        <v>97</v>
      </c>
      <c r="D39">
        <f>IF(D38=0,0,D38*(1-VLOOKUP(C38,Mort!$A$2:$E$111,IF(D38/D37=1-VLOOKUP(C37,Mort!$A$2:$E$111,4),4,5))))</f>
        <v>8.8745089485562423E-2</v>
      </c>
      <c r="E39" s="5">
        <f>IF(C39&lt;65,Assumptions!$C$6,Assumptions!$C$7)*(1+Assumptions!$C$8)^(B39-$B$10)</f>
        <v>19827.150291368784</v>
      </c>
      <c r="F39" s="6">
        <f t="shared" si="0"/>
        <v>1759.56</v>
      </c>
    </row>
    <row r="40" spans="2:6" x14ac:dyDescent="0.25">
      <c r="B40">
        <f t="shared" si="2"/>
        <v>2049</v>
      </c>
      <c r="C40">
        <f t="shared" si="2"/>
        <v>98</v>
      </c>
      <c r="D40">
        <f>IF(D39=0,0,D39*(1-VLOOKUP(C39,Mort!$A$2:$E$111,IF(D39/D38=1-VLOOKUP(C38,Mort!$A$2:$E$111,4),4,5))))</f>
        <v>6.4906383547950641E-2</v>
      </c>
      <c r="E40" s="5">
        <f>IF(C40&lt;65,Assumptions!$C$6,Assumptions!$C$7)*(1+Assumptions!$C$8)^(B40-$B$10)</f>
        <v>20917.643557394069</v>
      </c>
      <c r="F40" s="6">
        <f t="shared" si="0"/>
        <v>1357.69</v>
      </c>
    </row>
    <row r="41" spans="2:6" x14ac:dyDescent="0.25">
      <c r="B41">
        <f t="shared" si="2"/>
        <v>2050</v>
      </c>
      <c r="C41">
        <f t="shared" si="2"/>
        <v>99</v>
      </c>
      <c r="D41">
        <f>IF(D40=0,0,D40*(1-VLOOKUP(C40,Mort!$A$2:$E$111,IF(D40/D39=1-VLOOKUP(C39,Mort!$A$2:$E$111,4),4,5))))</f>
        <v>4.6323036874336886E-2</v>
      </c>
      <c r="E41" s="5">
        <f>IF(C41&lt;65,Assumptions!$C$6,Assumptions!$C$7)*(1+Assumptions!$C$8)^(B41-$B$10)</f>
        <v>22068.113953050739</v>
      </c>
      <c r="F41" s="6">
        <f t="shared" si="0"/>
        <v>1022.26</v>
      </c>
    </row>
    <row r="42" spans="2:6" x14ac:dyDescent="0.25">
      <c r="B42">
        <f t="shared" si="2"/>
        <v>2051</v>
      </c>
      <c r="C42">
        <f t="shared" si="2"/>
        <v>100</v>
      </c>
      <c r="D42">
        <f>IF(D41=0,0,D41*(1-VLOOKUP(C41,Mort!$A$2:$E$111,IF(D41/D40=1-VLOOKUP(C40,Mort!$A$2:$E$111,4),4,5))))</f>
        <v>3.1957336678867534E-2</v>
      </c>
      <c r="E42" s="5">
        <f>IF(C42&lt;65,Assumptions!$C$6,Assumptions!$C$7)*(1+Assumptions!$C$8)^(B42-$B$10)</f>
        <v>23281.86022046853</v>
      </c>
      <c r="F42" s="6">
        <f t="shared" si="0"/>
        <v>744.03</v>
      </c>
    </row>
    <row r="43" spans="2:6" x14ac:dyDescent="0.25">
      <c r="B43">
        <f t="shared" si="2"/>
        <v>2052</v>
      </c>
      <c r="C43">
        <f t="shared" si="2"/>
        <v>101</v>
      </c>
      <c r="D43">
        <f>IF(D42=0,0,D42*(1-VLOOKUP(C42,Mort!$A$2:$E$111,IF(D42/D41=1-VLOOKUP(C41,Mort!$A$2:$E$111,4),4,5))))</f>
        <v>2.1559697617031193E-2</v>
      </c>
      <c r="E43" s="5">
        <f>IF(C43&lt;65,Assumptions!$C$6,Assumptions!$C$7)*(1+Assumptions!$C$8)^(B43-$B$10)</f>
        <v>24562.362532594299</v>
      </c>
      <c r="F43" s="6">
        <f t="shared" si="0"/>
        <v>529.55999999999995</v>
      </c>
    </row>
    <row r="44" spans="2:6" x14ac:dyDescent="0.25">
      <c r="B44">
        <f t="shared" ref="B44:C59" si="3">B43+1</f>
        <v>2053</v>
      </c>
      <c r="C44">
        <f t="shared" si="3"/>
        <v>102</v>
      </c>
      <c r="D44">
        <f>IF(D43=0,0,D43*(1-VLOOKUP(C43,Mort!$A$2:$E$111,IF(D43/D42=1-VLOOKUP(C42,Mort!$A$2:$E$111,4),4,5))))</f>
        <v>1.378872020794847E-2</v>
      </c>
      <c r="E44" s="5">
        <f>IF(C44&lt;65,Assumptions!$C$6,Assumptions!$C$7)*(1+Assumptions!$C$8)^(B44-$B$10)</f>
        <v>25913.292471886984</v>
      </c>
      <c r="F44" s="6">
        <f t="shared" si="0"/>
        <v>357.31</v>
      </c>
    </row>
    <row r="45" spans="2:6" x14ac:dyDescent="0.25">
      <c r="B45">
        <f t="shared" si="3"/>
        <v>2054</v>
      </c>
      <c r="C45">
        <f t="shared" si="3"/>
        <v>103</v>
      </c>
      <c r="D45">
        <f>IF(D44=0,0,D44*(1-VLOOKUP(C44,Mort!$A$2:$E$111,IF(D44/D43=1-VLOOKUP(C43,Mort!$A$2:$E$111,4),4,5))))</f>
        <v>8.3123920901596558E-3</v>
      </c>
      <c r="E45" s="5">
        <f>IF(C45&lt;65,Assumptions!$C$6,Assumptions!$C$7)*(1+Assumptions!$C$8)^(B45-$B$10)</f>
        <v>27338.523557840763</v>
      </c>
      <c r="F45" s="6">
        <f t="shared" si="0"/>
        <v>227.25</v>
      </c>
    </row>
    <row r="46" spans="2:6" x14ac:dyDescent="0.25">
      <c r="B46">
        <f t="shared" si="3"/>
        <v>2055</v>
      </c>
      <c r="C46">
        <f t="shared" si="3"/>
        <v>104</v>
      </c>
      <c r="D46">
        <f>IF(D45=0,0,D45*(1-VLOOKUP(C45,Mort!$A$2:$E$111,IF(D45/D44=1-VLOOKUP(C44,Mort!$A$2:$E$111,4),4,5))))</f>
        <v>4.5280924671935712E-3</v>
      </c>
      <c r="E46" s="5">
        <f>IF(C46&lt;65,Assumptions!$C$6,Assumptions!$C$7)*(1+Assumptions!$C$8)^(B46-$B$10)</f>
        <v>28842.142353522009</v>
      </c>
      <c r="F46" s="6">
        <f t="shared" si="0"/>
        <v>130.6</v>
      </c>
    </row>
    <row r="47" spans="2:6" x14ac:dyDescent="0.25">
      <c r="B47">
        <f t="shared" si="3"/>
        <v>2056</v>
      </c>
      <c r="C47">
        <f t="shared" si="3"/>
        <v>105</v>
      </c>
      <c r="D47">
        <f>IF(D46=0,0,D46*(1-VLOOKUP(C46,Mort!$A$2:$E$111,IF(D46/D45=1-VLOOKUP(C45,Mort!$A$2:$E$111,4),4,5))))</f>
        <v>2.1702694386012068E-3</v>
      </c>
      <c r="E47" s="5">
        <f>IF(C47&lt;65,Assumptions!$C$6,Assumptions!$C$7)*(1+Assumptions!$C$8)^(B47-$B$10)</f>
        <v>30428.460182965719</v>
      </c>
      <c r="F47" s="6">
        <f t="shared" si="0"/>
        <v>66.040000000000006</v>
      </c>
    </row>
    <row r="48" spans="2:6" x14ac:dyDescent="0.25">
      <c r="B48">
        <f t="shared" si="3"/>
        <v>2057</v>
      </c>
      <c r="C48">
        <f t="shared" si="3"/>
        <v>106</v>
      </c>
      <c r="D48">
        <f>IF(D47=0,0,D47*(1-VLOOKUP(C47,Mort!$A$2:$E$111,IF(D47/D46=1-VLOOKUP(C46,Mort!$A$2:$E$111,4),4,5))))</f>
        <v>9.0007584427107858E-4</v>
      </c>
      <c r="E48" s="5">
        <f>IF(C48&lt;65,Assumptions!$C$6,Assumptions!$C$7)*(1+Assumptions!$C$8)^(B48-$B$10)</f>
        <v>32102.025493028828</v>
      </c>
      <c r="F48" s="6">
        <f t="shared" si="0"/>
        <v>28.89</v>
      </c>
    </row>
    <row r="49" spans="2:6" x14ac:dyDescent="0.25">
      <c r="B49">
        <f t="shared" si="3"/>
        <v>2058</v>
      </c>
      <c r="C49">
        <f t="shared" si="3"/>
        <v>107</v>
      </c>
      <c r="D49">
        <f>IF(D48=0,0,D48*(1-VLOOKUP(C48,Mort!$A$2:$E$111,IF(D48/D47=1-VLOOKUP(C47,Mort!$A$2:$E$111,4),4,5))))</f>
        <v>3.1969793912664442E-4</v>
      </c>
      <c r="E49" s="5">
        <f>IF(C49&lt;65,Assumptions!$C$6,Assumptions!$C$7)*(1+Assumptions!$C$8)^(B49-$B$10)</f>
        <v>33867.636895145413</v>
      </c>
      <c r="F49" s="6">
        <f t="shared" si="0"/>
        <v>10.83</v>
      </c>
    </row>
    <row r="50" spans="2:6" x14ac:dyDescent="0.25">
      <c r="B50">
        <f t="shared" si="3"/>
        <v>2059</v>
      </c>
      <c r="C50">
        <f t="shared" si="3"/>
        <v>108</v>
      </c>
      <c r="D50">
        <f>IF(D49=0,0,D49*(1-VLOOKUP(C49,Mort!$A$2:$E$111,IF(D49/D48=1-VLOOKUP(C48,Mort!$A$2:$E$111,4),4,5))))</f>
        <v>9.2584523171076211E-5</v>
      </c>
      <c r="E50" s="5">
        <f>IF(C50&lt;65,Assumptions!$C$6,Assumptions!$C$7)*(1+Assumptions!$C$8)^(B50-$B$10)</f>
        <v>35730.356924378415</v>
      </c>
      <c r="F50" s="6">
        <f t="shared" si="0"/>
        <v>3.31</v>
      </c>
    </row>
    <row r="51" spans="2:6" x14ac:dyDescent="0.25">
      <c r="B51">
        <f t="shared" si="3"/>
        <v>2060</v>
      </c>
      <c r="C51">
        <f t="shared" si="3"/>
        <v>109</v>
      </c>
      <c r="D51">
        <f>IF(D50=0,0,D50*(1-VLOOKUP(C50,Mort!$A$2:$E$111,IF(D50/D49=1-VLOOKUP(C49,Mort!$A$2:$E$111,4),4,5))))</f>
        <v>2.0121394420769993E-5</v>
      </c>
      <c r="E51" s="5">
        <f>IF(C51&lt;65,Assumptions!$C$6,Assumptions!$C$7)*(1+Assumptions!$C$8)^(B51-$B$10)</f>
        <v>37695.526555219221</v>
      </c>
      <c r="F51" s="6">
        <f t="shared" si="0"/>
        <v>0.76</v>
      </c>
    </row>
    <row r="52" spans="2:6" x14ac:dyDescent="0.25">
      <c r="B52">
        <f t="shared" si="3"/>
        <v>2061</v>
      </c>
      <c r="C52">
        <f t="shared" si="3"/>
        <v>110</v>
      </c>
      <c r="D52">
        <f>IF(D51=0,0,D51*(1-VLOOKUP(C51,Mort!$A$2:$E$111,IF(D51/D50=1-VLOOKUP(C50,Mort!$A$2:$E$111,4),4,5))))</f>
        <v>2.7711184396284427E-6</v>
      </c>
      <c r="E52" s="5">
        <f>IF(C52&lt;65,Assumptions!$C$6,Assumptions!$C$7)*(1+Assumptions!$C$8)^(B52-$B$10)</f>
        <v>39768.780515756276</v>
      </c>
      <c r="F52" s="6">
        <f t="shared" si="0"/>
        <v>0.11</v>
      </c>
    </row>
    <row r="53" spans="2:6" x14ac:dyDescent="0.25">
      <c r="B53">
        <f t="shared" si="3"/>
        <v>2062</v>
      </c>
      <c r="C53">
        <f t="shared" si="3"/>
        <v>111</v>
      </c>
      <c r="D53">
        <f>IF(D52=0,0,D52*(1-VLOOKUP(C52,Mort!$A$2:$E$111,IF(D52/D51=1-VLOOKUP(C51,Mort!$A$2:$E$111,4),4,5))))</f>
        <v>0</v>
      </c>
      <c r="E53" s="5">
        <f>IF(C53&lt;65,Assumptions!$C$6,Assumptions!$C$7)*(1+Assumptions!$C$8)^(B53-$B$10)</f>
        <v>41956.063444122869</v>
      </c>
      <c r="F53" s="6">
        <f t="shared" si="0"/>
        <v>0</v>
      </c>
    </row>
    <row r="54" spans="2:6" x14ac:dyDescent="0.25">
      <c r="B54">
        <f t="shared" si="3"/>
        <v>2063</v>
      </c>
      <c r="C54">
        <f t="shared" si="3"/>
        <v>112</v>
      </c>
      <c r="D54">
        <f>IF(D53=0,0,D53*(1-VLOOKUP(C53,Mort!$A$2:$E$111,IF(D53/D52=1-VLOOKUP(C52,Mort!$A$2:$E$111,4),4,5))))</f>
        <v>0</v>
      </c>
      <c r="E54" s="5">
        <f>IF(C54&lt;65,Assumptions!$C$6,Assumptions!$C$7)*(1+Assumptions!$C$8)^(B54-$B$10)</f>
        <v>44263.646933549629</v>
      </c>
      <c r="F54" s="6">
        <f t="shared" si="0"/>
        <v>0</v>
      </c>
    </row>
    <row r="55" spans="2:6" x14ac:dyDescent="0.25">
      <c r="B55">
        <f t="shared" si="3"/>
        <v>2064</v>
      </c>
      <c r="C55">
        <f t="shared" si="3"/>
        <v>113</v>
      </c>
      <c r="D55">
        <f>IF(D54=0,0,D54*(1-VLOOKUP(C54,Mort!$A$2:$E$111,IF(D54/D53=1-VLOOKUP(C53,Mort!$A$2:$E$111,4),4,5))))</f>
        <v>0</v>
      </c>
      <c r="E55" s="5">
        <f>IF(C55&lt;65,Assumptions!$C$6,Assumptions!$C$7)*(1+Assumptions!$C$8)^(B55-$B$10)</f>
        <v>46698.147514894852</v>
      </c>
      <c r="F55" s="6">
        <f t="shared" si="0"/>
        <v>0</v>
      </c>
    </row>
    <row r="56" spans="2:6" x14ac:dyDescent="0.25">
      <c r="B56">
        <f t="shared" si="3"/>
        <v>2065</v>
      </c>
      <c r="C56">
        <f t="shared" si="3"/>
        <v>114</v>
      </c>
      <c r="D56">
        <f>IF(D55=0,0,D55*(1-VLOOKUP(C55,Mort!$A$2:$E$111,IF(D55/D54=1-VLOOKUP(C54,Mort!$A$2:$E$111,4),4,5))))</f>
        <v>0</v>
      </c>
      <c r="E56" s="5">
        <f>IF(C56&lt;65,Assumptions!$C$6,Assumptions!$C$7)*(1+Assumptions!$C$8)^(B56-$B$10)</f>
        <v>49266.545628214073</v>
      </c>
      <c r="F56" s="6">
        <f t="shared" si="0"/>
        <v>0</v>
      </c>
    </row>
    <row r="57" spans="2:6" x14ac:dyDescent="0.25">
      <c r="B57">
        <f t="shared" si="3"/>
        <v>2066</v>
      </c>
      <c r="C57">
        <f t="shared" si="3"/>
        <v>115</v>
      </c>
      <c r="D57">
        <f>IF(D56=0,0,D56*(1-VLOOKUP(C56,Mort!$A$2:$E$111,IF(D56/D55=1-VLOOKUP(C55,Mort!$A$2:$E$111,4),4,5))))</f>
        <v>0</v>
      </c>
      <c r="E57" s="5">
        <f>IF(C57&lt;65,Assumptions!$C$6,Assumptions!$C$7)*(1+Assumptions!$C$8)^(B57-$B$10)</f>
        <v>51976.205637765845</v>
      </c>
      <c r="F57" s="6">
        <f t="shared" si="0"/>
        <v>0</v>
      </c>
    </row>
    <row r="58" spans="2:6" x14ac:dyDescent="0.25">
      <c r="B58">
        <f t="shared" si="3"/>
        <v>2067</v>
      </c>
      <c r="C58">
        <f t="shared" si="3"/>
        <v>116</v>
      </c>
      <c r="D58">
        <f>IF(D57=0,0,D57*(1-VLOOKUP(C57,Mort!$A$2:$E$111,IF(D57/D56=1-VLOOKUP(C56,Mort!$A$2:$E$111,4),4,5))))</f>
        <v>0</v>
      </c>
      <c r="E58" s="5">
        <f>IF(C58&lt;65,Assumptions!$C$6,Assumptions!$C$7)*(1+Assumptions!$C$8)^(B58-$B$10)</f>
        <v>54834.896947842957</v>
      </c>
      <c r="F58" s="6">
        <f t="shared" si="0"/>
        <v>0</v>
      </c>
    </row>
    <row r="59" spans="2:6" x14ac:dyDescent="0.25">
      <c r="B59">
        <f t="shared" si="3"/>
        <v>2068</v>
      </c>
      <c r="C59">
        <f t="shared" si="3"/>
        <v>117</v>
      </c>
      <c r="D59">
        <f>IF(D58=0,0,D58*(1-VLOOKUP(C58,Mort!$A$2:$E$111,IF(D58/D57=1-VLOOKUP(C57,Mort!$A$2:$E$111,4),4,5))))</f>
        <v>0</v>
      </c>
      <c r="E59" s="5">
        <f>IF(C59&lt;65,Assumptions!$C$6,Assumptions!$C$7)*(1+Assumptions!$C$8)^(B59-$B$10)</f>
        <v>57850.816279974322</v>
      </c>
      <c r="F59" s="6">
        <f t="shared" si="0"/>
        <v>0</v>
      </c>
    </row>
    <row r="60" spans="2:6" x14ac:dyDescent="0.25">
      <c r="B60">
        <f t="shared" ref="B60:C75" si="4">B59+1</f>
        <v>2069</v>
      </c>
      <c r="C60">
        <f t="shared" si="4"/>
        <v>118</v>
      </c>
      <c r="D60">
        <f>IF(D59=0,0,D59*(1-VLOOKUP(C59,Mort!$A$2:$E$111,IF(D59/D58=1-VLOOKUP(C58,Mort!$A$2:$E$111,4),4,5))))</f>
        <v>0</v>
      </c>
      <c r="E60" s="5">
        <f>IF(C60&lt;65,Assumptions!$C$6,Assumptions!$C$7)*(1+Assumptions!$C$8)^(B60-$B$10)</f>
        <v>61032.611175372906</v>
      </c>
      <c r="F60" s="6">
        <f t="shared" si="0"/>
        <v>0</v>
      </c>
    </row>
    <row r="61" spans="2:6" x14ac:dyDescent="0.25">
      <c r="B61">
        <f t="shared" si="4"/>
        <v>2070</v>
      </c>
      <c r="C61">
        <f t="shared" si="4"/>
        <v>119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120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121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122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123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124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125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126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127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128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129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130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131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132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133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134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135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136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137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138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139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140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141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142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143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144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145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146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147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148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149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150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151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152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153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154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155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156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157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158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159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160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161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162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163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164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165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166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167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A7A89-9E61-4698-8FBE-57590F0F368E}">
  <sheetPr codeName="Sheet25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15</v>
      </c>
      <c r="E3" s="5"/>
      <c r="F3" s="5"/>
    </row>
    <row r="4" spans="2:6" x14ac:dyDescent="0.25">
      <c r="B4" t="s">
        <v>5</v>
      </c>
      <c r="C4">
        <f>VLOOKUP(C3,AMMset!A:E,3)</f>
        <v>75</v>
      </c>
      <c r="E4" s="5"/>
      <c r="F4" s="5"/>
    </row>
    <row r="5" spans="2:6" x14ac:dyDescent="0.25">
      <c r="B5" t="s">
        <v>7</v>
      </c>
      <c r="C5" t="str">
        <f>VLOOKUP(C3,AMMset!A:E,5)</f>
        <v>M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66196.76382877343</v>
      </c>
      <c r="D7" s="6">
        <f>NPV(Assumptions!$C$9+0.01,F10:F109)*(1.01+Assumptions!$C$9)</f>
        <v>61060.589084346284</v>
      </c>
      <c r="E7" s="6">
        <f>NPV(Assumptions!$C$9-0.01,F10:F109)*(0.99+Assumptions!$C$9)</f>
        <v>72075.342759314764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75</v>
      </c>
      <c r="D10">
        <v>1</v>
      </c>
      <c r="E10" s="5">
        <f>IF(C10&lt;65,Assumptions!$C$6,Assumptions!$C$7)*(1+Assumptions!$C$8)^(B10-$B$10)</f>
        <v>4197</v>
      </c>
      <c r="F10" s="6">
        <f>ROUND(D10*E10, 2)</f>
        <v>4197</v>
      </c>
    </row>
    <row r="11" spans="2:6" x14ac:dyDescent="0.25">
      <c r="B11">
        <f>B10+1</f>
        <v>2020</v>
      </c>
      <c r="C11">
        <f>C10+1</f>
        <v>76</v>
      </c>
      <c r="D11">
        <f>D10*(1-VLOOKUP(C10,Mort!$A$2:$E$111,IF(C5="M",4,5)))</f>
        <v>0.97794999999999999</v>
      </c>
      <c r="E11" s="5">
        <f>IF(C11&lt;65,Assumptions!$C$6,Assumptions!$C$7)*(1+Assumptions!$C$8)^(B11-$B$10)</f>
        <v>4427.835</v>
      </c>
      <c r="F11" s="6">
        <f t="shared" ref="F11:F74" si="0">ROUND(D11*E11, 2)</f>
        <v>4330.2</v>
      </c>
    </row>
    <row r="12" spans="2:6" x14ac:dyDescent="0.25">
      <c r="B12">
        <f t="shared" ref="B12:C27" si="1">B11+1</f>
        <v>2021</v>
      </c>
      <c r="C12">
        <f t="shared" si="1"/>
        <v>77</v>
      </c>
      <c r="D12">
        <f>IF(D11=0,0,D11*(1-VLOOKUP(C11,Mort!$A$2:$E$111,IF(D11/D10=1-VLOOKUP(C10,Mort!$A$2:$E$111,4),4,5))))</f>
        <v>0.95409779949999995</v>
      </c>
      <c r="E12" s="5">
        <f>IF(C12&lt;65,Assumptions!$C$6,Assumptions!$C$7)*(1+Assumptions!$C$8)^(B12-$B$10)</f>
        <v>4671.3659250000001</v>
      </c>
      <c r="F12" s="6">
        <f t="shared" si="0"/>
        <v>4456.9399999999996</v>
      </c>
    </row>
    <row r="13" spans="2:6" x14ac:dyDescent="0.25">
      <c r="B13">
        <f t="shared" si="1"/>
        <v>2022</v>
      </c>
      <c r="C13">
        <f t="shared" si="1"/>
        <v>78</v>
      </c>
      <c r="D13">
        <f>IF(D12=0,0,D12*(1-VLOOKUP(C12,Mort!$A$2:$E$111,IF(D12/D11=1-VLOOKUP(C11,Mort!$A$2:$E$111,4),4,5))))</f>
        <v>0.92808909348562996</v>
      </c>
      <c r="E13" s="5">
        <f>IF(C13&lt;65,Assumptions!$C$6,Assumptions!$C$7)*(1+Assumptions!$C$8)^(B13-$B$10)</f>
        <v>4928.2910508749992</v>
      </c>
      <c r="F13" s="6">
        <f t="shared" si="0"/>
        <v>4573.8900000000003</v>
      </c>
    </row>
    <row r="14" spans="2:6" x14ac:dyDescent="0.25">
      <c r="B14">
        <f t="shared" si="1"/>
        <v>2023</v>
      </c>
      <c r="C14">
        <f t="shared" si="1"/>
        <v>79</v>
      </c>
      <c r="D14">
        <f>IF(D13=0,0,D13*(1-VLOOKUP(C13,Mort!$A$2:$E$111,IF(D13/D12=1-VLOOKUP(C12,Mort!$A$2:$E$111,4),4,5))))</f>
        <v>0.89965244366123021</v>
      </c>
      <c r="E14" s="5">
        <f>IF(C14&lt;65,Assumptions!$C$6,Assumptions!$C$7)*(1+Assumptions!$C$8)^(B14-$B$10)</f>
        <v>5199.3470586731246</v>
      </c>
      <c r="F14" s="6">
        <f t="shared" si="0"/>
        <v>4677.6099999999997</v>
      </c>
    </row>
    <row r="15" spans="2:6" x14ac:dyDescent="0.25">
      <c r="B15">
        <f t="shared" si="1"/>
        <v>2024</v>
      </c>
      <c r="C15">
        <f t="shared" si="1"/>
        <v>80</v>
      </c>
      <c r="D15">
        <f>IF(D14=0,0,D14*(1-VLOOKUP(C14,Mort!$A$2:$E$111,IF(D14/D13=1-VLOOKUP(C13,Mort!$A$2:$E$111,4),4,5))))</f>
        <v>0.86853346563498823</v>
      </c>
      <c r="E15" s="5">
        <f>IF(C15&lt;65,Assumptions!$C$6,Assumptions!$C$7)*(1+Assumptions!$C$8)^(B15-$B$10)</f>
        <v>5485.311146900146</v>
      </c>
      <c r="F15" s="6">
        <f t="shared" si="0"/>
        <v>4764.18</v>
      </c>
    </row>
    <row r="16" spans="2:6" x14ac:dyDescent="0.25">
      <c r="B16">
        <f t="shared" si="1"/>
        <v>2025</v>
      </c>
      <c r="C16">
        <f t="shared" si="1"/>
        <v>81</v>
      </c>
      <c r="D16">
        <f>IF(D15=0,0,D15*(1-VLOOKUP(C15,Mort!$A$2:$E$111,IF(D15/D14=1-VLOOKUP(C14,Mort!$A$2:$E$111,4),4,5))))</f>
        <v>0.83466934580988006</v>
      </c>
      <c r="E16" s="5">
        <f>IF(C16&lt;65,Assumptions!$C$6,Assumptions!$C$7)*(1+Assumptions!$C$8)^(B16-$B$10)</f>
        <v>5787.0032599796532</v>
      </c>
      <c r="F16" s="6">
        <f t="shared" si="0"/>
        <v>4830.2299999999996</v>
      </c>
    </row>
    <row r="17" spans="2:106" x14ac:dyDescent="0.25">
      <c r="B17">
        <f t="shared" si="1"/>
        <v>2026</v>
      </c>
      <c r="C17">
        <f t="shared" si="1"/>
        <v>82</v>
      </c>
      <c r="D17">
        <f>IF(D16=0,0,D16*(1-VLOOKUP(C16,Mort!$A$2:$E$111,IF(D16/D15=1-VLOOKUP(C15,Mort!$A$2:$E$111,4),4,5))))</f>
        <v>0.79793554790078725</v>
      </c>
      <c r="E17" s="5">
        <f>IF(C17&lt;65,Assumptions!$C$6,Assumptions!$C$7)*(1+Assumptions!$C$8)^(B17-$B$10)</f>
        <v>6105.2884392785336</v>
      </c>
      <c r="F17" s="6">
        <f t="shared" si="0"/>
        <v>4871.63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83</v>
      </c>
      <c r="D18">
        <f>IF(D17=0,0,D17*(1-VLOOKUP(C17,Mort!$A$2:$E$111,IF(D17/D16=1-VLOOKUP(C16,Mort!$A$2:$E$111,4),4,5))))</f>
        <v>0.75830208923655518</v>
      </c>
      <c r="E18" s="5">
        <f>IF(C18&lt;65,Assumptions!$C$6,Assumptions!$C$7)*(1+Assumptions!$C$8)^(B18-$B$10)</f>
        <v>6441.0793034388535</v>
      </c>
      <c r="F18" s="6">
        <f t="shared" si="0"/>
        <v>4884.28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84</v>
      </c>
      <c r="D19">
        <f>IF(D18=0,0,D18*(1-VLOOKUP(C18,Mort!$A$2:$E$111,IF(D18/D17=1-VLOOKUP(C17,Mort!$A$2:$E$111,4),4,5))))</f>
        <v>0.71594333453180115</v>
      </c>
      <c r="E19" s="5">
        <f>IF(C19&lt;65,Assumptions!$C$6,Assumptions!$C$7)*(1+Assumptions!$C$8)^(B19-$B$10)</f>
        <v>6795.3386651279907</v>
      </c>
      <c r="F19" s="6">
        <f t="shared" si="0"/>
        <v>4865.08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85</v>
      </c>
      <c r="D20">
        <f>IF(D19=0,0,D19*(1-VLOOKUP(C19,Mort!$A$2:$E$111,IF(D19/D18=1-VLOOKUP(C18,Mort!$A$2:$E$111,4),4,5))))</f>
        <v>0.67122551385694484</v>
      </c>
      <c r="E20" s="5">
        <f>IF(C20&lt;65,Assumptions!$C$6,Assumptions!$C$7)*(1+Assumptions!$C$8)^(B20-$B$10)</f>
        <v>7169.0822917100295</v>
      </c>
      <c r="F20" s="6">
        <f t="shared" si="0"/>
        <v>4812.07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86</v>
      </c>
      <c r="D21">
        <f>IF(D20=0,0,D20*(1-VLOOKUP(C20,Mort!$A$2:$E$111,IF(D20/D19=1-VLOOKUP(C19,Mort!$A$2:$E$111,4),4,5))))</f>
        <v>0.62444780779625431</v>
      </c>
      <c r="E21" s="5">
        <f>IF(C21&lt;65,Assumptions!$C$6,Assumptions!$C$7)*(1+Assumptions!$C$8)^(B21-$B$10)</f>
        <v>7563.3818177540807</v>
      </c>
      <c r="F21" s="6">
        <f t="shared" si="0"/>
        <v>4722.9399999999996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87</v>
      </c>
      <c r="D22">
        <f>IF(D21=0,0,D21*(1-VLOOKUP(C21,Mort!$A$2:$E$111,IF(D21/D20=1-VLOOKUP(C20,Mort!$A$2:$E$111,4),4,5))))</f>
        <v>0.57594070208664128</v>
      </c>
      <c r="E22" s="5">
        <f>IF(C22&lt;65,Assumptions!$C$6,Assumptions!$C$7)*(1+Assumptions!$C$8)^(B22-$B$10)</f>
        <v>7979.3678177305546</v>
      </c>
      <c r="F22" s="6">
        <f t="shared" si="0"/>
        <v>4595.6400000000003</v>
      </c>
    </row>
    <row r="23" spans="2:106" x14ac:dyDescent="0.25">
      <c r="B23">
        <f t="shared" si="1"/>
        <v>2032</v>
      </c>
      <c r="C23">
        <f t="shared" si="1"/>
        <v>88</v>
      </c>
      <c r="D23">
        <f>IF(D22=0,0,D22*(1-VLOOKUP(C22,Mort!$A$2:$E$111,IF(D22/D21=1-VLOOKUP(C21,Mort!$A$2:$E$111,4),4,5))))</f>
        <v>0.52507361927834917</v>
      </c>
      <c r="E23" s="5">
        <f>IF(C23&lt;65,Assumptions!$C$6,Assumptions!$C$7)*(1+Assumptions!$C$8)^(B23-$B$10)</f>
        <v>8418.2330477057349</v>
      </c>
      <c r="F23" s="6">
        <f t="shared" si="0"/>
        <v>4420.1899999999996</v>
      </c>
    </row>
    <row r="24" spans="2:106" x14ac:dyDescent="0.25">
      <c r="B24">
        <f t="shared" si="1"/>
        <v>2033</v>
      </c>
      <c r="C24">
        <f t="shared" si="1"/>
        <v>89</v>
      </c>
      <c r="D24">
        <f>IF(D23=0,0,D23*(1-VLOOKUP(C23,Mort!$A$2:$E$111,IF(D23/D22=1-VLOOKUP(C22,Mort!$A$2:$E$111,4),4,5))))</f>
        <v>0.47229846980468232</v>
      </c>
      <c r="E24" s="5">
        <f>IF(C24&lt;65,Assumptions!$C$6,Assumptions!$C$7)*(1+Assumptions!$C$8)^(B24-$B$10)</f>
        <v>8881.2358653295505</v>
      </c>
      <c r="F24" s="6">
        <f t="shared" si="0"/>
        <v>4194.59</v>
      </c>
    </row>
    <row r="25" spans="2:106" x14ac:dyDescent="0.25">
      <c r="B25">
        <f t="shared" si="1"/>
        <v>2034</v>
      </c>
      <c r="C25">
        <f t="shared" si="1"/>
        <v>90</v>
      </c>
      <c r="D25">
        <f>IF(D24=0,0,D24*(1-VLOOKUP(C24,Mort!$A$2:$E$111,IF(D24/D23=1-VLOOKUP(C23,Mort!$A$2:$E$111,4),4,5))))</f>
        <v>0.41832420067540321</v>
      </c>
      <c r="E25" s="5">
        <f>IF(C25&lt;65,Assumptions!$C$6,Assumptions!$C$7)*(1+Assumptions!$C$8)^(B25-$B$10)</f>
        <v>9369.7038379226742</v>
      </c>
      <c r="F25" s="6">
        <f t="shared" si="0"/>
        <v>3919.57</v>
      </c>
    </row>
    <row r="26" spans="2:106" x14ac:dyDescent="0.25">
      <c r="B26">
        <f t="shared" si="1"/>
        <v>2035</v>
      </c>
      <c r="C26">
        <f t="shared" si="1"/>
        <v>91</v>
      </c>
      <c r="D26">
        <f>IF(D25=0,0,D25*(1-VLOOKUP(C25,Mort!$A$2:$E$111,IF(D25/D24=1-VLOOKUP(C24,Mort!$A$2:$E$111,4),4,5))))</f>
        <v>0.36405081887977642</v>
      </c>
      <c r="E26" s="5">
        <f>IF(C26&lt;65,Assumptions!$C$6,Assumptions!$C$7)*(1+Assumptions!$C$8)^(B26-$B$10)</f>
        <v>9885.0375490084207</v>
      </c>
      <c r="F26" s="6">
        <f t="shared" si="0"/>
        <v>3598.66</v>
      </c>
    </row>
    <row r="27" spans="2:106" x14ac:dyDescent="0.25">
      <c r="B27">
        <f t="shared" si="1"/>
        <v>2036</v>
      </c>
      <c r="C27">
        <f t="shared" si="1"/>
        <v>92</v>
      </c>
      <c r="D27">
        <f>IF(D26=0,0,D26*(1-VLOOKUP(C26,Mort!$A$2:$E$111,IF(D26/D25=1-VLOOKUP(C25,Mort!$A$2:$E$111,4),4,5))))</f>
        <v>0.31063000171735805</v>
      </c>
      <c r="E27" s="5">
        <f>IF(C27&lt;65,Assumptions!$C$6,Assumptions!$C$7)*(1+Assumptions!$C$8)^(B27-$B$10)</f>
        <v>10428.714614203884</v>
      </c>
      <c r="F27" s="6">
        <f t="shared" si="0"/>
        <v>3239.47</v>
      </c>
    </row>
    <row r="28" spans="2:106" x14ac:dyDescent="0.25">
      <c r="B28">
        <f t="shared" ref="B28:C43" si="2">B27+1</f>
        <v>2037</v>
      </c>
      <c r="C28">
        <f t="shared" si="2"/>
        <v>93</v>
      </c>
      <c r="D28">
        <f>IF(D27=0,0,D27*(1-VLOOKUP(C27,Mort!$A$2:$E$111,IF(D27/D26=1-VLOOKUP(C26,Mort!$A$2:$E$111,4),4,5))))</f>
        <v>0.25940400813414854</v>
      </c>
      <c r="E28" s="5">
        <f>IF(C28&lt;65,Assumptions!$C$6,Assumptions!$C$7)*(1+Assumptions!$C$8)^(B28-$B$10)</f>
        <v>11002.293917985098</v>
      </c>
      <c r="F28" s="6">
        <f t="shared" si="0"/>
        <v>2854.04</v>
      </c>
    </row>
    <row r="29" spans="2:106" x14ac:dyDescent="0.25">
      <c r="B29">
        <f t="shared" si="2"/>
        <v>2038</v>
      </c>
      <c r="C29">
        <f t="shared" si="2"/>
        <v>94</v>
      </c>
      <c r="D29">
        <f>IF(D28=0,0,D28*(1-VLOOKUP(C28,Mort!$A$2:$E$111,IF(D28/D27=1-VLOOKUP(C27,Mort!$A$2:$E$111,4),4,5))))</f>
        <v>0.21169182891803459</v>
      </c>
      <c r="E29" s="5">
        <f>IF(C29&lt;65,Assumptions!$C$6,Assumptions!$C$7)*(1+Assumptions!$C$8)^(B29-$B$10)</f>
        <v>11607.420083474277</v>
      </c>
      <c r="F29" s="6">
        <f t="shared" si="0"/>
        <v>2457.1999999999998</v>
      </c>
    </row>
    <row r="30" spans="2:106" x14ac:dyDescent="0.25">
      <c r="B30">
        <f t="shared" si="2"/>
        <v>2039</v>
      </c>
      <c r="C30">
        <f t="shared" si="2"/>
        <v>95</v>
      </c>
      <c r="D30">
        <f>IF(D29=0,0,D29*(1-VLOOKUP(C29,Mort!$A$2:$E$111,IF(D29/D28=1-VLOOKUP(C28,Mort!$A$2:$E$111,4),4,5))))</f>
        <v>0.16856173569427421</v>
      </c>
      <c r="E30" s="5">
        <f>IF(C30&lt;65,Assumptions!$C$6,Assumptions!$C$7)*(1+Assumptions!$C$8)^(B30-$B$10)</f>
        <v>12245.828188065363</v>
      </c>
      <c r="F30" s="6">
        <f t="shared" si="0"/>
        <v>2064.1799999999998</v>
      </c>
    </row>
    <row r="31" spans="2:106" x14ac:dyDescent="0.25">
      <c r="B31">
        <f t="shared" si="2"/>
        <v>2040</v>
      </c>
      <c r="C31">
        <f t="shared" si="2"/>
        <v>96</v>
      </c>
      <c r="D31">
        <f>IF(D30=0,0,D30*(1-VLOOKUP(C30,Mort!$A$2:$E$111,IF(D30/D29=1-VLOOKUP(C29,Mort!$A$2:$E$111,4),4,5))))</f>
        <v>0.13072973973505131</v>
      </c>
      <c r="E31" s="5">
        <f>IF(C31&lt;65,Assumptions!$C$6,Assumptions!$C$7)*(1+Assumptions!$C$8)^(B31-$B$10)</f>
        <v>12919.348738408957</v>
      </c>
      <c r="F31" s="6">
        <f t="shared" si="0"/>
        <v>1688.94</v>
      </c>
    </row>
    <row r="32" spans="2:106" x14ac:dyDescent="0.25">
      <c r="B32">
        <f t="shared" si="2"/>
        <v>2041</v>
      </c>
      <c r="C32">
        <f t="shared" si="2"/>
        <v>97</v>
      </c>
      <c r="D32">
        <f>IF(D31=0,0,D31*(1-VLOOKUP(C31,Mort!$A$2:$E$111,IF(D31/D30=1-VLOOKUP(C30,Mort!$A$2:$E$111,4),4,5))))</f>
        <v>9.8561072678447229E-2</v>
      </c>
      <c r="E32" s="5">
        <f>IF(C32&lt;65,Assumptions!$C$6,Assumptions!$C$7)*(1+Assumptions!$C$8)^(B32-$B$10)</f>
        <v>13629.912919021448</v>
      </c>
      <c r="F32" s="6">
        <f t="shared" si="0"/>
        <v>1343.38</v>
      </c>
    </row>
    <row r="33" spans="2:6" x14ac:dyDescent="0.25">
      <c r="B33">
        <f t="shared" si="2"/>
        <v>2042</v>
      </c>
      <c r="C33">
        <f t="shared" si="2"/>
        <v>98</v>
      </c>
      <c r="D33">
        <f>IF(D32=0,0,D32*(1-VLOOKUP(C32,Mort!$A$2:$E$111,IF(D32/D31=1-VLOOKUP(C31,Mort!$A$2:$E$111,4),4,5))))</f>
        <v>7.2085597335562732E-2</v>
      </c>
      <c r="E33" s="5">
        <f>IF(C33&lt;65,Assumptions!$C$6,Assumptions!$C$7)*(1+Assumptions!$C$8)^(B33-$B$10)</f>
        <v>14379.558129567627</v>
      </c>
      <c r="F33" s="6">
        <f t="shared" si="0"/>
        <v>1036.56</v>
      </c>
    </row>
    <row r="34" spans="2:6" x14ac:dyDescent="0.25">
      <c r="B34">
        <f t="shared" si="2"/>
        <v>2043</v>
      </c>
      <c r="C34">
        <f t="shared" si="2"/>
        <v>99</v>
      </c>
      <c r="D34">
        <f>IF(D33=0,0,D33*(1-VLOOKUP(C33,Mort!$A$2:$E$111,IF(D33/D32=1-VLOOKUP(C32,Mort!$A$2:$E$111,4),4,5))))</f>
        <v>5.144676996241776E-2</v>
      </c>
      <c r="E34" s="5">
        <f>IF(C34&lt;65,Assumptions!$C$6,Assumptions!$C$7)*(1+Assumptions!$C$8)^(B34-$B$10)</f>
        <v>15170.433826693847</v>
      </c>
      <c r="F34" s="6">
        <f t="shared" si="0"/>
        <v>780.47</v>
      </c>
    </row>
    <row r="35" spans="2:6" x14ac:dyDescent="0.25">
      <c r="B35">
        <f t="shared" si="2"/>
        <v>2044</v>
      </c>
      <c r="C35">
        <f t="shared" si="2"/>
        <v>100</v>
      </c>
      <c r="D35">
        <f>IF(D34=0,0,D34*(1-VLOOKUP(C34,Mort!$A$2:$E$111,IF(D34/D33=1-VLOOKUP(C33,Mort!$A$2:$E$111,4),4,5))))</f>
        <v>3.5492097661672765E-2</v>
      </c>
      <c r="E35" s="5">
        <f>IF(C35&lt;65,Assumptions!$C$6,Assumptions!$C$7)*(1+Assumptions!$C$8)^(B35-$B$10)</f>
        <v>16004.807687162009</v>
      </c>
      <c r="F35" s="6">
        <f t="shared" si="0"/>
        <v>568.04</v>
      </c>
    </row>
    <row r="36" spans="2:6" x14ac:dyDescent="0.25">
      <c r="B36">
        <f t="shared" si="2"/>
        <v>2045</v>
      </c>
      <c r="C36">
        <f t="shared" si="2"/>
        <v>101</v>
      </c>
      <c r="D36">
        <f>IF(D35=0,0,D35*(1-VLOOKUP(C35,Mort!$A$2:$E$111,IF(D35/D34=1-VLOOKUP(C34,Mort!$A$2:$E$111,4),4,5))))</f>
        <v>2.3944388766470915E-2</v>
      </c>
      <c r="E36" s="5">
        <f>IF(C36&lt;65,Assumptions!$C$6,Assumptions!$C$7)*(1+Assumptions!$C$8)^(B36-$B$10)</f>
        <v>16885.07210995592</v>
      </c>
      <c r="F36" s="6">
        <f t="shared" si="0"/>
        <v>404.3</v>
      </c>
    </row>
    <row r="37" spans="2:6" x14ac:dyDescent="0.25">
      <c r="B37">
        <f t="shared" si="2"/>
        <v>2046</v>
      </c>
      <c r="C37">
        <f t="shared" si="2"/>
        <v>102</v>
      </c>
      <c r="D37">
        <f>IF(D36=0,0,D36*(1-VLOOKUP(C36,Mort!$A$2:$E$111,IF(D36/D35=1-VLOOKUP(C35,Mort!$A$2:$E$111,4),4,5))))</f>
        <v>1.5313873279484139E-2</v>
      </c>
      <c r="E37" s="5">
        <f>IF(C37&lt;65,Assumptions!$C$6,Assumptions!$C$7)*(1+Assumptions!$C$8)^(B37-$B$10)</f>
        <v>17813.751076003493</v>
      </c>
      <c r="F37" s="6">
        <f t="shared" si="0"/>
        <v>272.8</v>
      </c>
    </row>
    <row r="38" spans="2:6" x14ac:dyDescent="0.25">
      <c r="B38">
        <f t="shared" si="2"/>
        <v>2047</v>
      </c>
      <c r="C38">
        <f t="shared" si="2"/>
        <v>103</v>
      </c>
      <c r="D38">
        <f>IF(D37=0,0,D37*(1-VLOOKUP(C37,Mort!$A$2:$E$111,IF(D37/D36=1-VLOOKUP(C36,Mort!$A$2:$E$111,4),4,5))))</f>
        <v>9.2318153678042185E-3</v>
      </c>
      <c r="E38" s="5">
        <f>IF(C38&lt;65,Assumptions!$C$6,Assumptions!$C$7)*(1+Assumptions!$C$8)^(B38-$B$10)</f>
        <v>18793.507385183686</v>
      </c>
      <c r="F38" s="6">
        <f t="shared" si="0"/>
        <v>173.5</v>
      </c>
    </row>
    <row r="39" spans="2:6" x14ac:dyDescent="0.25">
      <c r="B39">
        <f t="shared" si="2"/>
        <v>2048</v>
      </c>
      <c r="C39">
        <f t="shared" si="2"/>
        <v>104</v>
      </c>
      <c r="D39">
        <f>IF(D38=0,0,D38*(1-VLOOKUP(C38,Mort!$A$2:$E$111,IF(D38/D37=1-VLOOKUP(C37,Mort!$A$2:$E$111,4),4,5))))</f>
        <v>5.02893910345767E-3</v>
      </c>
      <c r="E39" s="5">
        <f>IF(C39&lt;65,Assumptions!$C$6,Assumptions!$C$7)*(1+Assumptions!$C$8)^(B39-$B$10)</f>
        <v>19827.150291368784</v>
      </c>
      <c r="F39" s="6">
        <f t="shared" si="0"/>
        <v>99.71</v>
      </c>
    </row>
    <row r="40" spans="2:6" x14ac:dyDescent="0.25">
      <c r="B40">
        <f t="shared" si="2"/>
        <v>2049</v>
      </c>
      <c r="C40">
        <f t="shared" si="2"/>
        <v>105</v>
      </c>
      <c r="D40">
        <f>IF(D39=0,0,D39*(1-VLOOKUP(C39,Mort!$A$2:$E$111,IF(D39/D38=1-VLOOKUP(C38,Mort!$A$2:$E$111,4),4,5))))</f>
        <v>2.4103202228962267E-3</v>
      </c>
      <c r="E40" s="5">
        <f>IF(C40&lt;65,Assumptions!$C$6,Assumptions!$C$7)*(1+Assumptions!$C$8)^(B40-$B$10)</f>
        <v>20917.643557394069</v>
      </c>
      <c r="F40" s="6">
        <f t="shared" si="0"/>
        <v>50.42</v>
      </c>
    </row>
    <row r="41" spans="2:6" x14ac:dyDescent="0.25">
      <c r="B41">
        <f t="shared" si="2"/>
        <v>2050</v>
      </c>
      <c r="C41">
        <f t="shared" si="2"/>
        <v>106</v>
      </c>
      <c r="D41">
        <f>IF(D40=0,0,D40*(1-VLOOKUP(C40,Mort!$A$2:$E$111,IF(D40/D39=1-VLOOKUP(C39,Mort!$A$2:$E$111,4),4,5))))</f>
        <v>9.9963210604175228E-4</v>
      </c>
      <c r="E41" s="5">
        <f>IF(C41&lt;65,Assumptions!$C$6,Assumptions!$C$7)*(1+Assumptions!$C$8)^(B41-$B$10)</f>
        <v>22068.113953050739</v>
      </c>
      <c r="F41" s="6">
        <f t="shared" si="0"/>
        <v>22.06</v>
      </c>
    </row>
    <row r="42" spans="2:6" x14ac:dyDescent="0.25">
      <c r="B42">
        <f t="shared" si="2"/>
        <v>2051</v>
      </c>
      <c r="C42">
        <f t="shared" si="2"/>
        <v>107</v>
      </c>
      <c r="D42">
        <f>IF(D41=0,0,D41*(1-VLOOKUP(C41,Mort!$A$2:$E$111,IF(D41/D40=1-VLOOKUP(C40,Mort!$A$2:$E$111,4),4,5))))</f>
        <v>3.5505932774497002E-4</v>
      </c>
      <c r="E42" s="5">
        <f>IF(C42&lt;65,Assumptions!$C$6,Assumptions!$C$7)*(1+Assumptions!$C$8)^(B42-$B$10)</f>
        <v>23281.86022046853</v>
      </c>
      <c r="F42" s="6">
        <f t="shared" si="0"/>
        <v>8.27</v>
      </c>
    </row>
    <row r="43" spans="2:6" x14ac:dyDescent="0.25">
      <c r="B43">
        <f t="shared" si="2"/>
        <v>2052</v>
      </c>
      <c r="C43">
        <f t="shared" si="2"/>
        <v>108</v>
      </c>
      <c r="D43">
        <f>IF(D42=0,0,D42*(1-VLOOKUP(C42,Mort!$A$2:$E$111,IF(D42/D41=1-VLOOKUP(C41,Mort!$A$2:$E$111,4),4,5))))</f>
        <v>1.028251813149433E-4</v>
      </c>
      <c r="E43" s="5">
        <f>IF(C43&lt;65,Assumptions!$C$6,Assumptions!$C$7)*(1+Assumptions!$C$8)^(B43-$B$10)</f>
        <v>24562.362532594299</v>
      </c>
      <c r="F43" s="6">
        <f t="shared" si="0"/>
        <v>2.5299999999999998</v>
      </c>
    </row>
    <row r="44" spans="2:6" x14ac:dyDescent="0.25">
      <c r="B44">
        <f t="shared" ref="B44:C59" si="3">B43+1</f>
        <v>2053</v>
      </c>
      <c r="C44">
        <f t="shared" si="3"/>
        <v>109</v>
      </c>
      <c r="D44">
        <f>IF(D43=0,0,D43*(1-VLOOKUP(C43,Mort!$A$2:$E$111,IF(D43/D42=1-VLOOKUP(C42,Mort!$A$2:$E$111,4),4,5))))</f>
        <v>2.2346996655176631E-5</v>
      </c>
      <c r="E44" s="5">
        <f>IF(C44&lt;65,Assumptions!$C$6,Assumptions!$C$7)*(1+Assumptions!$C$8)^(B44-$B$10)</f>
        <v>25913.292471886984</v>
      </c>
      <c r="F44" s="6">
        <f t="shared" si="0"/>
        <v>0.57999999999999996</v>
      </c>
    </row>
    <row r="45" spans="2:6" x14ac:dyDescent="0.25">
      <c r="B45">
        <f t="shared" si="3"/>
        <v>2054</v>
      </c>
      <c r="C45">
        <f t="shared" si="3"/>
        <v>110</v>
      </c>
      <c r="D45">
        <f>IF(D44=0,0,D44*(1-VLOOKUP(C44,Mort!$A$2:$E$111,IF(D44/D43=1-VLOOKUP(C43,Mort!$A$2:$E$111,4),4,5))))</f>
        <v>3.0776283793509246E-6</v>
      </c>
      <c r="E45" s="5">
        <f>IF(C45&lt;65,Assumptions!$C$6,Assumptions!$C$7)*(1+Assumptions!$C$8)^(B45-$B$10)</f>
        <v>27338.523557840763</v>
      </c>
      <c r="F45" s="6">
        <f t="shared" si="0"/>
        <v>0.08</v>
      </c>
    </row>
    <row r="46" spans="2:6" x14ac:dyDescent="0.25">
      <c r="B46">
        <f t="shared" si="3"/>
        <v>2055</v>
      </c>
      <c r="C46">
        <f t="shared" si="3"/>
        <v>111</v>
      </c>
      <c r="D46">
        <f>IF(D45=0,0,D45*(1-VLOOKUP(C45,Mort!$A$2:$E$111,IF(D45/D44=1-VLOOKUP(C44,Mort!$A$2:$E$111,4),4,5))))</f>
        <v>0</v>
      </c>
      <c r="E46" s="5">
        <f>IF(C46&lt;65,Assumptions!$C$6,Assumptions!$C$7)*(1+Assumptions!$C$8)^(B46-$B$10)</f>
        <v>28842.142353522009</v>
      </c>
      <c r="F46" s="6">
        <f t="shared" si="0"/>
        <v>0</v>
      </c>
    </row>
    <row r="47" spans="2:6" x14ac:dyDescent="0.25">
      <c r="B47">
        <f t="shared" si="3"/>
        <v>2056</v>
      </c>
      <c r="C47">
        <f t="shared" si="3"/>
        <v>112</v>
      </c>
      <c r="D47">
        <f>IF(D46=0,0,D46*(1-VLOOKUP(C46,Mort!$A$2:$E$111,IF(D46/D45=1-VLOOKUP(C45,Mort!$A$2:$E$111,4),4,5))))</f>
        <v>0</v>
      </c>
      <c r="E47" s="5">
        <f>IF(C47&lt;65,Assumptions!$C$6,Assumptions!$C$7)*(1+Assumptions!$C$8)^(B47-$B$10)</f>
        <v>30428.460182965719</v>
      </c>
      <c r="F47" s="6">
        <f t="shared" si="0"/>
        <v>0</v>
      </c>
    </row>
    <row r="48" spans="2:6" x14ac:dyDescent="0.25">
      <c r="B48">
        <f t="shared" si="3"/>
        <v>2057</v>
      </c>
      <c r="C48">
        <f t="shared" si="3"/>
        <v>113</v>
      </c>
      <c r="D48">
        <f>IF(D47=0,0,D47*(1-VLOOKUP(C47,Mort!$A$2:$E$111,IF(D47/D46=1-VLOOKUP(C46,Mort!$A$2:$E$111,4),4,5))))</f>
        <v>0</v>
      </c>
      <c r="E48" s="5">
        <f>IF(C48&lt;65,Assumptions!$C$6,Assumptions!$C$7)*(1+Assumptions!$C$8)^(B48-$B$10)</f>
        <v>32102.025493028828</v>
      </c>
      <c r="F48" s="6">
        <f t="shared" si="0"/>
        <v>0</v>
      </c>
    </row>
    <row r="49" spans="2:6" x14ac:dyDescent="0.25">
      <c r="B49">
        <f t="shared" si="3"/>
        <v>2058</v>
      </c>
      <c r="C49">
        <f t="shared" si="3"/>
        <v>114</v>
      </c>
      <c r="D49">
        <f>IF(D48=0,0,D48*(1-VLOOKUP(C48,Mort!$A$2:$E$111,IF(D48/D47=1-VLOOKUP(C47,Mort!$A$2:$E$111,4),4,5))))</f>
        <v>0</v>
      </c>
      <c r="E49" s="5">
        <f>IF(C49&lt;65,Assumptions!$C$6,Assumptions!$C$7)*(1+Assumptions!$C$8)^(B49-$B$10)</f>
        <v>33867.636895145413</v>
      </c>
      <c r="F49" s="6">
        <f t="shared" si="0"/>
        <v>0</v>
      </c>
    </row>
    <row r="50" spans="2:6" x14ac:dyDescent="0.25">
      <c r="B50">
        <f t="shared" si="3"/>
        <v>2059</v>
      </c>
      <c r="C50">
        <f t="shared" si="3"/>
        <v>115</v>
      </c>
      <c r="D50">
        <f>IF(D49=0,0,D49*(1-VLOOKUP(C49,Mort!$A$2:$E$111,IF(D49/D48=1-VLOOKUP(C48,Mort!$A$2:$E$111,4),4,5))))</f>
        <v>0</v>
      </c>
      <c r="E50" s="5">
        <f>IF(C50&lt;65,Assumptions!$C$6,Assumptions!$C$7)*(1+Assumptions!$C$8)^(B50-$B$10)</f>
        <v>35730.356924378415</v>
      </c>
      <c r="F50" s="6">
        <f t="shared" si="0"/>
        <v>0</v>
      </c>
    </row>
    <row r="51" spans="2:6" x14ac:dyDescent="0.25">
      <c r="B51">
        <f t="shared" si="3"/>
        <v>2060</v>
      </c>
      <c r="C51">
        <f t="shared" si="3"/>
        <v>116</v>
      </c>
      <c r="D51">
        <f>IF(D50=0,0,D50*(1-VLOOKUP(C50,Mort!$A$2:$E$111,IF(D50/D49=1-VLOOKUP(C49,Mort!$A$2:$E$111,4),4,5))))</f>
        <v>0</v>
      </c>
      <c r="E51" s="5">
        <f>IF(C51&lt;65,Assumptions!$C$6,Assumptions!$C$7)*(1+Assumptions!$C$8)^(B51-$B$10)</f>
        <v>37695.526555219221</v>
      </c>
      <c r="F51" s="6">
        <f t="shared" si="0"/>
        <v>0</v>
      </c>
    </row>
    <row r="52" spans="2:6" x14ac:dyDescent="0.25">
      <c r="B52">
        <f t="shared" si="3"/>
        <v>2061</v>
      </c>
      <c r="C52">
        <f t="shared" si="3"/>
        <v>117</v>
      </c>
      <c r="D52">
        <f>IF(D51=0,0,D51*(1-VLOOKUP(C51,Mort!$A$2:$E$111,IF(D51/D50=1-VLOOKUP(C50,Mort!$A$2:$E$111,4),4,5))))</f>
        <v>0</v>
      </c>
      <c r="E52" s="5">
        <f>IF(C52&lt;65,Assumptions!$C$6,Assumptions!$C$7)*(1+Assumptions!$C$8)^(B52-$B$10)</f>
        <v>39768.780515756276</v>
      </c>
      <c r="F52" s="6">
        <f t="shared" si="0"/>
        <v>0</v>
      </c>
    </row>
    <row r="53" spans="2:6" x14ac:dyDescent="0.25">
      <c r="B53">
        <f t="shared" si="3"/>
        <v>2062</v>
      </c>
      <c r="C53">
        <f t="shared" si="3"/>
        <v>118</v>
      </c>
      <c r="D53">
        <f>IF(D52=0,0,D52*(1-VLOOKUP(C52,Mort!$A$2:$E$111,IF(D52/D51=1-VLOOKUP(C51,Mort!$A$2:$E$111,4),4,5))))</f>
        <v>0</v>
      </c>
      <c r="E53" s="5">
        <f>IF(C53&lt;65,Assumptions!$C$6,Assumptions!$C$7)*(1+Assumptions!$C$8)^(B53-$B$10)</f>
        <v>41956.063444122869</v>
      </c>
      <c r="F53" s="6">
        <f t="shared" si="0"/>
        <v>0</v>
      </c>
    </row>
    <row r="54" spans="2:6" x14ac:dyDescent="0.25">
      <c r="B54">
        <f t="shared" si="3"/>
        <v>2063</v>
      </c>
      <c r="C54">
        <f t="shared" si="3"/>
        <v>119</v>
      </c>
      <c r="D54">
        <f>IF(D53=0,0,D53*(1-VLOOKUP(C53,Mort!$A$2:$E$111,IF(D53/D52=1-VLOOKUP(C52,Mort!$A$2:$E$111,4),4,5))))</f>
        <v>0</v>
      </c>
      <c r="E54" s="5">
        <f>IF(C54&lt;65,Assumptions!$C$6,Assumptions!$C$7)*(1+Assumptions!$C$8)^(B54-$B$10)</f>
        <v>44263.646933549629</v>
      </c>
      <c r="F54" s="6">
        <f t="shared" si="0"/>
        <v>0</v>
      </c>
    </row>
    <row r="55" spans="2:6" x14ac:dyDescent="0.25">
      <c r="B55">
        <f t="shared" si="3"/>
        <v>2064</v>
      </c>
      <c r="C55">
        <f t="shared" si="3"/>
        <v>120</v>
      </c>
      <c r="D55">
        <f>IF(D54=0,0,D54*(1-VLOOKUP(C54,Mort!$A$2:$E$111,IF(D54/D53=1-VLOOKUP(C53,Mort!$A$2:$E$111,4),4,5))))</f>
        <v>0</v>
      </c>
      <c r="E55" s="5">
        <f>IF(C55&lt;65,Assumptions!$C$6,Assumptions!$C$7)*(1+Assumptions!$C$8)^(B55-$B$10)</f>
        <v>46698.147514894852</v>
      </c>
      <c r="F55" s="6">
        <f t="shared" si="0"/>
        <v>0</v>
      </c>
    </row>
    <row r="56" spans="2:6" x14ac:dyDescent="0.25">
      <c r="B56">
        <f t="shared" si="3"/>
        <v>2065</v>
      </c>
      <c r="C56">
        <f t="shared" si="3"/>
        <v>121</v>
      </c>
      <c r="D56">
        <f>IF(D55=0,0,D55*(1-VLOOKUP(C55,Mort!$A$2:$E$111,IF(D55/D54=1-VLOOKUP(C54,Mort!$A$2:$E$111,4),4,5))))</f>
        <v>0</v>
      </c>
      <c r="E56" s="5">
        <f>IF(C56&lt;65,Assumptions!$C$6,Assumptions!$C$7)*(1+Assumptions!$C$8)^(B56-$B$10)</f>
        <v>49266.545628214073</v>
      </c>
      <c r="F56" s="6">
        <f t="shared" si="0"/>
        <v>0</v>
      </c>
    </row>
    <row r="57" spans="2:6" x14ac:dyDescent="0.25">
      <c r="B57">
        <f t="shared" si="3"/>
        <v>2066</v>
      </c>
      <c r="C57">
        <f t="shared" si="3"/>
        <v>122</v>
      </c>
      <c r="D57">
        <f>IF(D56=0,0,D56*(1-VLOOKUP(C56,Mort!$A$2:$E$111,IF(D56/D55=1-VLOOKUP(C55,Mort!$A$2:$E$111,4),4,5))))</f>
        <v>0</v>
      </c>
      <c r="E57" s="5">
        <f>IF(C57&lt;65,Assumptions!$C$6,Assumptions!$C$7)*(1+Assumptions!$C$8)^(B57-$B$10)</f>
        <v>51976.205637765845</v>
      </c>
      <c r="F57" s="6">
        <f t="shared" si="0"/>
        <v>0</v>
      </c>
    </row>
    <row r="58" spans="2:6" x14ac:dyDescent="0.25">
      <c r="B58">
        <f t="shared" si="3"/>
        <v>2067</v>
      </c>
      <c r="C58">
        <f t="shared" si="3"/>
        <v>123</v>
      </c>
      <c r="D58">
        <f>IF(D57=0,0,D57*(1-VLOOKUP(C57,Mort!$A$2:$E$111,IF(D57/D56=1-VLOOKUP(C56,Mort!$A$2:$E$111,4),4,5))))</f>
        <v>0</v>
      </c>
      <c r="E58" s="5">
        <f>IF(C58&lt;65,Assumptions!$C$6,Assumptions!$C$7)*(1+Assumptions!$C$8)^(B58-$B$10)</f>
        <v>54834.896947842957</v>
      </c>
      <c r="F58" s="6">
        <f t="shared" si="0"/>
        <v>0</v>
      </c>
    </row>
    <row r="59" spans="2:6" x14ac:dyDescent="0.25">
      <c r="B59">
        <f t="shared" si="3"/>
        <v>2068</v>
      </c>
      <c r="C59">
        <f t="shared" si="3"/>
        <v>124</v>
      </c>
      <c r="D59">
        <f>IF(D58=0,0,D58*(1-VLOOKUP(C58,Mort!$A$2:$E$111,IF(D58/D57=1-VLOOKUP(C57,Mort!$A$2:$E$111,4),4,5))))</f>
        <v>0</v>
      </c>
      <c r="E59" s="5">
        <f>IF(C59&lt;65,Assumptions!$C$6,Assumptions!$C$7)*(1+Assumptions!$C$8)^(B59-$B$10)</f>
        <v>57850.816279974322</v>
      </c>
      <c r="F59" s="6">
        <f t="shared" si="0"/>
        <v>0</v>
      </c>
    </row>
    <row r="60" spans="2:6" x14ac:dyDescent="0.25">
      <c r="B60">
        <f t="shared" ref="B60:C75" si="4">B59+1</f>
        <v>2069</v>
      </c>
      <c r="C60">
        <f t="shared" si="4"/>
        <v>125</v>
      </c>
      <c r="D60">
        <f>IF(D59=0,0,D59*(1-VLOOKUP(C59,Mort!$A$2:$E$111,IF(D59/D58=1-VLOOKUP(C58,Mort!$A$2:$E$111,4),4,5))))</f>
        <v>0</v>
      </c>
      <c r="E60" s="5">
        <f>IF(C60&lt;65,Assumptions!$C$6,Assumptions!$C$7)*(1+Assumptions!$C$8)^(B60-$B$10)</f>
        <v>61032.611175372906</v>
      </c>
      <c r="F60" s="6">
        <f t="shared" si="0"/>
        <v>0</v>
      </c>
    </row>
    <row r="61" spans="2:6" x14ac:dyDescent="0.25">
      <c r="B61">
        <f t="shared" si="4"/>
        <v>2070</v>
      </c>
      <c r="C61">
        <f t="shared" si="4"/>
        <v>126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127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128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129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130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131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132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133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134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135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136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137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138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139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140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141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142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143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144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145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146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147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148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149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150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151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152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153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154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155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156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157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158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159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160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161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162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163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164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165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166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167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168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169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170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171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172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173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174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33F1-C146-44AA-A410-32079969E155}">
  <sheetPr codeName="Sheet26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16</v>
      </c>
      <c r="E3" s="5"/>
      <c r="F3" s="5"/>
    </row>
    <row r="4" spans="2:6" x14ac:dyDescent="0.25">
      <c r="B4" t="s">
        <v>5</v>
      </c>
      <c r="C4">
        <f>VLOOKUP(C3,AMMset!A:E,3)</f>
        <v>71</v>
      </c>
      <c r="E4" s="5"/>
      <c r="F4" s="5"/>
    </row>
    <row r="5" spans="2:6" x14ac:dyDescent="0.25">
      <c r="B5" t="s">
        <v>7</v>
      </c>
      <c r="C5" t="str">
        <f>VLOOKUP(C3,AMMset!A:E,5)</f>
        <v>F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93067.645660539871</v>
      </c>
      <c r="D7" s="6">
        <f>NPV(Assumptions!$C$9+0.01,F10:F109)*(1.01+Assumptions!$C$9)</f>
        <v>83705.630608675187</v>
      </c>
      <c r="E7" s="6">
        <f>NPV(Assumptions!$C$9-0.01,F10:F109)*(0.99+Assumptions!$C$9)</f>
        <v>104136.83692589049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71</v>
      </c>
      <c r="D10">
        <v>1</v>
      </c>
      <c r="E10" s="5">
        <f>IF(C10&lt;65,Assumptions!$C$6,Assumptions!$C$7)*(1+Assumptions!$C$8)^(B10-$B$10)</f>
        <v>4197</v>
      </c>
      <c r="F10" s="6">
        <f>ROUND(D10*E10, 2)</f>
        <v>4197</v>
      </c>
    </row>
    <row r="11" spans="2:6" x14ac:dyDescent="0.25">
      <c r="B11">
        <f>B10+1</f>
        <v>2020</v>
      </c>
      <c r="C11">
        <f>C10+1</f>
        <v>72</v>
      </c>
      <c r="D11">
        <f>D10*(1-VLOOKUP(C10,Mort!$A$2:$E$111,IF(C5="M",4,5)))</f>
        <v>0.98897999999999997</v>
      </c>
      <c r="E11" s="5">
        <f>IF(C11&lt;65,Assumptions!$C$6,Assumptions!$C$7)*(1+Assumptions!$C$8)^(B11-$B$10)</f>
        <v>4427.835</v>
      </c>
      <c r="F11" s="6">
        <f t="shared" ref="F11:F74" si="0">ROUND(D11*E11, 2)</f>
        <v>4379.04</v>
      </c>
    </row>
    <row r="12" spans="2:6" x14ac:dyDescent="0.25">
      <c r="B12">
        <f t="shared" ref="B12:C27" si="1">B11+1</f>
        <v>2021</v>
      </c>
      <c r="C12">
        <f t="shared" si="1"/>
        <v>73</v>
      </c>
      <c r="D12">
        <f>IF(D11=0,0,D11*(1-VLOOKUP(C11,Mort!$A$2:$E$111,IF(D11/D10=1-VLOOKUP(C10,Mort!$A$2:$E$111,4),4,5))))</f>
        <v>0.97681554599999998</v>
      </c>
      <c r="E12" s="5">
        <f>IF(C12&lt;65,Assumptions!$C$6,Assumptions!$C$7)*(1+Assumptions!$C$8)^(B12-$B$10)</f>
        <v>4671.3659250000001</v>
      </c>
      <c r="F12" s="6">
        <f t="shared" si="0"/>
        <v>4563.0600000000004</v>
      </c>
    </row>
    <row r="13" spans="2:6" x14ac:dyDescent="0.25">
      <c r="B13">
        <f t="shared" si="1"/>
        <v>2022</v>
      </c>
      <c r="C13">
        <f t="shared" si="1"/>
        <v>74</v>
      </c>
      <c r="D13">
        <f>IF(D12=0,0,D12*(1-VLOOKUP(C12,Mort!$A$2:$E$111,IF(D12/D11=1-VLOOKUP(C11,Mort!$A$2:$E$111,4),4,5))))</f>
        <v>0.96335502777611992</v>
      </c>
      <c r="E13" s="5">
        <f>IF(C13&lt;65,Assumptions!$C$6,Assumptions!$C$7)*(1+Assumptions!$C$8)^(B13-$B$10)</f>
        <v>4928.2910508749992</v>
      </c>
      <c r="F13" s="6">
        <f t="shared" si="0"/>
        <v>4747.6899999999996</v>
      </c>
    </row>
    <row r="14" spans="2:6" x14ac:dyDescent="0.25">
      <c r="B14">
        <f t="shared" si="1"/>
        <v>2023</v>
      </c>
      <c r="C14">
        <f t="shared" si="1"/>
        <v>75</v>
      </c>
      <c r="D14">
        <f>IF(D13=0,0,D13*(1-VLOOKUP(C13,Mort!$A$2:$E$111,IF(D13/D12=1-VLOOKUP(C12,Mort!$A$2:$E$111,4),4,5))))</f>
        <v>0.94849045969753432</v>
      </c>
      <c r="E14" s="5">
        <f>IF(C14&lt;65,Assumptions!$C$6,Assumptions!$C$7)*(1+Assumptions!$C$8)^(B14-$B$10)</f>
        <v>5199.3470586731246</v>
      </c>
      <c r="F14" s="6">
        <f t="shared" si="0"/>
        <v>4931.53</v>
      </c>
    </row>
    <row r="15" spans="2:6" x14ac:dyDescent="0.25">
      <c r="B15">
        <f t="shared" si="1"/>
        <v>2024</v>
      </c>
      <c r="C15">
        <f t="shared" si="1"/>
        <v>76</v>
      </c>
      <c r="D15">
        <f>IF(D14=0,0,D14*(1-VLOOKUP(C14,Mort!$A$2:$E$111,IF(D14/D13=1-VLOOKUP(C13,Mort!$A$2:$E$111,4),4,5))))</f>
        <v>0.93215745398154282</v>
      </c>
      <c r="E15" s="5">
        <f>IF(C15&lt;65,Assumptions!$C$6,Assumptions!$C$7)*(1+Assumptions!$C$8)^(B15-$B$10)</f>
        <v>5485.311146900146</v>
      </c>
      <c r="F15" s="6">
        <f t="shared" si="0"/>
        <v>5113.17</v>
      </c>
    </row>
    <row r="16" spans="2:6" x14ac:dyDescent="0.25">
      <c r="B16">
        <f t="shared" si="1"/>
        <v>2025</v>
      </c>
      <c r="C16">
        <f t="shared" si="1"/>
        <v>77</v>
      </c>
      <c r="D16">
        <f>IF(D15=0,0,D15*(1-VLOOKUP(C15,Mort!$A$2:$E$111,IF(D15/D14=1-VLOOKUP(C14,Mort!$A$2:$E$111,4),4,5))))</f>
        <v>0.91428799558871665</v>
      </c>
      <c r="E16" s="5">
        <f>IF(C16&lt;65,Assumptions!$C$6,Assumptions!$C$7)*(1+Assumptions!$C$8)^(B16-$B$10)</f>
        <v>5787.0032599796532</v>
      </c>
      <c r="F16" s="6">
        <f t="shared" si="0"/>
        <v>5290.99</v>
      </c>
    </row>
    <row r="17" spans="2:106" x14ac:dyDescent="0.25">
      <c r="B17">
        <f t="shared" si="1"/>
        <v>2026</v>
      </c>
      <c r="C17">
        <f t="shared" si="1"/>
        <v>78</v>
      </c>
      <c r="D17">
        <f>IF(D16=0,0,D16*(1-VLOOKUP(C16,Mort!$A$2:$E$111,IF(D16/D15=1-VLOOKUP(C15,Mort!$A$2:$E$111,4),4,5))))</f>
        <v>0.89482280416263282</v>
      </c>
      <c r="E17" s="5">
        <f>IF(C17&lt;65,Assumptions!$C$6,Assumptions!$C$7)*(1+Assumptions!$C$8)^(B17-$B$10)</f>
        <v>6105.2884392785336</v>
      </c>
      <c r="F17" s="6">
        <f t="shared" si="0"/>
        <v>5463.15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79</v>
      </c>
      <c r="D18">
        <f>IF(D17=0,0,D17*(1-VLOOKUP(C17,Mort!$A$2:$E$111,IF(D17/D16=1-VLOOKUP(C16,Mort!$A$2:$E$111,4),4,5))))</f>
        <v>0.87372288244047791</v>
      </c>
      <c r="E18" s="5">
        <f>IF(C18&lt;65,Assumptions!$C$6,Assumptions!$C$7)*(1+Assumptions!$C$8)^(B18-$B$10)</f>
        <v>6441.0793034388535</v>
      </c>
      <c r="F18" s="6">
        <f t="shared" si="0"/>
        <v>5627.72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80</v>
      </c>
      <c r="D19">
        <f>IF(D18=0,0,D18*(1-VLOOKUP(C18,Mort!$A$2:$E$111,IF(D18/D17=1-VLOOKUP(C17,Mort!$A$2:$E$111,4),4,5))))</f>
        <v>0.85090997797995704</v>
      </c>
      <c r="E19" s="5">
        <f>IF(C19&lt;65,Assumptions!$C$6,Assumptions!$C$7)*(1+Assumptions!$C$8)^(B19-$B$10)</f>
        <v>6795.3386651279907</v>
      </c>
      <c r="F19" s="6">
        <f t="shared" si="0"/>
        <v>5782.22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81</v>
      </c>
      <c r="D20">
        <f>IF(D19=0,0,D19*(1-VLOOKUP(C19,Mort!$A$2:$E$111,IF(D19/D18=1-VLOOKUP(C18,Mort!$A$2:$E$111,4),4,5))))</f>
        <v>0.82621657041897867</v>
      </c>
      <c r="E20" s="5">
        <f>IF(C20&lt;65,Assumptions!$C$6,Assumptions!$C$7)*(1+Assumptions!$C$8)^(B20-$B$10)</f>
        <v>7169.0822917100295</v>
      </c>
      <c r="F20" s="6">
        <f t="shared" si="0"/>
        <v>5923.21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82</v>
      </c>
      <c r="D21">
        <f>IF(D20=0,0,D20*(1-VLOOKUP(C20,Mort!$A$2:$E$111,IF(D20/D19=1-VLOOKUP(C19,Mort!$A$2:$E$111,4),4,5))))</f>
        <v>0.79941410487458697</v>
      </c>
      <c r="E21" s="5">
        <f>IF(C21&lt;65,Assumptions!$C$6,Assumptions!$C$7)*(1+Assumptions!$C$8)^(B21-$B$10)</f>
        <v>7563.3818177540807</v>
      </c>
      <c r="F21" s="6">
        <f t="shared" si="0"/>
        <v>6046.27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83</v>
      </c>
      <c r="D22">
        <f>IF(D21=0,0,D21*(1-VLOOKUP(C21,Mort!$A$2:$E$111,IF(D21/D20=1-VLOOKUP(C20,Mort!$A$2:$E$111,4),4,5))))</f>
        <v>0.77027546075190834</v>
      </c>
      <c r="E22" s="5">
        <f>IF(C22&lt;65,Assumptions!$C$6,Assumptions!$C$7)*(1+Assumptions!$C$8)^(B22-$B$10)</f>
        <v>7979.3678177305546</v>
      </c>
      <c r="F22" s="6">
        <f t="shared" si="0"/>
        <v>6146.31</v>
      </c>
    </row>
    <row r="23" spans="2:106" x14ac:dyDescent="0.25">
      <c r="B23">
        <f t="shared" si="1"/>
        <v>2032</v>
      </c>
      <c r="C23">
        <f t="shared" si="1"/>
        <v>84</v>
      </c>
      <c r="D23">
        <f>IF(D22=0,0,D22*(1-VLOOKUP(C22,Mort!$A$2:$E$111,IF(D22/D21=1-VLOOKUP(C21,Mort!$A$2:$E$111,4),4,5))))</f>
        <v>0.73865565308804249</v>
      </c>
      <c r="E23" s="5">
        <f>IF(C23&lt;65,Assumptions!$C$6,Assumptions!$C$7)*(1+Assumptions!$C$8)^(B23-$B$10)</f>
        <v>8418.2330477057349</v>
      </c>
      <c r="F23" s="6">
        <f t="shared" si="0"/>
        <v>6218.18</v>
      </c>
    </row>
    <row r="24" spans="2:106" x14ac:dyDescent="0.25">
      <c r="B24">
        <f t="shared" si="1"/>
        <v>2033</v>
      </c>
      <c r="C24">
        <f t="shared" si="1"/>
        <v>85</v>
      </c>
      <c r="D24">
        <f>IF(D23=0,0,D23*(1-VLOOKUP(C23,Mort!$A$2:$E$111,IF(D23/D22=1-VLOOKUP(C22,Mort!$A$2:$E$111,4),4,5))))</f>
        <v>0.70441896356741174</v>
      </c>
      <c r="E24" s="5">
        <f>IF(C24&lt;65,Assumptions!$C$6,Assumptions!$C$7)*(1+Assumptions!$C$8)^(B24-$B$10)</f>
        <v>8881.2358653295505</v>
      </c>
      <c r="F24" s="6">
        <f t="shared" si="0"/>
        <v>6256.11</v>
      </c>
    </row>
    <row r="25" spans="2:106" x14ac:dyDescent="0.25">
      <c r="B25">
        <f t="shared" si="1"/>
        <v>2034</v>
      </c>
      <c r="C25">
        <f t="shared" si="1"/>
        <v>86</v>
      </c>
      <c r="D25">
        <f>IF(D24=0,0,D24*(1-VLOOKUP(C24,Mort!$A$2:$E$111,IF(D24/D23=1-VLOOKUP(C23,Mort!$A$2:$E$111,4),4,5))))</f>
        <v>0.66748627730757237</v>
      </c>
      <c r="E25" s="5">
        <f>IF(C25&lt;65,Assumptions!$C$6,Assumptions!$C$7)*(1+Assumptions!$C$8)^(B25-$B$10)</f>
        <v>9369.7038379226742</v>
      </c>
      <c r="F25" s="6">
        <f t="shared" si="0"/>
        <v>6254.15</v>
      </c>
    </row>
    <row r="26" spans="2:106" x14ac:dyDescent="0.25">
      <c r="B26">
        <f t="shared" si="1"/>
        <v>2035</v>
      </c>
      <c r="C26">
        <f t="shared" si="1"/>
        <v>87</v>
      </c>
      <c r="D26">
        <f>IF(D25=0,0,D25*(1-VLOOKUP(C25,Mort!$A$2:$E$111,IF(D25/D24=1-VLOOKUP(C24,Mort!$A$2:$E$111,4),4,5))))</f>
        <v>0.62786429188659487</v>
      </c>
      <c r="E26" s="5">
        <f>IF(C26&lt;65,Assumptions!$C$6,Assumptions!$C$7)*(1+Assumptions!$C$8)^(B26-$B$10)</f>
        <v>9885.0375490084207</v>
      </c>
      <c r="F26" s="6">
        <f t="shared" si="0"/>
        <v>6206.46</v>
      </c>
    </row>
    <row r="27" spans="2:106" x14ac:dyDescent="0.25">
      <c r="B27">
        <f t="shared" si="1"/>
        <v>2036</v>
      </c>
      <c r="C27">
        <f t="shared" si="1"/>
        <v>88</v>
      </c>
      <c r="D27">
        <f>IF(D26=0,0,D26*(1-VLOOKUP(C26,Mort!$A$2:$E$111,IF(D26/D25=1-VLOOKUP(C25,Mort!$A$2:$E$111,4),4,5))))</f>
        <v>0.58565297554305906</v>
      </c>
      <c r="E27" s="5">
        <f>IF(C27&lt;65,Assumptions!$C$6,Assumptions!$C$7)*(1+Assumptions!$C$8)^(B27-$B$10)</f>
        <v>10428.714614203884</v>
      </c>
      <c r="F27" s="6">
        <f t="shared" si="0"/>
        <v>6107.61</v>
      </c>
    </row>
    <row r="28" spans="2:106" x14ac:dyDescent="0.25">
      <c r="B28">
        <f t="shared" ref="B28:C43" si="2">B27+1</f>
        <v>2037</v>
      </c>
      <c r="C28">
        <f t="shared" si="2"/>
        <v>89</v>
      </c>
      <c r="D28">
        <f>IF(D27=0,0,D27*(1-VLOOKUP(C27,Mort!$A$2:$E$111,IF(D27/D26=1-VLOOKUP(C26,Mort!$A$2:$E$111,4),4,5))))</f>
        <v>0.54109064063398771</v>
      </c>
      <c r="E28" s="5">
        <f>IF(C28&lt;65,Assumptions!$C$6,Assumptions!$C$7)*(1+Assumptions!$C$8)^(B28-$B$10)</f>
        <v>11002.293917985098</v>
      </c>
      <c r="F28" s="6">
        <f t="shared" si="0"/>
        <v>5953.24</v>
      </c>
    </row>
    <row r="29" spans="2:106" x14ac:dyDescent="0.25">
      <c r="B29">
        <f t="shared" si="2"/>
        <v>2038</v>
      </c>
      <c r="C29">
        <f t="shared" si="2"/>
        <v>90</v>
      </c>
      <c r="D29">
        <f>IF(D28=0,0,D28*(1-VLOOKUP(C28,Mort!$A$2:$E$111,IF(D28/D27=1-VLOOKUP(C27,Mort!$A$2:$E$111,4),4,5))))</f>
        <v>0.4945622564458711</v>
      </c>
      <c r="E29" s="5">
        <f>IF(C29&lt;65,Assumptions!$C$6,Assumptions!$C$7)*(1+Assumptions!$C$8)^(B29-$B$10)</f>
        <v>11607.420083474277</v>
      </c>
      <c r="F29" s="6">
        <f t="shared" si="0"/>
        <v>5740.59</v>
      </c>
    </row>
    <row r="30" spans="2:106" x14ac:dyDescent="0.25">
      <c r="B30">
        <f t="shared" si="2"/>
        <v>2039</v>
      </c>
      <c r="C30">
        <f t="shared" si="2"/>
        <v>91</v>
      </c>
      <c r="D30">
        <f>IF(D29=0,0,D29*(1-VLOOKUP(C29,Mort!$A$2:$E$111,IF(D29/D28=1-VLOOKUP(C28,Mort!$A$2:$E$111,4),4,5))))</f>
        <v>0.44566488615106781</v>
      </c>
      <c r="E30" s="5">
        <f>IF(C30&lt;65,Assumptions!$C$6,Assumptions!$C$7)*(1+Assumptions!$C$8)^(B30-$B$10)</f>
        <v>12245.828188065363</v>
      </c>
      <c r="F30" s="6">
        <f t="shared" si="0"/>
        <v>5457.54</v>
      </c>
    </row>
    <row r="31" spans="2:106" x14ac:dyDescent="0.25">
      <c r="B31">
        <f t="shared" si="2"/>
        <v>2040</v>
      </c>
      <c r="C31">
        <f t="shared" si="2"/>
        <v>92</v>
      </c>
      <c r="D31">
        <f>IF(D30=0,0,D30*(1-VLOOKUP(C30,Mort!$A$2:$E$111,IF(D30/D29=1-VLOOKUP(C29,Mort!$A$2:$E$111,4),4,5))))</f>
        <v>0.39526018752738207</v>
      </c>
      <c r="E31" s="5">
        <f>IF(C31&lt;65,Assumptions!$C$6,Assumptions!$C$7)*(1+Assumptions!$C$8)^(B31-$B$10)</f>
        <v>12919.348738408957</v>
      </c>
      <c r="F31" s="6">
        <f t="shared" si="0"/>
        <v>5106.5</v>
      </c>
    </row>
    <row r="32" spans="2:106" x14ac:dyDescent="0.25">
      <c r="B32">
        <f t="shared" si="2"/>
        <v>2041</v>
      </c>
      <c r="C32">
        <f t="shared" si="2"/>
        <v>93</v>
      </c>
      <c r="D32">
        <f>IF(D31=0,0,D31*(1-VLOOKUP(C31,Mort!$A$2:$E$111,IF(D31/D30=1-VLOOKUP(C30,Mort!$A$2:$E$111,4),4,5))))</f>
        <v>0.3444060118001091</v>
      </c>
      <c r="E32" s="5">
        <f>IF(C32&lt;65,Assumptions!$C$6,Assumptions!$C$7)*(1+Assumptions!$C$8)^(B32-$B$10)</f>
        <v>13629.912919021448</v>
      </c>
      <c r="F32" s="6">
        <f t="shared" si="0"/>
        <v>4694.22</v>
      </c>
    </row>
    <row r="33" spans="2:6" x14ac:dyDescent="0.25">
      <c r="B33">
        <f t="shared" si="2"/>
        <v>2042</v>
      </c>
      <c r="C33">
        <f t="shared" si="2"/>
        <v>94</v>
      </c>
      <c r="D33">
        <f>IF(D32=0,0,D32*(1-VLOOKUP(C32,Mort!$A$2:$E$111,IF(D32/D31=1-VLOOKUP(C31,Mort!$A$2:$E$111,4),4,5))))</f>
        <v>0.29423638806118724</v>
      </c>
      <c r="E33" s="5">
        <f>IF(C33&lt;65,Assumptions!$C$6,Assumptions!$C$7)*(1+Assumptions!$C$8)^(B33-$B$10)</f>
        <v>14379.558129567627</v>
      </c>
      <c r="F33" s="6">
        <f t="shared" si="0"/>
        <v>4230.99</v>
      </c>
    </row>
    <row r="34" spans="2:6" x14ac:dyDescent="0.25">
      <c r="B34">
        <f t="shared" si="2"/>
        <v>2043</v>
      </c>
      <c r="C34">
        <f t="shared" si="2"/>
        <v>95</v>
      </c>
      <c r="D34">
        <f>IF(D33=0,0,D33*(1-VLOOKUP(C33,Mort!$A$2:$E$111,IF(D33/D32=1-VLOOKUP(C32,Mort!$A$2:$E$111,4),4,5))))</f>
        <v>0.24586686822780865</v>
      </c>
      <c r="E34" s="5">
        <f>IF(C34&lt;65,Assumptions!$C$6,Assumptions!$C$7)*(1+Assumptions!$C$8)^(B34-$B$10)</f>
        <v>15170.433826693847</v>
      </c>
      <c r="F34" s="6">
        <f t="shared" si="0"/>
        <v>3729.91</v>
      </c>
    </row>
    <row r="35" spans="2:6" x14ac:dyDescent="0.25">
      <c r="B35">
        <f t="shared" si="2"/>
        <v>2044</v>
      </c>
      <c r="C35">
        <f t="shared" si="2"/>
        <v>96</v>
      </c>
      <c r="D35">
        <f>IF(D34=0,0,D34*(1-VLOOKUP(C34,Mort!$A$2:$E$111,IF(D34/D33=1-VLOOKUP(C33,Mort!$A$2:$E$111,4),4,5))))</f>
        <v>0.20040854296116911</v>
      </c>
      <c r="E35" s="5">
        <f>IF(C35&lt;65,Assumptions!$C$6,Assumptions!$C$7)*(1+Assumptions!$C$8)^(B35-$B$10)</f>
        <v>16004.807687162009</v>
      </c>
      <c r="F35" s="6">
        <f t="shared" si="0"/>
        <v>3207.5</v>
      </c>
    </row>
    <row r="36" spans="2:6" x14ac:dyDescent="0.25">
      <c r="B36">
        <f t="shared" si="2"/>
        <v>2045</v>
      </c>
      <c r="C36">
        <f t="shared" si="2"/>
        <v>97</v>
      </c>
      <c r="D36">
        <f>IF(D35=0,0,D35*(1-VLOOKUP(C35,Mort!$A$2:$E$111,IF(D35/D34=1-VLOOKUP(C34,Mort!$A$2:$E$111,4),4,5))))</f>
        <v>0.15896004810594011</v>
      </c>
      <c r="E36" s="5">
        <f>IF(C36&lt;65,Assumptions!$C$6,Assumptions!$C$7)*(1+Assumptions!$C$8)^(B36-$B$10)</f>
        <v>16885.07210995592</v>
      </c>
      <c r="F36" s="6">
        <f t="shared" si="0"/>
        <v>2684.05</v>
      </c>
    </row>
    <row r="37" spans="2:6" x14ac:dyDescent="0.25">
      <c r="B37">
        <f t="shared" si="2"/>
        <v>2046</v>
      </c>
      <c r="C37">
        <f t="shared" si="2"/>
        <v>98</v>
      </c>
      <c r="D37">
        <f>IF(D36=0,0,D36*(1-VLOOKUP(C36,Mort!$A$2:$E$111,IF(D36/D35=1-VLOOKUP(C35,Mort!$A$2:$E$111,4),4,5))))</f>
        <v>0.12246600026177838</v>
      </c>
      <c r="E37" s="5">
        <f>IF(C37&lt;65,Assumptions!$C$6,Assumptions!$C$7)*(1+Assumptions!$C$8)^(B37-$B$10)</f>
        <v>17813.751076003493</v>
      </c>
      <c r="F37" s="6">
        <f t="shared" si="0"/>
        <v>2181.58</v>
      </c>
    </row>
    <row r="38" spans="2:6" x14ac:dyDescent="0.25">
      <c r="B38">
        <f t="shared" si="2"/>
        <v>2047</v>
      </c>
      <c r="C38">
        <f t="shared" si="2"/>
        <v>99</v>
      </c>
      <c r="D38">
        <f>IF(D37=0,0,D37*(1-VLOOKUP(C37,Mort!$A$2:$E$111,IF(D37/D36=1-VLOOKUP(C36,Mort!$A$2:$E$111,4),4,5))))</f>
        <v>9.2156889856990845E-2</v>
      </c>
      <c r="E38" s="5">
        <f>IF(C38&lt;65,Assumptions!$C$6,Assumptions!$C$7)*(1+Assumptions!$C$8)^(B38-$B$10)</f>
        <v>18793.507385183686</v>
      </c>
      <c r="F38" s="6">
        <f t="shared" si="0"/>
        <v>1731.95</v>
      </c>
    </row>
    <row r="39" spans="2:6" x14ac:dyDescent="0.25">
      <c r="B39">
        <f t="shared" si="2"/>
        <v>2048</v>
      </c>
      <c r="C39">
        <f t="shared" si="2"/>
        <v>100</v>
      </c>
      <c r="D39">
        <f>IF(D38=0,0,D38*(1-VLOOKUP(C38,Mort!$A$2:$E$111,IF(D38/D37=1-VLOOKUP(C37,Mort!$A$2:$E$111,4),4,5))))</f>
        <v>6.7290196266879002E-2</v>
      </c>
      <c r="E39" s="5">
        <f>IF(C39&lt;65,Assumptions!$C$6,Assumptions!$C$7)*(1+Assumptions!$C$8)^(B39-$B$10)</f>
        <v>19827.150291368784</v>
      </c>
      <c r="F39" s="6">
        <f t="shared" si="0"/>
        <v>1334.17</v>
      </c>
    </row>
    <row r="40" spans="2:6" x14ac:dyDescent="0.25">
      <c r="B40">
        <f t="shared" si="2"/>
        <v>2049</v>
      </c>
      <c r="C40">
        <f t="shared" si="2"/>
        <v>101</v>
      </c>
      <c r="D40">
        <f>IF(D39=0,0,D39*(1-VLOOKUP(C39,Mort!$A$2:$E$111,IF(D39/D38=1-VLOOKUP(C38,Mort!$A$2:$E$111,4),4,5))))</f>
        <v>4.7091698053449926E-2</v>
      </c>
      <c r="E40" s="5">
        <f>IF(C40&lt;65,Assumptions!$C$6,Assumptions!$C$7)*(1+Assumptions!$C$8)^(B40-$B$10)</f>
        <v>20917.643557394069</v>
      </c>
      <c r="F40" s="6">
        <f t="shared" si="0"/>
        <v>985.05</v>
      </c>
    </row>
    <row r="41" spans="2:6" x14ac:dyDescent="0.25">
      <c r="B41">
        <f t="shared" si="2"/>
        <v>2050</v>
      </c>
      <c r="C41">
        <f t="shared" si="2"/>
        <v>102</v>
      </c>
      <c r="D41">
        <f>IF(D40=0,0,D40*(1-VLOOKUP(C40,Mort!$A$2:$E$111,IF(D40/D39=1-VLOOKUP(C39,Mort!$A$2:$E$111,4),4,5))))</f>
        <v>3.1277834930120908E-2</v>
      </c>
      <c r="E41" s="5">
        <f>IF(C41&lt;65,Assumptions!$C$6,Assumptions!$C$7)*(1+Assumptions!$C$8)^(B41-$B$10)</f>
        <v>22068.113953050739</v>
      </c>
      <c r="F41" s="6">
        <f t="shared" si="0"/>
        <v>690.24</v>
      </c>
    </row>
    <row r="42" spans="2:6" x14ac:dyDescent="0.25">
      <c r="B42">
        <f t="shared" si="2"/>
        <v>2051</v>
      </c>
      <c r="C42">
        <f t="shared" si="2"/>
        <v>103</v>
      </c>
      <c r="D42">
        <f>IF(D41=0,0,D41*(1-VLOOKUP(C41,Mort!$A$2:$E$111,IF(D41/D40=1-VLOOKUP(C40,Mort!$A$2:$E$111,4),4,5))))</f>
        <v>1.9616832511473233E-2</v>
      </c>
      <c r="E42" s="5">
        <f>IF(C42&lt;65,Assumptions!$C$6,Assumptions!$C$7)*(1+Assumptions!$C$8)^(B42-$B$10)</f>
        <v>23281.86022046853</v>
      </c>
      <c r="F42" s="6">
        <f t="shared" si="0"/>
        <v>456.72</v>
      </c>
    </row>
    <row r="43" spans="2:6" x14ac:dyDescent="0.25">
      <c r="B43">
        <f t="shared" si="2"/>
        <v>2052</v>
      </c>
      <c r="C43">
        <f t="shared" si="2"/>
        <v>104</v>
      </c>
      <c r="D43">
        <f>IF(D42=0,0,D42*(1-VLOOKUP(C42,Mort!$A$2:$E$111,IF(D42/D41=1-VLOOKUP(C41,Mort!$A$2:$E$111,4),4,5))))</f>
        <v>1.1180417521589055E-2</v>
      </c>
      <c r="E43" s="5">
        <f>IF(C43&lt;65,Assumptions!$C$6,Assumptions!$C$7)*(1+Assumptions!$C$8)^(B43-$B$10)</f>
        <v>24562.362532594299</v>
      </c>
      <c r="F43" s="6">
        <f t="shared" si="0"/>
        <v>274.62</v>
      </c>
    </row>
    <row r="44" spans="2:6" x14ac:dyDescent="0.25">
      <c r="B44">
        <f t="shared" ref="B44:C59" si="3">B43+1</f>
        <v>2053</v>
      </c>
      <c r="C44">
        <f t="shared" si="3"/>
        <v>105</v>
      </c>
      <c r="D44">
        <f>IF(D43=0,0,D43*(1-VLOOKUP(C43,Mort!$A$2:$E$111,IF(D43/D42=1-VLOOKUP(C42,Mort!$A$2:$E$111,4),4,5))))</f>
        <v>5.6480115193811428E-3</v>
      </c>
      <c r="E44" s="5">
        <f>IF(C44&lt;65,Assumptions!$C$6,Assumptions!$C$7)*(1+Assumptions!$C$8)^(B44-$B$10)</f>
        <v>25913.292471886984</v>
      </c>
      <c r="F44" s="6">
        <f t="shared" si="0"/>
        <v>146.36000000000001</v>
      </c>
    </row>
    <row r="45" spans="2:6" x14ac:dyDescent="0.25">
      <c r="B45">
        <f t="shared" si="3"/>
        <v>2054</v>
      </c>
      <c r="C45">
        <f t="shared" si="3"/>
        <v>106</v>
      </c>
      <c r="D45">
        <f>IF(D44=0,0,D44*(1-VLOOKUP(C44,Mort!$A$2:$E$111,IF(D44/D43=1-VLOOKUP(C43,Mort!$A$2:$E$111,4),4,5))))</f>
        <v>2.479872417814678E-3</v>
      </c>
      <c r="E45" s="5">
        <f>IF(C45&lt;65,Assumptions!$C$6,Assumptions!$C$7)*(1+Assumptions!$C$8)^(B45-$B$10)</f>
        <v>27338.523557840763</v>
      </c>
      <c r="F45" s="6">
        <f t="shared" si="0"/>
        <v>67.8</v>
      </c>
    </row>
    <row r="46" spans="2:6" x14ac:dyDescent="0.25">
      <c r="B46">
        <f t="shared" si="3"/>
        <v>2055</v>
      </c>
      <c r="C46">
        <f t="shared" si="3"/>
        <v>107</v>
      </c>
      <c r="D46">
        <f>IF(D45=0,0,D45*(1-VLOOKUP(C45,Mort!$A$2:$E$111,IF(D45/D44=1-VLOOKUP(C44,Mort!$A$2:$E$111,4),4,5))))</f>
        <v>9.3426713468750173E-4</v>
      </c>
      <c r="E46" s="5">
        <f>IF(C46&lt;65,Assumptions!$C$6,Assumptions!$C$7)*(1+Assumptions!$C$8)^(B46-$B$10)</f>
        <v>28842.142353522009</v>
      </c>
      <c r="F46" s="6">
        <f t="shared" si="0"/>
        <v>26.95</v>
      </c>
    </row>
    <row r="47" spans="2:6" x14ac:dyDescent="0.25">
      <c r="B47">
        <f t="shared" si="3"/>
        <v>2056</v>
      </c>
      <c r="C47">
        <f t="shared" si="3"/>
        <v>108</v>
      </c>
      <c r="D47">
        <f>IF(D46=0,0,D46*(1-VLOOKUP(C46,Mort!$A$2:$E$111,IF(D46/D45=1-VLOOKUP(C45,Mort!$A$2:$E$111,4),4,5))))</f>
        <v>2.8726845857371299E-4</v>
      </c>
      <c r="E47" s="5">
        <f>IF(C47&lt;65,Assumptions!$C$6,Assumptions!$C$7)*(1+Assumptions!$C$8)^(B47-$B$10)</f>
        <v>30428.460182965719</v>
      </c>
      <c r="F47" s="6">
        <f t="shared" si="0"/>
        <v>8.74</v>
      </c>
    </row>
    <row r="48" spans="2:6" x14ac:dyDescent="0.25">
      <c r="B48">
        <f t="shared" si="3"/>
        <v>2057</v>
      </c>
      <c r="C48">
        <f t="shared" si="3"/>
        <v>109</v>
      </c>
      <c r="D48">
        <f>IF(D47=0,0,D47*(1-VLOOKUP(C47,Mort!$A$2:$E$111,IF(D47/D46=1-VLOOKUP(C46,Mort!$A$2:$E$111,4),4,5))))</f>
        <v>6.6221125070412308E-5</v>
      </c>
      <c r="E48" s="5">
        <f>IF(C48&lt;65,Assumptions!$C$6,Assumptions!$C$7)*(1+Assumptions!$C$8)^(B48-$B$10)</f>
        <v>32102.025493028828</v>
      </c>
      <c r="F48" s="6">
        <f t="shared" si="0"/>
        <v>2.13</v>
      </c>
    </row>
    <row r="49" spans="2:6" x14ac:dyDescent="0.25">
      <c r="B49">
        <f t="shared" si="3"/>
        <v>2058</v>
      </c>
      <c r="C49">
        <f t="shared" si="3"/>
        <v>110</v>
      </c>
      <c r="D49">
        <f>IF(D48=0,0,D48*(1-VLOOKUP(C48,Mort!$A$2:$E$111,IF(D48/D47=1-VLOOKUP(C47,Mort!$A$2:$E$111,4),4,5))))</f>
        <v>9.6027253464604876E-6</v>
      </c>
      <c r="E49" s="5">
        <f>IF(C49&lt;65,Assumptions!$C$6,Assumptions!$C$7)*(1+Assumptions!$C$8)^(B49-$B$10)</f>
        <v>33867.636895145413</v>
      </c>
      <c r="F49" s="6">
        <f t="shared" si="0"/>
        <v>0.33</v>
      </c>
    </row>
    <row r="50" spans="2:6" x14ac:dyDescent="0.25">
      <c r="B50">
        <f t="shared" si="3"/>
        <v>2059</v>
      </c>
      <c r="C50">
        <f t="shared" si="3"/>
        <v>111</v>
      </c>
      <c r="D50">
        <f>IF(D49=0,0,D49*(1-VLOOKUP(C49,Mort!$A$2:$E$111,IF(D49/D48=1-VLOOKUP(C48,Mort!$A$2:$E$111,4),4,5))))</f>
        <v>0</v>
      </c>
      <c r="E50" s="5">
        <f>IF(C50&lt;65,Assumptions!$C$6,Assumptions!$C$7)*(1+Assumptions!$C$8)^(B50-$B$10)</f>
        <v>35730.356924378415</v>
      </c>
      <c r="F50" s="6">
        <f t="shared" si="0"/>
        <v>0</v>
      </c>
    </row>
    <row r="51" spans="2:6" x14ac:dyDescent="0.25">
      <c r="B51">
        <f t="shared" si="3"/>
        <v>2060</v>
      </c>
      <c r="C51">
        <f t="shared" si="3"/>
        <v>112</v>
      </c>
      <c r="D51">
        <f>IF(D50=0,0,D50*(1-VLOOKUP(C50,Mort!$A$2:$E$111,IF(D50/D49=1-VLOOKUP(C49,Mort!$A$2:$E$111,4),4,5))))</f>
        <v>0</v>
      </c>
      <c r="E51" s="5">
        <f>IF(C51&lt;65,Assumptions!$C$6,Assumptions!$C$7)*(1+Assumptions!$C$8)^(B51-$B$10)</f>
        <v>37695.526555219221</v>
      </c>
      <c r="F51" s="6">
        <f t="shared" si="0"/>
        <v>0</v>
      </c>
    </row>
    <row r="52" spans="2:6" x14ac:dyDescent="0.25">
      <c r="B52">
        <f t="shared" si="3"/>
        <v>2061</v>
      </c>
      <c r="C52">
        <f t="shared" si="3"/>
        <v>113</v>
      </c>
      <c r="D52">
        <f>IF(D51=0,0,D51*(1-VLOOKUP(C51,Mort!$A$2:$E$111,IF(D51/D50=1-VLOOKUP(C50,Mort!$A$2:$E$111,4),4,5))))</f>
        <v>0</v>
      </c>
      <c r="E52" s="5">
        <f>IF(C52&lt;65,Assumptions!$C$6,Assumptions!$C$7)*(1+Assumptions!$C$8)^(B52-$B$10)</f>
        <v>39768.780515756276</v>
      </c>
      <c r="F52" s="6">
        <f t="shared" si="0"/>
        <v>0</v>
      </c>
    </row>
    <row r="53" spans="2:6" x14ac:dyDescent="0.25">
      <c r="B53">
        <f t="shared" si="3"/>
        <v>2062</v>
      </c>
      <c r="C53">
        <f t="shared" si="3"/>
        <v>114</v>
      </c>
      <c r="D53">
        <f>IF(D52=0,0,D52*(1-VLOOKUP(C52,Mort!$A$2:$E$111,IF(D52/D51=1-VLOOKUP(C51,Mort!$A$2:$E$111,4),4,5))))</f>
        <v>0</v>
      </c>
      <c r="E53" s="5">
        <f>IF(C53&lt;65,Assumptions!$C$6,Assumptions!$C$7)*(1+Assumptions!$C$8)^(B53-$B$10)</f>
        <v>41956.063444122869</v>
      </c>
      <c r="F53" s="6">
        <f t="shared" si="0"/>
        <v>0</v>
      </c>
    </row>
    <row r="54" spans="2:6" x14ac:dyDescent="0.25">
      <c r="B54">
        <f t="shared" si="3"/>
        <v>2063</v>
      </c>
      <c r="C54">
        <f t="shared" si="3"/>
        <v>115</v>
      </c>
      <c r="D54">
        <f>IF(D53=0,0,D53*(1-VLOOKUP(C53,Mort!$A$2:$E$111,IF(D53/D52=1-VLOOKUP(C52,Mort!$A$2:$E$111,4),4,5))))</f>
        <v>0</v>
      </c>
      <c r="E54" s="5">
        <f>IF(C54&lt;65,Assumptions!$C$6,Assumptions!$C$7)*(1+Assumptions!$C$8)^(B54-$B$10)</f>
        <v>44263.646933549629</v>
      </c>
      <c r="F54" s="6">
        <f t="shared" si="0"/>
        <v>0</v>
      </c>
    </row>
    <row r="55" spans="2:6" x14ac:dyDescent="0.25">
      <c r="B55">
        <f t="shared" si="3"/>
        <v>2064</v>
      </c>
      <c r="C55">
        <f t="shared" si="3"/>
        <v>116</v>
      </c>
      <c r="D55">
        <f>IF(D54=0,0,D54*(1-VLOOKUP(C54,Mort!$A$2:$E$111,IF(D54/D53=1-VLOOKUP(C53,Mort!$A$2:$E$111,4),4,5))))</f>
        <v>0</v>
      </c>
      <c r="E55" s="5">
        <f>IF(C55&lt;65,Assumptions!$C$6,Assumptions!$C$7)*(1+Assumptions!$C$8)^(B55-$B$10)</f>
        <v>46698.147514894852</v>
      </c>
      <c r="F55" s="6">
        <f t="shared" si="0"/>
        <v>0</v>
      </c>
    </row>
    <row r="56" spans="2:6" x14ac:dyDescent="0.25">
      <c r="B56">
        <f t="shared" si="3"/>
        <v>2065</v>
      </c>
      <c r="C56">
        <f t="shared" si="3"/>
        <v>117</v>
      </c>
      <c r="D56">
        <f>IF(D55=0,0,D55*(1-VLOOKUP(C55,Mort!$A$2:$E$111,IF(D55/D54=1-VLOOKUP(C54,Mort!$A$2:$E$111,4),4,5))))</f>
        <v>0</v>
      </c>
      <c r="E56" s="5">
        <f>IF(C56&lt;65,Assumptions!$C$6,Assumptions!$C$7)*(1+Assumptions!$C$8)^(B56-$B$10)</f>
        <v>49266.545628214073</v>
      </c>
      <c r="F56" s="6">
        <f t="shared" si="0"/>
        <v>0</v>
      </c>
    </row>
    <row r="57" spans="2:6" x14ac:dyDescent="0.25">
      <c r="B57">
        <f t="shared" si="3"/>
        <v>2066</v>
      </c>
      <c r="C57">
        <f t="shared" si="3"/>
        <v>118</v>
      </c>
      <c r="D57">
        <f>IF(D56=0,0,D56*(1-VLOOKUP(C56,Mort!$A$2:$E$111,IF(D56/D55=1-VLOOKUP(C55,Mort!$A$2:$E$111,4),4,5))))</f>
        <v>0</v>
      </c>
      <c r="E57" s="5">
        <f>IF(C57&lt;65,Assumptions!$C$6,Assumptions!$C$7)*(1+Assumptions!$C$8)^(B57-$B$10)</f>
        <v>51976.205637765845</v>
      </c>
      <c r="F57" s="6">
        <f t="shared" si="0"/>
        <v>0</v>
      </c>
    </row>
    <row r="58" spans="2:6" x14ac:dyDescent="0.25">
      <c r="B58">
        <f t="shared" si="3"/>
        <v>2067</v>
      </c>
      <c r="C58">
        <f t="shared" si="3"/>
        <v>119</v>
      </c>
      <c r="D58">
        <f>IF(D57=0,0,D57*(1-VLOOKUP(C57,Mort!$A$2:$E$111,IF(D57/D56=1-VLOOKUP(C56,Mort!$A$2:$E$111,4),4,5))))</f>
        <v>0</v>
      </c>
      <c r="E58" s="5">
        <f>IF(C58&lt;65,Assumptions!$C$6,Assumptions!$C$7)*(1+Assumptions!$C$8)^(B58-$B$10)</f>
        <v>54834.896947842957</v>
      </c>
      <c r="F58" s="6">
        <f t="shared" si="0"/>
        <v>0</v>
      </c>
    </row>
    <row r="59" spans="2:6" x14ac:dyDescent="0.25">
      <c r="B59">
        <f t="shared" si="3"/>
        <v>2068</v>
      </c>
      <c r="C59">
        <f t="shared" si="3"/>
        <v>120</v>
      </c>
      <c r="D59">
        <f>IF(D58=0,0,D58*(1-VLOOKUP(C58,Mort!$A$2:$E$111,IF(D58/D57=1-VLOOKUP(C57,Mort!$A$2:$E$111,4),4,5))))</f>
        <v>0</v>
      </c>
      <c r="E59" s="5">
        <f>IF(C59&lt;65,Assumptions!$C$6,Assumptions!$C$7)*(1+Assumptions!$C$8)^(B59-$B$10)</f>
        <v>57850.816279974322</v>
      </c>
      <c r="F59" s="6">
        <f t="shared" si="0"/>
        <v>0</v>
      </c>
    </row>
    <row r="60" spans="2:6" x14ac:dyDescent="0.25">
      <c r="B60">
        <f t="shared" ref="B60:C75" si="4">B59+1</f>
        <v>2069</v>
      </c>
      <c r="C60">
        <f t="shared" si="4"/>
        <v>121</v>
      </c>
      <c r="D60">
        <f>IF(D59=0,0,D59*(1-VLOOKUP(C59,Mort!$A$2:$E$111,IF(D59/D58=1-VLOOKUP(C58,Mort!$A$2:$E$111,4),4,5))))</f>
        <v>0</v>
      </c>
      <c r="E60" s="5">
        <f>IF(C60&lt;65,Assumptions!$C$6,Assumptions!$C$7)*(1+Assumptions!$C$8)^(B60-$B$10)</f>
        <v>61032.611175372906</v>
      </c>
      <c r="F60" s="6">
        <f t="shared" si="0"/>
        <v>0</v>
      </c>
    </row>
    <row r="61" spans="2:6" x14ac:dyDescent="0.25">
      <c r="B61">
        <f t="shared" si="4"/>
        <v>2070</v>
      </c>
      <c r="C61">
        <f t="shared" si="4"/>
        <v>122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123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124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125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126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127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128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129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130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131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132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133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134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135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136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137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138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139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140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141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142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143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144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145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146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147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148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149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150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151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152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153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154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155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156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157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158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159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160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161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162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163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164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165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166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167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168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169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170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C2F2C-BB20-4444-9443-D10579613442}">
  <sheetPr codeName="Sheet27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17</v>
      </c>
      <c r="E3" s="5"/>
      <c r="F3" s="5"/>
    </row>
    <row r="4" spans="2:6" x14ac:dyDescent="0.25">
      <c r="B4" t="s">
        <v>5</v>
      </c>
      <c r="C4">
        <f>VLOOKUP(C3,AMMset!A:E,3)</f>
        <v>64</v>
      </c>
      <c r="E4" s="5"/>
      <c r="F4" s="5"/>
    </row>
    <row r="5" spans="2:6" x14ac:dyDescent="0.25">
      <c r="B5" t="s">
        <v>7</v>
      </c>
      <c r="C5" t="str">
        <f>VLOOKUP(C3,AMMset!A:E,5)</f>
        <v>M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122399.63006575087</v>
      </c>
      <c r="D7" s="6">
        <f>NPV(Assumptions!$C$9+0.01,F10:F109)*(1.01+Assumptions!$C$9)</f>
        <v>108478.94033277244</v>
      </c>
      <c r="E7" s="6">
        <f>NPV(Assumptions!$C$9-0.01,F10:F109)*(0.99+Assumptions!$C$9)</f>
        <v>139336.66457238459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64</v>
      </c>
      <c r="D10">
        <v>1</v>
      </c>
      <c r="E10" s="5">
        <f>IF(C10&lt;65,Assumptions!$C$6,Assumptions!$C$7)*(1+Assumptions!$C$8)^(B10-$B$10)</f>
        <v>10190</v>
      </c>
      <c r="F10" s="6">
        <f>ROUND(D10*E10, 2)</f>
        <v>10190</v>
      </c>
    </row>
    <row r="11" spans="2:6" x14ac:dyDescent="0.25">
      <c r="B11">
        <f>B10+1</f>
        <v>2020</v>
      </c>
      <c r="C11">
        <f>C10+1</f>
        <v>65</v>
      </c>
      <c r="D11">
        <f>D10*(1-VLOOKUP(C10,Mort!$A$2:$E$111,IF(C5="M",4,5)))</f>
        <v>0.99207000000000001</v>
      </c>
      <c r="E11" s="5">
        <f>IF(C11&lt;65,Assumptions!$C$6,Assumptions!$C$7)*(1+Assumptions!$C$8)^(B11-$B$10)</f>
        <v>4427.835</v>
      </c>
      <c r="F11" s="6">
        <f t="shared" ref="F11:F74" si="0">ROUND(D11*E11, 2)</f>
        <v>4392.72</v>
      </c>
    </row>
    <row r="12" spans="2:6" x14ac:dyDescent="0.25">
      <c r="B12">
        <f t="shared" ref="B12:C27" si="1">B11+1</f>
        <v>2021</v>
      </c>
      <c r="C12">
        <f t="shared" si="1"/>
        <v>66</v>
      </c>
      <c r="D12">
        <f>IF(D11=0,0,D11*(1-VLOOKUP(C11,Mort!$A$2:$E$111,IF(D11/D10=1-VLOOKUP(C10,Mort!$A$2:$E$111,4),4,5))))</f>
        <v>0.9838457397</v>
      </c>
      <c r="E12" s="5">
        <f>IF(C12&lt;65,Assumptions!$C$6,Assumptions!$C$7)*(1+Assumptions!$C$8)^(B12-$B$10)</f>
        <v>4671.3659250000001</v>
      </c>
      <c r="F12" s="6">
        <f t="shared" si="0"/>
        <v>4595.8999999999996</v>
      </c>
    </row>
    <row r="13" spans="2:6" x14ac:dyDescent="0.25">
      <c r="B13">
        <f t="shared" si="1"/>
        <v>2022</v>
      </c>
      <c r="C13">
        <f t="shared" si="1"/>
        <v>67</v>
      </c>
      <c r="D13">
        <f>IF(D12=0,0,D12*(1-VLOOKUP(C12,Mort!$A$2:$E$111,IF(D12/D11=1-VLOOKUP(C11,Mort!$A$2:$E$111,4),4,5))))</f>
        <v>0.97512886644625807</v>
      </c>
      <c r="E13" s="5">
        <f>IF(C13&lt;65,Assumptions!$C$6,Assumptions!$C$7)*(1+Assumptions!$C$8)^(B13-$B$10)</f>
        <v>4928.2910508749992</v>
      </c>
      <c r="F13" s="6">
        <f t="shared" si="0"/>
        <v>4805.72</v>
      </c>
    </row>
    <row r="14" spans="2:6" x14ac:dyDescent="0.25">
      <c r="B14">
        <f t="shared" si="1"/>
        <v>2023</v>
      </c>
      <c r="C14">
        <f t="shared" si="1"/>
        <v>68</v>
      </c>
      <c r="D14">
        <f>IF(D13=0,0,D13*(1-VLOOKUP(C13,Mort!$A$2:$E$111,IF(D13/D12=1-VLOOKUP(C12,Mort!$A$2:$E$111,4),4,5))))</f>
        <v>0.96575787803970947</v>
      </c>
      <c r="E14" s="5">
        <f>IF(C14&lt;65,Assumptions!$C$6,Assumptions!$C$7)*(1+Assumptions!$C$8)^(B14-$B$10)</f>
        <v>5199.3470586731246</v>
      </c>
      <c r="F14" s="6">
        <f t="shared" si="0"/>
        <v>5021.3100000000004</v>
      </c>
    </row>
    <row r="15" spans="2:6" x14ac:dyDescent="0.25">
      <c r="B15">
        <f t="shared" si="1"/>
        <v>2024</v>
      </c>
      <c r="C15">
        <f t="shared" si="1"/>
        <v>69</v>
      </c>
      <c r="D15">
        <f>IF(D14=0,0,D14*(1-VLOOKUP(C14,Mort!$A$2:$E$111,IF(D14/D13=1-VLOOKUP(C13,Mort!$A$2:$E$111,4),4,5))))</f>
        <v>0.95565605063541403</v>
      </c>
      <c r="E15" s="5">
        <f>IF(C15&lt;65,Assumptions!$C$6,Assumptions!$C$7)*(1+Assumptions!$C$8)^(B15-$B$10)</f>
        <v>5485.311146900146</v>
      </c>
      <c r="F15" s="6">
        <f t="shared" si="0"/>
        <v>5242.07</v>
      </c>
    </row>
    <row r="16" spans="2:6" x14ac:dyDescent="0.25">
      <c r="B16">
        <f t="shared" si="1"/>
        <v>2025</v>
      </c>
      <c r="C16">
        <f t="shared" si="1"/>
        <v>70</v>
      </c>
      <c r="D16">
        <f>IF(D15=0,0,D15*(1-VLOOKUP(C15,Mort!$A$2:$E$111,IF(D15/D14=1-VLOOKUP(C14,Mort!$A$2:$E$111,4),4,5))))</f>
        <v>0.94452265764551147</v>
      </c>
      <c r="E16" s="5">
        <f>IF(C16&lt;65,Assumptions!$C$6,Assumptions!$C$7)*(1+Assumptions!$C$8)^(B16-$B$10)</f>
        <v>5787.0032599796532</v>
      </c>
      <c r="F16" s="6">
        <f t="shared" si="0"/>
        <v>5465.96</v>
      </c>
    </row>
    <row r="17" spans="2:106" x14ac:dyDescent="0.25">
      <c r="B17">
        <f t="shared" si="1"/>
        <v>2026</v>
      </c>
      <c r="C17">
        <f t="shared" si="1"/>
        <v>71</v>
      </c>
      <c r="D17">
        <f>IF(D16=0,0,D16*(1-VLOOKUP(C16,Mort!$A$2:$E$111,IF(D16/D15=1-VLOOKUP(C15,Mort!$A$2:$E$111,4),4,5))))</f>
        <v>0.93219663696323751</v>
      </c>
      <c r="E17" s="5">
        <f>IF(C17&lt;65,Assumptions!$C$6,Assumptions!$C$7)*(1+Assumptions!$C$8)^(B17-$B$10)</f>
        <v>6105.2884392785336</v>
      </c>
      <c r="F17" s="6">
        <f t="shared" si="0"/>
        <v>5691.33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72</v>
      </c>
      <c r="D18">
        <f>IF(D17=0,0,D17*(1-VLOOKUP(C17,Mort!$A$2:$E$111,IF(D17/D16=1-VLOOKUP(C16,Mort!$A$2:$E$111,4),4,5))))</f>
        <v>0.91855860016446533</v>
      </c>
      <c r="E18" s="5">
        <f>IF(C18&lt;65,Assumptions!$C$6,Assumptions!$C$7)*(1+Assumptions!$C$8)^(B18-$B$10)</f>
        <v>6441.0793034388535</v>
      </c>
      <c r="F18" s="6">
        <f t="shared" si="0"/>
        <v>5916.51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73</v>
      </c>
      <c r="D19">
        <f>IF(D18=0,0,D18*(1-VLOOKUP(C18,Mort!$A$2:$E$111,IF(D18/D17=1-VLOOKUP(C17,Mort!$A$2:$E$111,4),4,5))))</f>
        <v>0.90355853822377963</v>
      </c>
      <c r="E19" s="5">
        <f>IF(C19&lt;65,Assumptions!$C$6,Assumptions!$C$7)*(1+Assumptions!$C$8)^(B19-$B$10)</f>
        <v>6795.3386651279907</v>
      </c>
      <c r="F19" s="6">
        <f t="shared" si="0"/>
        <v>6139.99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74</v>
      </c>
      <c r="D20">
        <f>IF(D19=0,0,D19*(1-VLOOKUP(C19,Mort!$A$2:$E$111,IF(D19/D18=1-VLOOKUP(C18,Mort!$A$2:$E$111,4),4,5))))</f>
        <v>0.88727641336498708</v>
      </c>
      <c r="E20" s="5">
        <f>IF(C20&lt;65,Assumptions!$C$6,Assumptions!$C$7)*(1+Assumptions!$C$8)^(B20-$B$10)</f>
        <v>7169.0822917100295</v>
      </c>
      <c r="F20" s="6">
        <f t="shared" si="0"/>
        <v>6360.96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75</v>
      </c>
      <c r="D21">
        <f>IF(D20=0,0,D20*(1-VLOOKUP(C20,Mort!$A$2:$E$111,IF(D20/D19=1-VLOOKUP(C19,Mort!$A$2:$E$111,4),4,5))))</f>
        <v>0.86957524891835558</v>
      </c>
      <c r="E21" s="5">
        <f>IF(C21&lt;65,Assumptions!$C$6,Assumptions!$C$7)*(1+Assumptions!$C$8)^(B21-$B$10)</f>
        <v>7563.3818177540807</v>
      </c>
      <c r="F21" s="6">
        <f t="shared" si="0"/>
        <v>6576.93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76</v>
      </c>
      <c r="D22">
        <f>IF(D21=0,0,D21*(1-VLOOKUP(C21,Mort!$A$2:$E$111,IF(D21/D20=1-VLOOKUP(C20,Mort!$A$2:$E$111,4),4,5))))</f>
        <v>0.85040111467970581</v>
      </c>
      <c r="E22" s="5">
        <f>IF(C22&lt;65,Assumptions!$C$6,Assumptions!$C$7)*(1+Assumptions!$C$8)^(B22-$B$10)</f>
        <v>7979.3678177305546</v>
      </c>
      <c r="F22" s="6">
        <f t="shared" si="0"/>
        <v>6785.66</v>
      </c>
    </row>
    <row r="23" spans="2:106" x14ac:dyDescent="0.25">
      <c r="B23">
        <f t="shared" si="1"/>
        <v>2032</v>
      </c>
      <c r="C23">
        <f t="shared" si="1"/>
        <v>77</v>
      </c>
      <c r="D23">
        <f>IF(D22=0,0,D22*(1-VLOOKUP(C22,Mort!$A$2:$E$111,IF(D22/D21=1-VLOOKUP(C21,Mort!$A$2:$E$111,4),4,5))))</f>
        <v>0.82965983149266775</v>
      </c>
      <c r="E23" s="5">
        <f>IF(C23&lt;65,Assumptions!$C$6,Assumptions!$C$7)*(1+Assumptions!$C$8)^(B23-$B$10)</f>
        <v>8418.2330477057349</v>
      </c>
      <c r="F23" s="6">
        <f t="shared" si="0"/>
        <v>6984.27</v>
      </c>
    </row>
    <row r="24" spans="2:106" x14ac:dyDescent="0.25">
      <c r="B24">
        <f t="shared" si="1"/>
        <v>2033</v>
      </c>
      <c r="C24">
        <f t="shared" si="1"/>
        <v>78</v>
      </c>
      <c r="D24">
        <f>IF(D23=0,0,D23*(1-VLOOKUP(C23,Mort!$A$2:$E$111,IF(D23/D22=1-VLOOKUP(C22,Mort!$A$2:$E$111,4),4,5))))</f>
        <v>0.80704330448617767</v>
      </c>
      <c r="E24" s="5">
        <f>IF(C24&lt;65,Assumptions!$C$6,Assumptions!$C$7)*(1+Assumptions!$C$8)^(B24-$B$10)</f>
        <v>8881.2358653295505</v>
      </c>
      <c r="F24" s="6">
        <f t="shared" si="0"/>
        <v>7167.54</v>
      </c>
    </row>
    <row r="25" spans="2:106" x14ac:dyDescent="0.25">
      <c r="B25">
        <f t="shared" si="1"/>
        <v>2034</v>
      </c>
      <c r="C25">
        <f t="shared" si="1"/>
        <v>79</v>
      </c>
      <c r="D25">
        <f>IF(D24=0,0,D24*(1-VLOOKUP(C24,Mort!$A$2:$E$111,IF(D24/D23=1-VLOOKUP(C23,Mort!$A$2:$E$111,4),4,5))))</f>
        <v>0.78231549763672115</v>
      </c>
      <c r="E25" s="5">
        <f>IF(C25&lt;65,Assumptions!$C$6,Assumptions!$C$7)*(1+Assumptions!$C$8)^(B25-$B$10)</f>
        <v>9369.7038379226742</v>
      </c>
      <c r="F25" s="6">
        <f t="shared" si="0"/>
        <v>7330.06</v>
      </c>
    </row>
    <row r="26" spans="2:106" x14ac:dyDescent="0.25">
      <c r="B26">
        <f t="shared" si="1"/>
        <v>2035</v>
      </c>
      <c r="C26">
        <f t="shared" si="1"/>
        <v>80</v>
      </c>
      <c r="D26">
        <f>IF(D25=0,0,D25*(1-VLOOKUP(C25,Mort!$A$2:$E$111,IF(D25/D24=1-VLOOKUP(C24,Mort!$A$2:$E$111,4),4,5))))</f>
        <v>0.75525520457346695</v>
      </c>
      <c r="E26" s="5">
        <f>IF(C26&lt;65,Assumptions!$C$6,Assumptions!$C$7)*(1+Assumptions!$C$8)^(B26-$B$10)</f>
        <v>9885.0375490084207</v>
      </c>
      <c r="F26" s="6">
        <f t="shared" si="0"/>
        <v>7465.73</v>
      </c>
    </row>
    <row r="27" spans="2:106" x14ac:dyDescent="0.25">
      <c r="B27">
        <f t="shared" si="1"/>
        <v>2036</v>
      </c>
      <c r="C27">
        <f t="shared" si="1"/>
        <v>81</v>
      </c>
      <c r="D27">
        <f>IF(D26=0,0,D26*(1-VLOOKUP(C26,Mort!$A$2:$E$111,IF(D26/D25=1-VLOOKUP(C25,Mort!$A$2:$E$111,4),4,5))))</f>
        <v>0.72580780414714752</v>
      </c>
      <c r="E27" s="5">
        <f>IF(C27&lt;65,Assumptions!$C$6,Assumptions!$C$7)*(1+Assumptions!$C$8)^(B27-$B$10)</f>
        <v>10428.714614203884</v>
      </c>
      <c r="F27" s="6">
        <f t="shared" si="0"/>
        <v>7569.24</v>
      </c>
    </row>
    <row r="28" spans="2:106" x14ac:dyDescent="0.25">
      <c r="B28">
        <f t="shared" ref="B28:C43" si="2">B27+1</f>
        <v>2037</v>
      </c>
      <c r="C28">
        <f t="shared" si="2"/>
        <v>82</v>
      </c>
      <c r="D28">
        <f>IF(D27=0,0,D27*(1-VLOOKUP(C27,Mort!$A$2:$E$111,IF(D27/D26=1-VLOOKUP(C26,Mort!$A$2:$E$111,4),4,5))))</f>
        <v>0.69386500268663154</v>
      </c>
      <c r="E28" s="5">
        <f>IF(C28&lt;65,Assumptions!$C$6,Assumptions!$C$7)*(1+Assumptions!$C$8)^(B28-$B$10)</f>
        <v>11002.293917985098</v>
      </c>
      <c r="F28" s="6">
        <f t="shared" si="0"/>
        <v>7634.11</v>
      </c>
    </row>
    <row r="29" spans="2:106" x14ac:dyDescent="0.25">
      <c r="B29">
        <f t="shared" si="2"/>
        <v>2038</v>
      </c>
      <c r="C29">
        <f t="shared" si="2"/>
        <v>83</v>
      </c>
      <c r="D29">
        <f>IF(D28=0,0,D28*(1-VLOOKUP(C28,Mort!$A$2:$E$111,IF(D28/D27=1-VLOOKUP(C27,Mort!$A$2:$E$111,4),4,5))))</f>
        <v>0.65940072800318661</v>
      </c>
      <c r="E29" s="5">
        <f>IF(C29&lt;65,Assumptions!$C$6,Assumptions!$C$7)*(1+Assumptions!$C$8)^(B29-$B$10)</f>
        <v>11607.420083474277</v>
      </c>
      <c r="F29" s="6">
        <f t="shared" si="0"/>
        <v>7653.94</v>
      </c>
    </row>
    <row r="30" spans="2:106" x14ac:dyDescent="0.25">
      <c r="B30">
        <f t="shared" si="2"/>
        <v>2039</v>
      </c>
      <c r="C30">
        <f t="shared" si="2"/>
        <v>84</v>
      </c>
      <c r="D30">
        <f>IF(D29=0,0,D29*(1-VLOOKUP(C29,Mort!$A$2:$E$111,IF(D29/D28=1-VLOOKUP(C28,Mort!$A$2:$E$111,4),4,5))))</f>
        <v>0.62256660333692859</v>
      </c>
      <c r="E30" s="5">
        <f>IF(C30&lt;65,Assumptions!$C$6,Assumptions!$C$7)*(1+Assumptions!$C$8)^(B30-$B$10)</f>
        <v>12245.828188065363</v>
      </c>
      <c r="F30" s="6">
        <f t="shared" si="0"/>
        <v>7623.84</v>
      </c>
    </row>
    <row r="31" spans="2:106" x14ac:dyDescent="0.25">
      <c r="B31">
        <f t="shared" si="2"/>
        <v>2040</v>
      </c>
      <c r="C31">
        <f t="shared" si="2"/>
        <v>85</v>
      </c>
      <c r="D31">
        <f>IF(D30=0,0,D30*(1-VLOOKUP(C30,Mort!$A$2:$E$111,IF(D30/D29=1-VLOOKUP(C29,Mort!$A$2:$E$111,4),4,5))))</f>
        <v>0.58368109329250406</v>
      </c>
      <c r="E31" s="5">
        <f>IF(C31&lt;65,Assumptions!$C$6,Assumptions!$C$7)*(1+Assumptions!$C$8)^(B31-$B$10)</f>
        <v>12919.348738408957</v>
      </c>
      <c r="F31" s="6">
        <f t="shared" si="0"/>
        <v>7540.78</v>
      </c>
    </row>
    <row r="32" spans="2:106" x14ac:dyDescent="0.25">
      <c r="B32">
        <f t="shared" si="2"/>
        <v>2041</v>
      </c>
      <c r="C32">
        <f t="shared" si="2"/>
        <v>86</v>
      </c>
      <c r="D32">
        <f>IF(D31=0,0,D31*(1-VLOOKUP(C31,Mort!$A$2:$E$111,IF(D31/D30=1-VLOOKUP(C30,Mort!$A$2:$E$111,4),4,5))))</f>
        <v>0.54300435790094947</v>
      </c>
      <c r="E32" s="5">
        <f>IF(C32&lt;65,Assumptions!$C$6,Assumptions!$C$7)*(1+Assumptions!$C$8)^(B32-$B$10)</f>
        <v>13629.912919021448</v>
      </c>
      <c r="F32" s="6">
        <f t="shared" si="0"/>
        <v>7401.1</v>
      </c>
    </row>
    <row r="33" spans="2:6" x14ac:dyDescent="0.25">
      <c r="B33">
        <f t="shared" si="2"/>
        <v>2042</v>
      </c>
      <c r="C33">
        <f t="shared" si="2"/>
        <v>87</v>
      </c>
      <c r="D33">
        <f>IF(D32=0,0,D32*(1-VLOOKUP(C32,Mort!$A$2:$E$111,IF(D32/D31=1-VLOOKUP(C31,Mort!$A$2:$E$111,4),4,5))))</f>
        <v>0.50082377937920375</v>
      </c>
      <c r="E33" s="5">
        <f>IF(C33&lt;65,Assumptions!$C$6,Assumptions!$C$7)*(1+Assumptions!$C$8)^(B33-$B$10)</f>
        <v>14379.558129567627</v>
      </c>
      <c r="F33" s="6">
        <f t="shared" si="0"/>
        <v>7201.62</v>
      </c>
    </row>
    <row r="34" spans="2:6" x14ac:dyDescent="0.25">
      <c r="B34">
        <f t="shared" si="2"/>
        <v>2043</v>
      </c>
      <c r="C34">
        <f t="shared" si="2"/>
        <v>88</v>
      </c>
      <c r="D34">
        <f>IF(D33=0,0,D33*(1-VLOOKUP(C33,Mort!$A$2:$E$111,IF(D33/D32=1-VLOOKUP(C32,Mort!$A$2:$E$111,4),4,5))))</f>
        <v>0.45659102318443251</v>
      </c>
      <c r="E34" s="5">
        <f>IF(C34&lt;65,Assumptions!$C$6,Assumptions!$C$7)*(1+Assumptions!$C$8)^(B34-$B$10)</f>
        <v>15170.433826693847</v>
      </c>
      <c r="F34" s="6">
        <f t="shared" si="0"/>
        <v>6926.68</v>
      </c>
    </row>
    <row r="35" spans="2:6" x14ac:dyDescent="0.25">
      <c r="B35">
        <f t="shared" si="2"/>
        <v>2044</v>
      </c>
      <c r="C35">
        <f t="shared" si="2"/>
        <v>89</v>
      </c>
      <c r="D35">
        <f>IF(D34=0,0,D34*(1-VLOOKUP(C34,Mort!$A$2:$E$111,IF(D34/D33=1-VLOOKUP(C33,Mort!$A$2:$E$111,4),4,5))))</f>
        <v>0.41069905944416518</v>
      </c>
      <c r="E35" s="5">
        <f>IF(C35&lt;65,Assumptions!$C$6,Assumptions!$C$7)*(1+Assumptions!$C$8)^(B35-$B$10)</f>
        <v>16004.807687162009</v>
      </c>
      <c r="F35" s="6">
        <f t="shared" si="0"/>
        <v>6573.16</v>
      </c>
    </row>
    <row r="36" spans="2:6" x14ac:dyDescent="0.25">
      <c r="B36">
        <f t="shared" si="2"/>
        <v>2045</v>
      </c>
      <c r="C36">
        <f t="shared" si="2"/>
        <v>90</v>
      </c>
      <c r="D36">
        <f>IF(D35=0,0,D35*(1-VLOOKUP(C35,Mort!$A$2:$E$111,IF(D35/D34=1-VLOOKUP(C34,Mort!$A$2:$E$111,4),4,5))))</f>
        <v>0.36376437093088598</v>
      </c>
      <c r="E36" s="5">
        <f>IF(C36&lt;65,Assumptions!$C$6,Assumptions!$C$7)*(1+Assumptions!$C$8)^(B36-$B$10)</f>
        <v>16885.07210995592</v>
      </c>
      <c r="F36" s="6">
        <f t="shared" si="0"/>
        <v>6142.19</v>
      </c>
    </row>
    <row r="37" spans="2:6" x14ac:dyDescent="0.25">
      <c r="B37">
        <f t="shared" si="2"/>
        <v>2046</v>
      </c>
      <c r="C37">
        <f t="shared" si="2"/>
        <v>91</v>
      </c>
      <c r="D37">
        <f>IF(D36=0,0,D36*(1-VLOOKUP(C36,Mort!$A$2:$E$111,IF(D36/D35=1-VLOOKUP(C35,Mort!$A$2:$E$111,4),4,5))))</f>
        <v>0.31656958144631286</v>
      </c>
      <c r="E37" s="5">
        <f>IF(C37&lt;65,Assumptions!$C$6,Assumptions!$C$7)*(1+Assumptions!$C$8)^(B37-$B$10)</f>
        <v>17813.751076003493</v>
      </c>
      <c r="F37" s="6">
        <f t="shared" si="0"/>
        <v>5639.29</v>
      </c>
    </row>
    <row r="38" spans="2:6" x14ac:dyDescent="0.25">
      <c r="B38">
        <f t="shared" si="2"/>
        <v>2047</v>
      </c>
      <c r="C38">
        <f t="shared" si="2"/>
        <v>92</v>
      </c>
      <c r="D38">
        <f>IF(D37=0,0,D37*(1-VLOOKUP(C37,Mort!$A$2:$E$111,IF(D37/D36=1-VLOOKUP(C36,Mort!$A$2:$E$111,4),4,5))))</f>
        <v>0.2701161610648809</v>
      </c>
      <c r="E38" s="5">
        <f>IF(C38&lt;65,Assumptions!$C$6,Assumptions!$C$7)*(1+Assumptions!$C$8)^(B38-$B$10)</f>
        <v>18793.507385183686</v>
      </c>
      <c r="F38" s="6">
        <f t="shared" si="0"/>
        <v>5076.43</v>
      </c>
    </row>
    <row r="39" spans="2:6" x14ac:dyDescent="0.25">
      <c r="B39">
        <f t="shared" si="2"/>
        <v>2048</v>
      </c>
      <c r="C39">
        <f t="shared" si="2"/>
        <v>93</v>
      </c>
      <c r="D39">
        <f>IF(D38=0,0,D38*(1-VLOOKUP(C38,Mort!$A$2:$E$111,IF(D38/D37=1-VLOOKUP(C37,Mort!$A$2:$E$111,4),4,5))))</f>
        <v>0.22557130494367139</v>
      </c>
      <c r="E39" s="5">
        <f>IF(C39&lt;65,Assumptions!$C$6,Assumptions!$C$7)*(1+Assumptions!$C$8)^(B39-$B$10)</f>
        <v>19827.150291368784</v>
      </c>
      <c r="F39" s="6">
        <f t="shared" si="0"/>
        <v>4472.4399999999996</v>
      </c>
    </row>
    <row r="40" spans="2:6" x14ac:dyDescent="0.25">
      <c r="B40">
        <f t="shared" si="2"/>
        <v>2049</v>
      </c>
      <c r="C40">
        <f t="shared" si="2"/>
        <v>94</v>
      </c>
      <c r="D40">
        <f>IF(D39=0,0,D39*(1-VLOOKUP(C39,Mort!$A$2:$E$111,IF(D39/D38=1-VLOOKUP(C38,Mort!$A$2:$E$111,4),4,5))))</f>
        <v>0.18408197482538191</v>
      </c>
      <c r="E40" s="5">
        <f>IF(C40&lt;65,Assumptions!$C$6,Assumptions!$C$7)*(1+Assumptions!$C$8)^(B40-$B$10)</f>
        <v>20917.643557394069</v>
      </c>
      <c r="F40" s="6">
        <f t="shared" si="0"/>
        <v>3850.56</v>
      </c>
    </row>
    <row r="41" spans="2:6" x14ac:dyDescent="0.25">
      <c r="B41">
        <f t="shared" si="2"/>
        <v>2050</v>
      </c>
      <c r="C41">
        <f t="shared" si="2"/>
        <v>95</v>
      </c>
      <c r="D41">
        <f>IF(D40=0,0,D40*(1-VLOOKUP(C40,Mort!$A$2:$E$111,IF(D40/D39=1-VLOOKUP(C39,Mort!$A$2:$E$111,4),4,5))))</f>
        <v>0.1465771132744586</v>
      </c>
      <c r="E41" s="5">
        <f>IF(C41&lt;65,Assumptions!$C$6,Assumptions!$C$7)*(1+Assumptions!$C$8)^(B41-$B$10)</f>
        <v>22068.113953050739</v>
      </c>
      <c r="F41" s="6">
        <f t="shared" si="0"/>
        <v>3234.68</v>
      </c>
    </row>
    <row r="42" spans="2:6" x14ac:dyDescent="0.25">
      <c r="B42">
        <f t="shared" si="2"/>
        <v>2051</v>
      </c>
      <c r="C42">
        <f t="shared" si="2"/>
        <v>96</v>
      </c>
      <c r="D42">
        <f>IF(D41=0,0,D41*(1-VLOOKUP(C41,Mort!$A$2:$E$111,IF(D41/D40=1-VLOOKUP(C40,Mort!$A$2:$E$111,4),4,5))))</f>
        <v>0.11367934597113911</v>
      </c>
      <c r="E42" s="5">
        <f>IF(C42&lt;65,Assumptions!$C$6,Assumptions!$C$7)*(1+Assumptions!$C$8)^(B42-$B$10)</f>
        <v>23281.86022046853</v>
      </c>
      <c r="F42" s="6">
        <f t="shared" si="0"/>
        <v>2646.67</v>
      </c>
    </row>
    <row r="43" spans="2:6" x14ac:dyDescent="0.25">
      <c r="B43">
        <f t="shared" si="2"/>
        <v>2052</v>
      </c>
      <c r="C43">
        <f t="shared" si="2"/>
        <v>97</v>
      </c>
      <c r="D43">
        <f>IF(D42=0,0,D42*(1-VLOOKUP(C42,Mort!$A$2:$E$111,IF(D42/D41=1-VLOOKUP(C41,Mort!$A$2:$E$111,4),4,5))))</f>
        <v>8.5706269308020916E-2</v>
      </c>
      <c r="E43" s="5">
        <f>IF(C43&lt;65,Assumptions!$C$6,Assumptions!$C$7)*(1+Assumptions!$C$8)^(B43-$B$10)</f>
        <v>24562.362532594299</v>
      </c>
      <c r="F43" s="6">
        <f t="shared" si="0"/>
        <v>2105.15</v>
      </c>
    </row>
    <row r="44" spans="2:6" x14ac:dyDescent="0.25">
      <c r="B44">
        <f t="shared" ref="B44:C59" si="3">B43+1</f>
        <v>2053</v>
      </c>
      <c r="C44">
        <f t="shared" si="3"/>
        <v>98</v>
      </c>
      <c r="D44">
        <f>IF(D43=0,0,D43*(1-VLOOKUP(C43,Mort!$A$2:$E$111,IF(D43/D42=1-VLOOKUP(C42,Mort!$A$2:$E$111,4),4,5))))</f>
        <v>6.2683851246500333E-2</v>
      </c>
      <c r="E44" s="5">
        <f>IF(C44&lt;65,Assumptions!$C$6,Assumptions!$C$7)*(1+Assumptions!$C$8)^(B44-$B$10)</f>
        <v>25913.292471886984</v>
      </c>
      <c r="F44" s="6">
        <f t="shared" si="0"/>
        <v>1624.34</v>
      </c>
    </row>
    <row r="45" spans="2:6" x14ac:dyDescent="0.25">
      <c r="B45">
        <f t="shared" si="3"/>
        <v>2054</v>
      </c>
      <c r="C45">
        <f t="shared" si="3"/>
        <v>99</v>
      </c>
      <c r="D45">
        <f>IF(D44=0,0,D44*(1-VLOOKUP(C44,Mort!$A$2:$E$111,IF(D44/D43=1-VLOOKUP(C43,Mort!$A$2:$E$111,4),4,5))))</f>
        <v>4.4736837796114821E-2</v>
      </c>
      <c r="E45" s="5">
        <f>IF(C45&lt;65,Assumptions!$C$6,Assumptions!$C$7)*(1+Assumptions!$C$8)^(B45-$B$10)</f>
        <v>27338.523557840763</v>
      </c>
      <c r="F45" s="6">
        <f t="shared" si="0"/>
        <v>1223.04</v>
      </c>
    </row>
    <row r="46" spans="2:6" x14ac:dyDescent="0.25">
      <c r="B46">
        <f t="shared" si="3"/>
        <v>2055</v>
      </c>
      <c r="C46">
        <f t="shared" si="3"/>
        <v>100</v>
      </c>
      <c r="D46">
        <f>IF(D45=0,0,D45*(1-VLOOKUP(C45,Mort!$A$2:$E$111,IF(D45/D44=1-VLOOKUP(C44,Mort!$A$2:$E$111,4),4,5))))</f>
        <v>3.0863049658783694E-2</v>
      </c>
      <c r="E46" s="5">
        <f>IF(C46&lt;65,Assumptions!$C$6,Assumptions!$C$7)*(1+Assumptions!$C$8)^(B46-$B$10)</f>
        <v>28842.142353522009</v>
      </c>
      <c r="F46" s="6">
        <f t="shared" si="0"/>
        <v>890.16</v>
      </c>
    </row>
    <row r="47" spans="2:6" x14ac:dyDescent="0.25">
      <c r="B47">
        <f t="shared" si="3"/>
        <v>2056</v>
      </c>
      <c r="C47">
        <f t="shared" si="3"/>
        <v>101</v>
      </c>
      <c r="D47">
        <f>IF(D46=0,0,D46*(1-VLOOKUP(C46,Mort!$A$2:$E$111,IF(D46/D45=1-VLOOKUP(C45,Mort!$A$2:$E$111,4),4,5))))</f>
        <v>2.0821447821801831E-2</v>
      </c>
      <c r="E47" s="5">
        <f>IF(C47&lt;65,Assumptions!$C$6,Assumptions!$C$7)*(1+Assumptions!$C$8)^(B47-$B$10)</f>
        <v>30428.460182965719</v>
      </c>
      <c r="F47" s="6">
        <f t="shared" si="0"/>
        <v>633.55999999999995</v>
      </c>
    </row>
    <row r="48" spans="2:6" x14ac:dyDescent="0.25">
      <c r="B48">
        <f t="shared" si="3"/>
        <v>2057</v>
      </c>
      <c r="C48">
        <f t="shared" si="3"/>
        <v>102</v>
      </c>
      <c r="D48">
        <f>IF(D47=0,0,D47*(1-VLOOKUP(C47,Mort!$A$2:$E$111,IF(D47/D46=1-VLOOKUP(C46,Mort!$A$2:$E$111,4),4,5))))</f>
        <v>1.331656516891158E-2</v>
      </c>
      <c r="E48" s="5">
        <f>IF(C48&lt;65,Assumptions!$C$6,Assumptions!$C$7)*(1+Assumptions!$C$8)^(B48-$B$10)</f>
        <v>32102.025493028828</v>
      </c>
      <c r="F48" s="6">
        <f t="shared" si="0"/>
        <v>427.49</v>
      </c>
    </row>
    <row r="49" spans="2:6" x14ac:dyDescent="0.25">
      <c r="B49">
        <f t="shared" si="3"/>
        <v>2058</v>
      </c>
      <c r="C49">
        <f t="shared" si="3"/>
        <v>103</v>
      </c>
      <c r="D49">
        <f>IF(D48=0,0,D48*(1-VLOOKUP(C48,Mort!$A$2:$E$111,IF(D48/D47=1-VLOOKUP(C47,Mort!$A$2:$E$111,4),4,5))))</f>
        <v>8.0277581464266567E-3</v>
      </c>
      <c r="E49" s="5">
        <f>IF(C49&lt;65,Assumptions!$C$6,Assumptions!$C$7)*(1+Assumptions!$C$8)^(B49-$B$10)</f>
        <v>33867.636895145413</v>
      </c>
      <c r="F49" s="6">
        <f t="shared" si="0"/>
        <v>271.88</v>
      </c>
    </row>
    <row r="50" spans="2:6" x14ac:dyDescent="0.25">
      <c r="B50">
        <f t="shared" si="3"/>
        <v>2059</v>
      </c>
      <c r="C50">
        <f t="shared" si="3"/>
        <v>104</v>
      </c>
      <c r="D50">
        <f>IF(D49=0,0,D49*(1-VLOOKUP(C49,Mort!$A$2:$E$111,IF(D49/D48=1-VLOOKUP(C48,Mort!$A$2:$E$111,4),4,5))))</f>
        <v>4.3730409726844572E-3</v>
      </c>
      <c r="E50" s="5">
        <f>IF(C50&lt;65,Assumptions!$C$6,Assumptions!$C$7)*(1+Assumptions!$C$8)^(B50-$B$10)</f>
        <v>35730.356924378415</v>
      </c>
      <c r="F50" s="6">
        <f t="shared" si="0"/>
        <v>156.25</v>
      </c>
    </row>
    <row r="51" spans="2:6" x14ac:dyDescent="0.25">
      <c r="B51">
        <f t="shared" si="3"/>
        <v>2060</v>
      </c>
      <c r="C51">
        <f t="shared" si="3"/>
        <v>105</v>
      </c>
      <c r="D51">
        <f>IF(D50=0,0,D50*(1-VLOOKUP(C50,Mort!$A$2:$E$111,IF(D50/D49=1-VLOOKUP(C49,Mort!$A$2:$E$111,4),4,5))))</f>
        <v>2.0959548077979333E-3</v>
      </c>
      <c r="E51" s="5">
        <f>IF(C51&lt;65,Assumptions!$C$6,Assumptions!$C$7)*(1+Assumptions!$C$8)^(B51-$B$10)</f>
        <v>37695.526555219221</v>
      </c>
      <c r="F51" s="6">
        <f t="shared" si="0"/>
        <v>79.010000000000005</v>
      </c>
    </row>
    <row r="52" spans="2:6" x14ac:dyDescent="0.25">
      <c r="B52">
        <f t="shared" si="3"/>
        <v>2061</v>
      </c>
      <c r="C52">
        <f t="shared" si="3"/>
        <v>106</v>
      </c>
      <c r="D52">
        <f>IF(D51=0,0,D51*(1-VLOOKUP(C51,Mort!$A$2:$E$111,IF(D51/D50=1-VLOOKUP(C50,Mort!$A$2:$E$111,4),4,5))))</f>
        <v>8.6925533743803692E-4</v>
      </c>
      <c r="E52" s="5">
        <f>IF(C52&lt;65,Assumptions!$C$6,Assumptions!$C$7)*(1+Assumptions!$C$8)^(B52-$B$10)</f>
        <v>39768.780515756276</v>
      </c>
      <c r="F52" s="6">
        <f t="shared" si="0"/>
        <v>34.57</v>
      </c>
    </row>
    <row r="53" spans="2:6" x14ac:dyDescent="0.25">
      <c r="B53">
        <f t="shared" si="3"/>
        <v>2062</v>
      </c>
      <c r="C53">
        <f t="shared" si="3"/>
        <v>107</v>
      </c>
      <c r="D53">
        <f>IF(D52=0,0,D52*(1-VLOOKUP(C52,Mort!$A$2:$E$111,IF(D52/D51=1-VLOOKUP(C51,Mort!$A$2:$E$111,4),4,5))))</f>
        <v>3.0875080330461634E-4</v>
      </c>
      <c r="E53" s="5">
        <f>IF(C53&lt;65,Assumptions!$C$6,Assumptions!$C$7)*(1+Assumptions!$C$8)^(B53-$B$10)</f>
        <v>41956.063444122869</v>
      </c>
      <c r="F53" s="6">
        <f t="shared" si="0"/>
        <v>12.95</v>
      </c>
    </row>
    <row r="54" spans="2:6" x14ac:dyDescent="0.25">
      <c r="B54">
        <f t="shared" si="3"/>
        <v>2063</v>
      </c>
      <c r="C54">
        <f t="shared" si="3"/>
        <v>108</v>
      </c>
      <c r="D54">
        <f>IF(D53=0,0,D53*(1-VLOOKUP(C53,Mort!$A$2:$E$111,IF(D53/D52=1-VLOOKUP(C52,Mort!$A$2:$E$111,4),4,5))))</f>
        <v>8.9414232637016877E-5</v>
      </c>
      <c r="E54" s="5">
        <f>IF(C54&lt;65,Assumptions!$C$6,Assumptions!$C$7)*(1+Assumptions!$C$8)^(B54-$B$10)</f>
        <v>44263.646933549629</v>
      </c>
      <c r="F54" s="6">
        <f t="shared" si="0"/>
        <v>3.96</v>
      </c>
    </row>
    <row r="55" spans="2:6" x14ac:dyDescent="0.25">
      <c r="B55">
        <f t="shared" si="3"/>
        <v>2064</v>
      </c>
      <c r="C55">
        <f t="shared" si="3"/>
        <v>109</v>
      </c>
      <c r="D55">
        <f>IF(D54=0,0,D54*(1-VLOOKUP(C54,Mort!$A$2:$E$111,IF(D54/D53=1-VLOOKUP(C53,Mort!$A$2:$E$111,4),4,5))))</f>
        <v>1.943239517900288E-5</v>
      </c>
      <c r="E55" s="5">
        <f>IF(C55&lt;65,Assumptions!$C$6,Assumptions!$C$7)*(1+Assumptions!$C$8)^(B55-$B$10)</f>
        <v>46698.147514894852</v>
      </c>
      <c r="F55" s="6">
        <f t="shared" si="0"/>
        <v>0.91</v>
      </c>
    </row>
    <row r="56" spans="2:6" x14ac:dyDescent="0.25">
      <c r="B56">
        <f t="shared" si="3"/>
        <v>2065</v>
      </c>
      <c r="C56">
        <f t="shared" si="3"/>
        <v>110</v>
      </c>
      <c r="D56">
        <f>IF(D55=0,0,D55*(1-VLOOKUP(C55,Mort!$A$2:$E$111,IF(D55/D54=1-VLOOKUP(C54,Mort!$A$2:$E$111,4),4,5))))</f>
        <v>2.6762294640522755E-6</v>
      </c>
      <c r="E56" s="5">
        <f>IF(C56&lt;65,Assumptions!$C$6,Assumptions!$C$7)*(1+Assumptions!$C$8)^(B56-$B$10)</f>
        <v>49266.545628214073</v>
      </c>
      <c r="F56" s="6">
        <f t="shared" si="0"/>
        <v>0.13</v>
      </c>
    </row>
    <row r="57" spans="2:6" x14ac:dyDescent="0.25">
      <c r="B57">
        <f t="shared" si="3"/>
        <v>2066</v>
      </c>
      <c r="C57">
        <f t="shared" si="3"/>
        <v>111</v>
      </c>
      <c r="D57">
        <f>IF(D56=0,0,D56*(1-VLOOKUP(C56,Mort!$A$2:$E$111,IF(D56/D55=1-VLOOKUP(C55,Mort!$A$2:$E$111,4),4,5))))</f>
        <v>0</v>
      </c>
      <c r="E57" s="5">
        <f>IF(C57&lt;65,Assumptions!$C$6,Assumptions!$C$7)*(1+Assumptions!$C$8)^(B57-$B$10)</f>
        <v>51976.205637765845</v>
      </c>
      <c r="F57" s="6">
        <f t="shared" si="0"/>
        <v>0</v>
      </c>
    </row>
    <row r="58" spans="2:6" x14ac:dyDescent="0.25">
      <c r="B58">
        <f t="shared" si="3"/>
        <v>2067</v>
      </c>
      <c r="C58">
        <f t="shared" si="3"/>
        <v>112</v>
      </c>
      <c r="D58">
        <f>IF(D57=0,0,D57*(1-VLOOKUP(C57,Mort!$A$2:$E$111,IF(D57/D56=1-VLOOKUP(C56,Mort!$A$2:$E$111,4),4,5))))</f>
        <v>0</v>
      </c>
      <c r="E58" s="5">
        <f>IF(C58&lt;65,Assumptions!$C$6,Assumptions!$C$7)*(1+Assumptions!$C$8)^(B58-$B$10)</f>
        <v>54834.896947842957</v>
      </c>
      <c r="F58" s="6">
        <f t="shared" si="0"/>
        <v>0</v>
      </c>
    </row>
    <row r="59" spans="2:6" x14ac:dyDescent="0.25">
      <c r="B59">
        <f t="shared" si="3"/>
        <v>2068</v>
      </c>
      <c r="C59">
        <f t="shared" si="3"/>
        <v>113</v>
      </c>
      <c r="D59">
        <f>IF(D58=0,0,D58*(1-VLOOKUP(C58,Mort!$A$2:$E$111,IF(D58/D57=1-VLOOKUP(C57,Mort!$A$2:$E$111,4),4,5))))</f>
        <v>0</v>
      </c>
      <c r="E59" s="5">
        <f>IF(C59&lt;65,Assumptions!$C$6,Assumptions!$C$7)*(1+Assumptions!$C$8)^(B59-$B$10)</f>
        <v>57850.816279974322</v>
      </c>
      <c r="F59" s="6">
        <f t="shared" si="0"/>
        <v>0</v>
      </c>
    </row>
    <row r="60" spans="2:6" x14ac:dyDescent="0.25">
      <c r="B60">
        <f t="shared" ref="B60:C75" si="4">B59+1</f>
        <v>2069</v>
      </c>
      <c r="C60">
        <f t="shared" si="4"/>
        <v>114</v>
      </c>
      <c r="D60">
        <f>IF(D59=0,0,D59*(1-VLOOKUP(C59,Mort!$A$2:$E$111,IF(D59/D58=1-VLOOKUP(C58,Mort!$A$2:$E$111,4),4,5))))</f>
        <v>0</v>
      </c>
      <c r="E60" s="5">
        <f>IF(C60&lt;65,Assumptions!$C$6,Assumptions!$C$7)*(1+Assumptions!$C$8)^(B60-$B$10)</f>
        <v>61032.611175372906</v>
      </c>
      <c r="F60" s="6">
        <f t="shared" si="0"/>
        <v>0</v>
      </c>
    </row>
    <row r="61" spans="2:6" x14ac:dyDescent="0.25">
      <c r="B61">
        <f t="shared" si="4"/>
        <v>2070</v>
      </c>
      <c r="C61">
        <f t="shared" si="4"/>
        <v>115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116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117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118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119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120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121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122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123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124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125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126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127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128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129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130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131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132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133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134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135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136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137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138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139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140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141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142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143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144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145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146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147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148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149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150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151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152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153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154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155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156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157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158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159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160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161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162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163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30C6-5B64-4C87-ADE6-4B32E235D2BA}">
  <sheetPr codeName="Sheet11"/>
  <dimension ref="A1:R104"/>
  <sheetViews>
    <sheetView workbookViewId="0"/>
  </sheetViews>
  <sheetFormatPr defaultRowHeight="15" x14ac:dyDescent="0.25"/>
  <cols>
    <col min="2" max="2" width="13.5703125" bestFit="1" customWidth="1"/>
    <col min="3" max="3" width="11.85546875" bestFit="1" customWidth="1"/>
    <col min="4" max="4" width="13.5703125" bestFit="1" customWidth="1"/>
    <col min="5" max="6" width="10.85546875" bestFit="1" customWidth="1"/>
    <col min="8" max="9" width="11.140625" bestFit="1" customWidth="1"/>
    <col min="10" max="10" width="12.7109375" bestFit="1" customWidth="1"/>
    <col min="11" max="11" width="11.140625" bestFit="1" customWidth="1"/>
    <col min="12" max="12" width="10.140625" bestFit="1" customWidth="1"/>
  </cols>
  <sheetData>
    <row r="1" spans="1:18" x14ac:dyDescent="0.25">
      <c r="A1" t="s">
        <v>68</v>
      </c>
      <c r="H1" t="s">
        <v>69</v>
      </c>
    </row>
    <row r="2" spans="1:18" x14ac:dyDescent="0.25">
      <c r="A2" t="s">
        <v>47</v>
      </c>
      <c r="B2" s="14">
        <f>SUM(B5:B21)</f>
        <v>1925674.74</v>
      </c>
      <c r="C2" s="14">
        <f>SUM(C5:C21)</f>
        <v>952904.15000000014</v>
      </c>
      <c r="D2" s="14">
        <f>SUM(D5:D21)</f>
        <v>1206434.24</v>
      </c>
      <c r="E2" s="14">
        <f>SUM(E5:E21)</f>
        <v>75064.12</v>
      </c>
      <c r="F2" s="14">
        <f>SUM(F5:F21)</f>
        <v>54646.130000000005</v>
      </c>
      <c r="G2" s="5"/>
      <c r="H2" s="5">
        <f>B2-Results!C25</f>
        <v>0.12328404397703707</v>
      </c>
      <c r="I2" s="5">
        <f>C2-Results!C7</f>
        <v>-5.6908767786808312E-2</v>
      </c>
      <c r="J2" s="5">
        <f>D2-Results!D7</f>
        <v>0.13504566554911435</v>
      </c>
      <c r="K2" s="5">
        <f>E2-Results!C11</f>
        <v>9.8143340728711337E-3</v>
      </c>
      <c r="L2" s="5">
        <f>F2-Results!D11</f>
        <v>5.0986006535822526E-3</v>
      </c>
    </row>
    <row r="3" spans="1:18" x14ac:dyDescent="0.25">
      <c r="H3" t="s">
        <v>109</v>
      </c>
      <c r="O3" t="s">
        <v>105</v>
      </c>
      <c r="Q3" t="s">
        <v>104</v>
      </c>
    </row>
    <row r="4" spans="1:18" x14ac:dyDescent="0.25">
      <c r="A4" t="s">
        <v>3</v>
      </c>
      <c r="B4" t="s">
        <v>21</v>
      </c>
      <c r="C4" t="s">
        <v>42</v>
      </c>
      <c r="D4" t="s">
        <v>37</v>
      </c>
      <c r="E4" t="s">
        <v>41</v>
      </c>
      <c r="F4" t="s">
        <v>36</v>
      </c>
      <c r="H4" t="s">
        <v>21</v>
      </c>
      <c r="I4" t="s">
        <v>42</v>
      </c>
      <c r="J4" t="s">
        <v>37</v>
      </c>
      <c r="K4" t="s">
        <v>41</v>
      </c>
      <c r="L4" t="s">
        <v>36</v>
      </c>
      <c r="N4" t="s">
        <v>16</v>
      </c>
      <c r="O4" t="s">
        <v>53</v>
      </c>
      <c r="P4" t="s">
        <v>54</v>
      </c>
      <c r="Q4" t="s">
        <v>53</v>
      </c>
      <c r="R4" t="s">
        <v>54</v>
      </c>
    </row>
    <row r="5" spans="1:18" x14ac:dyDescent="0.25">
      <c r="A5">
        <v>1</v>
      </c>
      <c r="B5" s="5">
        <v>156035.76</v>
      </c>
      <c r="C5" s="5">
        <v>50629.58</v>
      </c>
      <c r="D5" s="5">
        <v>111454.1</v>
      </c>
      <c r="E5" s="5">
        <v>7735.43</v>
      </c>
      <c r="F5" s="5">
        <v>11145.41</v>
      </c>
      <c r="H5" s="5">
        <f ca="1">IF(AMMset!$B2="Active",Eval("'Active "&amp;$A5&amp;"'!$I$4"),Eval("'Retiree "&amp;$A5&amp;"'!$C$7"))-B5</f>
        <v>-1.5100000018719584E-2</v>
      </c>
      <c r="I5" s="5">
        <f ca="1">IF(AMMset!$B2="Active",Eval("'Active "&amp;$A5&amp;"'!$HE$4"),Eval("'Retiree "&amp;$A5&amp;"'!$C$7"))-C5</f>
        <v>5.5599999999685679E-2</v>
      </c>
      <c r="J5" s="5">
        <f ca="1">IF(AMMset!$B2="Active",Eval("'Active "&amp;$A5&amp;"'!$HC$4"),Eval("'Retiree "&amp;$A5&amp;"'!$C$7"))-D5</f>
        <v>3.4999999916180968E-3</v>
      </c>
      <c r="K5" s="5">
        <f ca="1">IF(AMMset!$B2="Active",Eval("'Active "&amp;$A5&amp;"'!$Hd$4"),0)-E5</f>
        <v>-5.5000000002110028E-3</v>
      </c>
      <c r="L5" s="5">
        <f ca="1">IF(AMMset!$B2="Active",Eval("'Active "&amp;$A5&amp;"'!$Hb$4"),0)-F5</f>
        <v>4.0000000080908649E-4</v>
      </c>
      <c r="N5">
        <f>Assumptions!C3</f>
        <v>2019</v>
      </c>
      <c r="O5">
        <v>12</v>
      </c>
      <c r="P5">
        <v>5</v>
      </c>
      <c r="Q5" s="3">
        <f>O5-Results!E31</f>
        <v>0</v>
      </c>
      <c r="R5" s="3">
        <f>P5-Results!F31</f>
        <v>0</v>
      </c>
    </row>
    <row r="6" spans="1:18" x14ac:dyDescent="0.25">
      <c r="A6">
        <v>2</v>
      </c>
      <c r="B6" s="5">
        <v>88192.149999999951</v>
      </c>
      <c r="C6" s="5">
        <v>11990.88</v>
      </c>
      <c r="D6" s="5">
        <v>10583.07</v>
      </c>
      <c r="E6" s="5">
        <v>5395.79</v>
      </c>
      <c r="F6" s="5">
        <v>3527.69</v>
      </c>
      <c r="H6" s="5">
        <f ca="1">IF(AMMset!$B3="Active",Eval("'Active "&amp;$A6&amp;"'!$I$4"),Eval("'Retiree "&amp;$A6&amp;"'!$C$7"))-B6</f>
        <v>-3.0599999954574741E-2</v>
      </c>
      <c r="I6" s="5">
        <f ca="1">IF(AMMset!$B3="Active",Eval("'Active "&amp;$A6&amp;"'!$HE$4"),Eval("'Retiree "&amp;$A6&amp;"'!$C$7"))-C6</f>
        <v>-2.3799999999027932E-2</v>
      </c>
      <c r="J6" s="5">
        <f ca="1">IF(AMMset!$B3="Active",Eval("'Active "&amp;$A6&amp;"'!$HC$4"),Eval("'Retiree "&amp;$A6&amp;"'!$C$7"))-D6</f>
        <v>-1.569999999992433E-2</v>
      </c>
      <c r="K6" s="5">
        <f ca="1">IF(AMMset!$B3="Active",Eval("'Active "&amp;$A6&amp;"'!$Hd$4"),0)-E6</f>
        <v>-3.9999999989959178E-4</v>
      </c>
      <c r="L6" s="5">
        <f ca="1">IF(AMMset!$B3="Active",Eval("'Active "&amp;$A6&amp;"'!$Hb$4"),0)-F6</f>
        <v>-5.2000000000589353E-3</v>
      </c>
      <c r="N6">
        <f>N5+1</f>
        <v>2020</v>
      </c>
      <c r="O6">
        <v>10.975290000000001</v>
      </c>
      <c r="P6">
        <v>5.01518</v>
      </c>
      <c r="Q6" s="3">
        <f>O6-Results!E32</f>
        <v>0</v>
      </c>
      <c r="R6" s="3">
        <f>P6-Results!F32</f>
        <v>0</v>
      </c>
    </row>
    <row r="7" spans="1:18" x14ac:dyDescent="0.25">
      <c r="A7">
        <v>3</v>
      </c>
      <c r="B7" s="5">
        <v>142357.37000000005</v>
      </c>
      <c r="C7" s="5">
        <v>30610.43</v>
      </c>
      <c r="D7" s="5">
        <v>53384.04</v>
      </c>
      <c r="E7" s="5">
        <v>7531.67</v>
      </c>
      <c r="F7" s="5">
        <v>8897.34</v>
      </c>
      <c r="H7" s="5">
        <f ca="1">IF(AMMset!$B4="Active",Eval("'Active "&amp;$A7&amp;"'!$I$4"),Eval("'Retiree "&amp;$A7&amp;"'!$C$7"))-B7</f>
        <v>-1.4400000043679029E-2</v>
      </c>
      <c r="I7" s="5">
        <f ca="1">IF(AMMset!$B4="Active",Eval("'Active "&amp;$A7&amp;"'!$HE$4"),Eval("'Retiree "&amp;$A7&amp;"'!$C$7"))-C7</f>
        <v>4.8399999999674037E-2</v>
      </c>
      <c r="J7" s="5">
        <f ca="1">IF(AMMset!$B4="Active",Eval("'Active "&amp;$A7&amp;"'!$HC$4"),Eval("'Retiree "&amp;$A7&amp;"'!$C$7"))-D7</f>
        <v>-3.169999999954598E-2</v>
      </c>
      <c r="K7" s="5">
        <f ca="1">IF(AMMset!$B4="Active",Eval("'Active "&amp;$A7&amp;"'!$Hd$4"),0)-E7</f>
        <v>-4.3000000005122274E-3</v>
      </c>
      <c r="L7" s="5">
        <f ca="1">IF(AMMset!$B4="Active",Eval("'Active "&amp;$A7&amp;"'!$Hb$4"),0)-F7</f>
        <v>-5.3000000007159542E-3</v>
      </c>
      <c r="N7">
        <f t="shared" ref="N7:N70" si="0">N6+1</f>
        <v>2021</v>
      </c>
      <c r="O7">
        <v>10.153394474899999</v>
      </c>
      <c r="P7">
        <v>5.0341942613999997</v>
      </c>
      <c r="Q7" s="3">
        <f>O7-Results!E33</f>
        <v>0</v>
      </c>
      <c r="R7" s="3">
        <f>P7-Results!F33</f>
        <v>0</v>
      </c>
    </row>
    <row r="8" spans="1:18" x14ac:dyDescent="0.25">
      <c r="A8">
        <v>4</v>
      </c>
      <c r="B8" s="5">
        <v>80081.939999999988</v>
      </c>
      <c r="C8" s="5">
        <v>4205.13</v>
      </c>
      <c r="D8" s="5">
        <v>4710.7</v>
      </c>
      <c r="E8" s="5">
        <v>6078.3</v>
      </c>
      <c r="F8" s="5">
        <v>4710.7</v>
      </c>
      <c r="H8" s="5">
        <f ca="1">IF(AMMset!$B5="Active",Eval("'Active "&amp;$A8&amp;"'!$I$4"),Eval("'Retiree "&amp;$A8&amp;"'!$C$7"))-B8</f>
        <v>1.4700000014272518E-2</v>
      </c>
      <c r="I8" s="5">
        <f ca="1">IF(AMMset!$B5="Active",Eval("'Active "&amp;$A8&amp;"'!$HE$4"),Eval("'Retiree "&amp;$A8&amp;"'!$C$7"))-C8</f>
        <v>-2.7500000000145519E-2</v>
      </c>
      <c r="J8" s="5">
        <f ca="1">IF(AMMset!$B5="Active",Eval("'Active "&amp;$A8&amp;"'!$HC$4"),Eval("'Retiree "&amp;$A8&amp;"'!$C$7"))-D8</f>
        <v>3.200000000106229E-3</v>
      </c>
      <c r="K8" s="5">
        <f ca="1">IF(AMMset!$B5="Active",Eval("'Active "&amp;$A8&amp;"'!$Hd$4"),0)-E8</f>
        <v>3.2999999993990059E-3</v>
      </c>
      <c r="L8" s="5">
        <f ca="1">IF(AMMset!$B5="Active",Eval("'Active "&amp;$A8&amp;"'!$Hb$4"),0)-F8</f>
        <v>3.200000000106229E-3</v>
      </c>
      <c r="N8">
        <f t="shared" si="0"/>
        <v>2022</v>
      </c>
      <c r="O8">
        <v>9.435459098000651</v>
      </c>
      <c r="P8">
        <v>5.095610083263205</v>
      </c>
      <c r="Q8" s="3">
        <f>O8-Results!E34</f>
        <v>0</v>
      </c>
      <c r="R8" s="3">
        <f>P8-Results!F34</f>
        <v>0</v>
      </c>
    </row>
    <row r="9" spans="1:18" x14ac:dyDescent="0.25">
      <c r="A9">
        <v>5</v>
      </c>
      <c r="B9" s="5">
        <v>138904.9</v>
      </c>
      <c r="C9" s="5">
        <v>103003.2</v>
      </c>
      <c r="D9" s="5">
        <v>138904.9</v>
      </c>
      <c r="E9" s="5">
        <v>6391.93</v>
      </c>
      <c r="F9" s="5">
        <v>0</v>
      </c>
      <c r="H9" s="5">
        <f ca="1">IF(AMMset!$B6="Active",Eval("'Active "&amp;$A9&amp;"'!$I$4"),Eval("'Retiree "&amp;$A9&amp;"'!$C$7"))-B9</f>
        <v>-1.799999998183921E-3</v>
      </c>
      <c r="I9" s="5">
        <f ca="1">IF(AMMset!$B6="Active",Eval("'Active "&amp;$A9&amp;"'!$HE$4"),Eval("'Retiree "&amp;$A9&amp;"'!$C$7"))-C9</f>
        <v>-1.0599999994155951E-2</v>
      </c>
      <c r="J9" s="5">
        <f ca="1">IF(AMMset!$B6="Active",Eval("'Active "&amp;$A9&amp;"'!$HC$4"),Eval("'Retiree "&amp;$A9&amp;"'!$C$7"))-D9</f>
        <v>-1.799999998183921E-3</v>
      </c>
      <c r="K9" s="5">
        <f ca="1">IF(AMMset!$B6="Active",Eval("'Active "&amp;$A9&amp;"'!$Hd$4"),0)-E9</f>
        <v>2.3000000001047738E-3</v>
      </c>
      <c r="L9" s="5">
        <f ca="1">IF(AMMset!$B6="Active",Eval("'Active "&amp;$A9&amp;"'!$Hb$4"),0)-F9</f>
        <v>0</v>
      </c>
      <c r="N9">
        <f t="shared" si="0"/>
        <v>2023</v>
      </c>
      <c r="O9">
        <v>8.7965171480377222</v>
      </c>
      <c r="P9">
        <v>5.1759232995614672</v>
      </c>
      <c r="Q9" s="3">
        <f>O9-Results!E35</f>
        <v>0</v>
      </c>
      <c r="R9" s="3">
        <f>P9-Results!F35</f>
        <v>0</v>
      </c>
    </row>
    <row r="10" spans="1:18" x14ac:dyDescent="0.25">
      <c r="A10">
        <v>6</v>
      </c>
      <c r="B10" s="5">
        <v>159432.15999999997</v>
      </c>
      <c r="C10" s="5">
        <v>66245.73</v>
      </c>
      <c r="D10" s="5">
        <v>159432.15999999997</v>
      </c>
      <c r="E10" s="5">
        <v>8815.7199999999993</v>
      </c>
      <c r="F10" s="5">
        <v>0</v>
      </c>
      <c r="H10" s="5">
        <f ca="1">IF(AMMset!$B7="Active",Eval("'Active "&amp;$A10&amp;"'!$I$4"),Eval("'Retiree "&amp;$A10&amp;"'!$C$7"))-B10</f>
        <v>-2.4599999975180253E-2</v>
      </c>
      <c r="I10" s="5">
        <f ca="1">IF(AMMset!$B7="Active",Eval("'Active "&amp;$A10&amp;"'!$HE$4"),Eval("'Retiree "&amp;$A10&amp;"'!$C$7"))-C10</f>
        <v>-3.1799999997019768E-2</v>
      </c>
      <c r="J10" s="5">
        <f ca="1">IF(AMMset!$B7="Active",Eval("'Active "&amp;$A10&amp;"'!$HC$4"),Eval("'Retiree "&amp;$A10&amp;"'!$C$7"))-D10</f>
        <v>-2.4599999975180253E-2</v>
      </c>
      <c r="K10" s="5">
        <f ca="1">IF(AMMset!$B7="Active",Eval("'Active "&amp;$A10&amp;"'!$Hd$4"),0)-E10</f>
        <v>9.0000000091094989E-4</v>
      </c>
      <c r="L10" s="5">
        <f ca="1">IF(AMMset!$B7="Active",Eval("'Active "&amp;$A10&amp;"'!$Hb$4"),0)-F10</f>
        <v>0</v>
      </c>
      <c r="N10">
        <f t="shared" si="0"/>
        <v>2024</v>
      </c>
      <c r="O10">
        <v>8.1871886584258586</v>
      </c>
      <c r="P10">
        <v>5.3089693415910775</v>
      </c>
      <c r="Q10" s="3">
        <f>O10-Results!E36</f>
        <v>0</v>
      </c>
      <c r="R10" s="3">
        <f>P10-Results!F36</f>
        <v>0</v>
      </c>
    </row>
    <row r="11" spans="1:18" x14ac:dyDescent="0.25">
      <c r="A11">
        <v>7</v>
      </c>
      <c r="B11" s="5">
        <v>134620.76999999996</v>
      </c>
      <c r="C11" s="5">
        <v>35419.19</v>
      </c>
      <c r="D11" s="5">
        <v>59831.44</v>
      </c>
      <c r="E11" s="5">
        <v>6586.94</v>
      </c>
      <c r="F11" s="5">
        <v>7478.93</v>
      </c>
      <c r="H11" s="5">
        <f ca="1">IF(AMMset!$B8="Active",Eval("'Active "&amp;$A11&amp;"'!$I$4"),Eval("'Retiree "&amp;$A11&amp;"'!$C$7"))-B11</f>
        <v>-1.3599999947473407E-2</v>
      </c>
      <c r="I11" s="5">
        <f ca="1">IF(AMMset!$B8="Active",Eval("'Active "&amp;$A11&amp;"'!$HE$4"),Eval("'Retiree "&amp;$A11&amp;"'!$C$7"))-C11</f>
        <v>3.1199999997625127E-2</v>
      </c>
      <c r="J11" s="5">
        <f ca="1">IF(AMMset!$B8="Active",Eval("'Active "&amp;$A11&amp;"'!$HC$4"),Eval("'Retiree "&amp;$A11&amp;"'!$C$7"))-D11</f>
        <v>7.299999997485429E-3</v>
      </c>
      <c r="K11" s="5">
        <f ca="1">IF(AMMset!$B8="Active",Eval("'Active "&amp;$A11&amp;"'!$Hd$4"),0)-E11</f>
        <v>-2.7000000000043656E-3</v>
      </c>
      <c r="L11" s="5">
        <f ca="1">IF(AMMset!$B8="Active",Eval("'Active "&amp;$A11&amp;"'!$Hb$4"),0)-F11</f>
        <v>9.0000000000145519E-4</v>
      </c>
      <c r="N11">
        <f t="shared" si="0"/>
        <v>2025</v>
      </c>
      <c r="O11">
        <v>7.6570895691808056</v>
      </c>
      <c r="P11">
        <v>5.4022674844932439</v>
      </c>
      <c r="Q11" s="3">
        <f>O11-Results!E37</f>
        <v>0</v>
      </c>
      <c r="R11" s="3">
        <f>P11-Results!F37</f>
        <v>0</v>
      </c>
    </row>
    <row r="12" spans="1:18" x14ac:dyDescent="0.25">
      <c r="A12">
        <v>8</v>
      </c>
      <c r="B12" s="5">
        <v>85947.120000000024</v>
      </c>
      <c r="C12" s="5">
        <v>8233.7800000000007</v>
      </c>
      <c r="D12" s="5">
        <v>9047.06</v>
      </c>
      <c r="E12" s="5">
        <v>5798.99</v>
      </c>
      <c r="F12" s="5">
        <v>4523.53</v>
      </c>
      <c r="H12" s="5">
        <f ca="1">IF(AMMset!$B9="Active",Eval("'Active "&amp;$A12&amp;"'!$I$4"),Eval("'Retiree "&amp;$A12&amp;"'!$C$7"))-B12</f>
        <v>1.3299999976879917E-2</v>
      </c>
      <c r="I12" s="5">
        <f ca="1">IF(AMMset!$B9="Active",Eval("'Active "&amp;$A12&amp;"'!$HE$4"),Eval("'Retiree "&amp;$A12&amp;"'!$C$7"))-C12</f>
        <v>-6.1400000000503496E-2</v>
      </c>
      <c r="J12" s="5">
        <f ca="1">IF(AMMset!$B9="Active",Eval("'Active "&amp;$A12&amp;"'!$HC$4"),Eval("'Retiree "&amp;$A12&amp;"'!$C$7"))-D12</f>
        <v>6.6999999999097781E-3</v>
      </c>
      <c r="K12" s="5">
        <f ca="1">IF(AMMset!$B9="Active",Eval("'Active "&amp;$A12&amp;"'!$Hd$4"),0)-E12</f>
        <v>5.2999999998064595E-3</v>
      </c>
      <c r="L12" s="5">
        <f ca="1">IF(AMMset!$B9="Active",Eval("'Active "&amp;$A12&amp;"'!$Hb$4"),0)-F12</f>
        <v>3.3000000003085006E-3</v>
      </c>
      <c r="N12">
        <f t="shared" si="0"/>
        <v>2026</v>
      </c>
      <c r="O12">
        <v>7.2053250187825553</v>
      </c>
      <c r="P12">
        <v>5.4486309062887486</v>
      </c>
      <c r="Q12" s="3">
        <f>O12-Results!E38</f>
        <v>0</v>
      </c>
      <c r="R12" s="3">
        <f>P12-Results!F38</f>
        <v>0</v>
      </c>
    </row>
    <row r="13" spans="1:18" x14ac:dyDescent="0.25">
      <c r="A13">
        <v>9</v>
      </c>
      <c r="B13" s="5">
        <v>153397.94000000003</v>
      </c>
      <c r="C13" s="5">
        <v>54188.82</v>
      </c>
      <c r="D13" s="5">
        <v>73858.33</v>
      </c>
      <c r="E13" s="5">
        <v>5927.72</v>
      </c>
      <c r="F13" s="5">
        <v>5681.41</v>
      </c>
      <c r="H13" s="5">
        <f ca="1">IF(AMMset!$B10="Active",Eval("'Active "&amp;$A13&amp;"'!$I$4"),Eval("'Retiree "&amp;$A13&amp;"'!$C$7"))-B13</f>
        <v>-2.0000000367872417E-3</v>
      </c>
      <c r="I13" s="5">
        <f ca="1">IF(AMMset!$B10="Active",Eval("'Active "&amp;$A13&amp;"'!$HE$4"),Eval("'Retiree "&amp;$A13&amp;"'!$C$7"))-C13</f>
        <v>3.530000000318978E-2</v>
      </c>
      <c r="J13" s="5">
        <f ca="1">IF(AMMset!$B10="Active",Eval("'Active "&amp;$A13&amp;"'!$HC$4"),Eval("'Retiree "&amp;$A13&amp;"'!$C$7"))-D13</f>
        <v>-6.3600000008591451E-2</v>
      </c>
      <c r="K13" s="5">
        <f ca="1">IF(AMMset!$B10="Active",Eval("'Active "&amp;$A13&amp;"'!$Hd$4"),0)-E13</f>
        <v>-2.1000000006097252E-3</v>
      </c>
      <c r="L13" s="5">
        <f ca="1">IF(AMMset!$B10="Active",Eval("'Active "&amp;$A13&amp;"'!$Hb$4"),0)-F13</f>
        <v>-4.8999999999068677E-3</v>
      </c>
      <c r="N13">
        <f t="shared" si="0"/>
        <v>2027</v>
      </c>
      <c r="O13">
        <v>6.7878796804567614</v>
      </c>
      <c r="P13">
        <v>5.4884799533341857</v>
      </c>
      <c r="Q13" s="3">
        <f>O13-Results!E39</f>
        <v>0</v>
      </c>
      <c r="R13" s="3">
        <f>P13-Results!F39</f>
        <v>0</v>
      </c>
    </row>
    <row r="14" spans="1:18" x14ac:dyDescent="0.25">
      <c r="A14">
        <v>10</v>
      </c>
      <c r="B14" s="5">
        <v>100565.55</v>
      </c>
      <c r="C14" s="5">
        <v>16594.46</v>
      </c>
      <c r="D14" s="5">
        <v>16760.919999999998</v>
      </c>
      <c r="E14" s="5">
        <v>5659.66</v>
      </c>
      <c r="F14" s="5">
        <v>4190.2299999999996</v>
      </c>
      <c r="H14" s="5">
        <f ca="1">IF(AMMset!$B11="Active",Eval("'Active "&amp;$A14&amp;"'!$I$4"),Eval("'Retiree "&amp;$A14&amp;"'!$C$7"))-B14</f>
        <v>-1.7900000006193295E-2</v>
      </c>
      <c r="I14" s="5">
        <f ca="1">IF(AMMset!$B11="Active",Eval("'Active "&amp;$A14&amp;"'!$HE$4"),Eval("'Retiree "&amp;$A14&amp;"'!$C$7"))-C14</f>
        <v>2.5000000001455192E-2</v>
      </c>
      <c r="J14" s="5">
        <f ca="1">IF(AMMset!$B11="Active",Eval("'Active "&amp;$A14&amp;"'!$HC$4"),Eval("'Retiree "&amp;$A14&amp;"'!$C$7"))-D14</f>
        <v>2.0000000004074536E-3</v>
      </c>
      <c r="K14" s="5">
        <f ca="1">IF(AMMset!$B11="Active",Eval("'Active "&amp;$A14&amp;"'!$Hd$4"),0)-E14</f>
        <v>-2.8000000002066372E-3</v>
      </c>
      <c r="L14" s="5">
        <f ca="1">IF(AMMset!$B11="Active",Eval("'Active "&amp;$A14&amp;"'!$Hb$4"),0)-F14</f>
        <v>5.0000000010186341E-4</v>
      </c>
      <c r="N14">
        <f t="shared" si="0"/>
        <v>2028</v>
      </c>
      <c r="O14">
        <v>6.4095176061005779</v>
      </c>
      <c r="P14">
        <v>5.5098217915366421</v>
      </c>
      <c r="Q14" s="3">
        <f>O14-Results!E40</f>
        <v>0</v>
      </c>
      <c r="R14" s="3">
        <f>P14-Results!F40</f>
        <v>0</v>
      </c>
    </row>
    <row r="15" spans="1:18" x14ac:dyDescent="0.25">
      <c r="A15">
        <v>11</v>
      </c>
      <c r="B15" s="5">
        <v>72660.85000000002</v>
      </c>
      <c r="C15" s="5">
        <v>7425.95</v>
      </c>
      <c r="D15" s="5">
        <v>5382.28</v>
      </c>
      <c r="E15" s="5">
        <v>4985.4399999999996</v>
      </c>
      <c r="F15" s="5">
        <v>2691.14</v>
      </c>
      <c r="H15" s="5">
        <f ca="1">IF(AMMset!$B12="Active",Eval("'Active "&amp;$A15&amp;"'!$I$4"),Eval("'Retiree "&amp;$A15&amp;"'!$C$7"))-B15</f>
        <v>-1.5000000013969839E-2</v>
      </c>
      <c r="I15" s="5">
        <f ca="1">IF(AMMset!$B12="Active",Eval("'Active "&amp;$A15&amp;"'!$HE$4"),Eval("'Retiree "&amp;$A15&amp;"'!$C$7"))-C15</f>
        <v>5.0000000000181899E-2</v>
      </c>
      <c r="J15" s="5">
        <f ca="1">IF(AMMset!$B12="Active",Eval("'Active "&amp;$A15&amp;"'!$HC$4"),Eval("'Retiree "&amp;$A15&amp;"'!$C$7"))-D15</f>
        <v>4.1000000001076842E-3</v>
      </c>
      <c r="K15" s="5">
        <f ca="1">IF(AMMset!$B12="Active",Eval("'Active "&amp;$A15&amp;"'!$Hd$4"),0)-E15</f>
        <v>-5.2999999998064595E-3</v>
      </c>
      <c r="L15" s="5">
        <f ca="1">IF(AMMset!$B12="Active",Eval("'Active "&amp;$A15&amp;"'!$Hb$4"),0)-F15</f>
        <v>1.9999999999527063E-3</v>
      </c>
      <c r="N15">
        <f t="shared" si="0"/>
        <v>2029</v>
      </c>
      <c r="O15">
        <v>6.0403047777000891</v>
      </c>
      <c r="P15">
        <v>5.5398667058567863</v>
      </c>
      <c r="Q15" s="3">
        <f>O15-Results!E41</f>
        <v>0</v>
      </c>
      <c r="R15" s="3">
        <f>P15-Results!F41</f>
        <v>0</v>
      </c>
    </row>
    <row r="16" spans="1:18" x14ac:dyDescent="0.25">
      <c r="A16">
        <v>12</v>
      </c>
      <c r="B16" s="5">
        <v>52192.739999999983</v>
      </c>
      <c r="C16" s="5">
        <v>3071.51</v>
      </c>
      <c r="D16" s="5">
        <v>1799.75</v>
      </c>
      <c r="E16" s="5">
        <v>4156.53</v>
      </c>
      <c r="F16" s="5">
        <v>1799.75</v>
      </c>
      <c r="H16" s="5">
        <f ca="1">IF(AMMset!$B13="Active",Eval("'Active "&amp;$A16&amp;"'!$I$4"),Eval("'Retiree "&amp;$A16&amp;"'!$C$7"))-B16</f>
        <v>8.2000000184052624E-3</v>
      </c>
      <c r="I16" s="5">
        <f ca="1">IF(AMMset!$B13="Active",Eval("'Active "&amp;$A16&amp;"'!$HE$4"),Eval("'Retiree "&amp;$A16&amp;"'!$C$7"))-C16</f>
        <v>-8.9000000002670276E-3</v>
      </c>
      <c r="J16" s="5">
        <f ca="1">IF(AMMset!$B13="Active",Eval("'Active "&amp;$A16&amp;"'!$HC$4"),Eval("'Retiree "&amp;$A16&amp;"'!$C$7"))-D16</f>
        <v>-9.9999999974897946E-5</v>
      </c>
      <c r="K16" s="5">
        <f ca="1">IF(AMMset!$B13="Active",Eval("'Active "&amp;$A16&amp;"'!$Hd$4"),0)-E16</f>
        <v>1.299999999901047E-3</v>
      </c>
      <c r="L16" s="5">
        <f ca="1">IF(AMMset!$B13="Active",Eval("'Active "&amp;$A16&amp;"'!$Hb$4"),0)-F16</f>
        <v>-9.9999999974897946E-5</v>
      </c>
      <c r="N16">
        <f t="shared" si="0"/>
        <v>2030</v>
      </c>
      <c r="O16">
        <v>5.6862617033841731</v>
      </c>
      <c r="P16">
        <v>5.5996517523714884</v>
      </c>
      <c r="Q16" s="3">
        <f>O16-Results!E42</f>
        <v>0</v>
      </c>
      <c r="R16" s="3">
        <f>P16-Results!F42</f>
        <v>0</v>
      </c>
    </row>
    <row r="17" spans="1:18" x14ac:dyDescent="0.25">
      <c r="A17">
        <v>13</v>
      </c>
      <c r="B17" s="5">
        <v>183157.72</v>
      </c>
      <c r="C17" s="5">
        <v>183157.72</v>
      </c>
      <c r="D17" s="5">
        <v>183157.72</v>
      </c>
      <c r="E17" s="5">
        <v>0</v>
      </c>
      <c r="F17" s="5">
        <v>0</v>
      </c>
      <c r="H17" s="5">
        <f ca="1">IF(AMMset!$B14="Active",Eval("'Active "&amp;$A17&amp;"'!$I$4"),Eval("'Retiree "&amp;$A17&amp;"'!$C$7"))-B17</f>
        <v>8.2000000111293048E-3</v>
      </c>
      <c r="I17" s="5">
        <f ca="1">IF(AMMset!$B14="Active",Eval("'Active "&amp;$A17&amp;"'!$HE$4"),Eval("'Retiree "&amp;$A17&amp;"'!$C$7"))-C17</f>
        <v>8.2000000111293048E-3</v>
      </c>
      <c r="J17" s="5">
        <f ca="1">IF(AMMset!$B14="Active",Eval("'Active "&amp;$A17&amp;"'!$HC$4"),Eval("'Retiree "&amp;$A17&amp;"'!$C$7"))-D17</f>
        <v>8.2000000111293048E-3</v>
      </c>
      <c r="K17" s="5">
        <f>IF(AMMset!$B14="Active",Eval("'Active "&amp;$A17&amp;"'!$Hd$4"),0)-E17</f>
        <v>0</v>
      </c>
      <c r="L17" s="5">
        <f>IF(AMMset!$B14="Active",Eval("'Active "&amp;$A17&amp;"'!$Hb$4"),0)-F17</f>
        <v>0</v>
      </c>
      <c r="N17">
        <f t="shared" si="0"/>
        <v>2031</v>
      </c>
      <c r="O17">
        <v>5.3743866860732279</v>
      </c>
      <c r="P17">
        <v>5.6242915451620847</v>
      </c>
      <c r="Q17" s="3">
        <f>O17-Results!E43</f>
        <v>0</v>
      </c>
      <c r="R17" s="3">
        <f>P17-Results!F43</f>
        <v>0</v>
      </c>
    </row>
    <row r="18" spans="1:18" x14ac:dyDescent="0.25">
      <c r="A18">
        <v>14</v>
      </c>
      <c r="B18" s="5">
        <v>96463.710000000021</v>
      </c>
      <c r="C18" s="5">
        <v>96463.71</v>
      </c>
      <c r="D18" s="5">
        <v>96463.710000000021</v>
      </c>
      <c r="E18" s="5">
        <v>0</v>
      </c>
      <c r="F18" s="5">
        <v>0</v>
      </c>
      <c r="H18" s="5">
        <f ca="1">IF(AMMset!$B15="Active",Eval("'Active "&amp;$A18&amp;"'!$I$4"),Eval("'Retiree "&amp;$A18&amp;"'!$C$7"))-B18</f>
        <v>-1.2200000026496127E-2</v>
      </c>
      <c r="I18" s="5">
        <f ca="1">IF(AMMset!$B15="Active",Eval("'Active "&amp;$A18&amp;"'!$HE$4"),Eval("'Retiree "&amp;$A18&amp;"'!$C$7"))-C18</f>
        <v>-1.2200000011944212E-2</v>
      </c>
      <c r="J18" s="5">
        <f ca="1">IF(AMMset!$B15="Active",Eval("'Active "&amp;$A18&amp;"'!$HC$4"),Eval("'Retiree "&amp;$A18&amp;"'!$C$7"))-D18</f>
        <v>-1.2200000026496127E-2</v>
      </c>
      <c r="K18" s="5">
        <f>IF(AMMset!$B15="Active",Eval("'Active "&amp;$A18&amp;"'!$Hd$4"),0)-E18</f>
        <v>0</v>
      </c>
      <c r="L18" s="5">
        <f>IF(AMMset!$B15="Active",Eval("'Active "&amp;$A18&amp;"'!$Hb$4"),0)-F18</f>
        <v>0</v>
      </c>
      <c r="N18">
        <f t="shared" si="0"/>
        <v>2032</v>
      </c>
      <c r="O18">
        <v>5.1057274114771438</v>
      </c>
      <c r="P18">
        <v>5.6093897198592479</v>
      </c>
      <c r="Q18" s="3">
        <f>O18-Results!E44</f>
        <v>0</v>
      </c>
      <c r="R18" s="3">
        <f>P18-Results!F44</f>
        <v>0</v>
      </c>
    </row>
    <row r="19" spans="1:18" x14ac:dyDescent="0.25">
      <c r="A19">
        <v>15</v>
      </c>
      <c r="B19" s="5">
        <v>66196.789999999994</v>
      </c>
      <c r="C19" s="5">
        <v>66196.789999999994</v>
      </c>
      <c r="D19" s="5">
        <v>66196.789999999994</v>
      </c>
      <c r="E19" s="5">
        <v>0</v>
      </c>
      <c r="F19" s="5">
        <v>0</v>
      </c>
      <c r="H19" s="5">
        <f ca="1">IF(AMMset!$B16="Active",Eval("'Active "&amp;$A19&amp;"'!$I$4"),Eval("'Retiree "&amp;$A19&amp;"'!$C$7"))-B19</f>
        <v>-2.6199999992968515E-2</v>
      </c>
      <c r="I19" s="5">
        <f ca="1">IF(AMMset!$B16="Active",Eval("'Active "&amp;$A19&amp;"'!$HE$4"),Eval("'Retiree "&amp;$A19&amp;"'!$C$7"))-C19</f>
        <v>-2.6199999992968515E-2</v>
      </c>
      <c r="J19" s="5">
        <f ca="1">IF(AMMset!$B16="Active",Eval("'Active "&amp;$A19&amp;"'!$HC$4"),Eval("'Retiree "&amp;$A19&amp;"'!$C$7"))-D19</f>
        <v>-2.6199999992968515E-2</v>
      </c>
      <c r="K19" s="5">
        <f>IF(AMMset!$B16="Active",Eval("'Active "&amp;$A19&amp;"'!$Hd$4"),0)-E19</f>
        <v>0</v>
      </c>
      <c r="L19" s="5">
        <f>IF(AMMset!$B16="Active",Eval("'Active "&amp;$A19&amp;"'!$Hb$4"),0)-F19</f>
        <v>0</v>
      </c>
      <c r="N19">
        <f t="shared" si="0"/>
        <v>2033</v>
      </c>
      <c r="O19">
        <v>4.8492996848537491</v>
      </c>
      <c r="P19">
        <v>5.5822026440031776</v>
      </c>
      <c r="Q19" s="3">
        <f>O19-Results!E45</f>
        <v>0</v>
      </c>
      <c r="R19" s="3">
        <f>P19-Results!F45</f>
        <v>0</v>
      </c>
    </row>
    <row r="20" spans="1:18" x14ac:dyDescent="0.25">
      <c r="A20">
        <v>16</v>
      </c>
      <c r="B20" s="5">
        <v>93067.629999999976</v>
      </c>
      <c r="C20" s="5">
        <v>93067.63</v>
      </c>
      <c r="D20" s="5">
        <v>93067.629999999976</v>
      </c>
      <c r="E20" s="5">
        <v>0</v>
      </c>
      <c r="F20" s="5">
        <v>0</v>
      </c>
      <c r="H20" s="5">
        <f ca="1">IF(AMMset!$B17="Active",Eval("'Active "&amp;$A20&amp;"'!$I$4"),Eval("'Retiree "&amp;$A20&amp;"'!$C$7"))-B20</f>
        <v>1.5700000018114224E-2</v>
      </c>
      <c r="I20" s="5">
        <f ca="1">IF(AMMset!$B17="Active",Eval("'Active "&amp;$A20&amp;"'!$HE$4"),Eval("'Retiree "&amp;$A20&amp;"'!$C$7"))-C20</f>
        <v>1.5699999989010394E-2</v>
      </c>
      <c r="J20" s="5">
        <f ca="1">IF(AMMset!$B17="Active",Eval("'Active "&amp;$A20&amp;"'!$HC$4"),Eval("'Retiree "&amp;$A20&amp;"'!$C$7"))-D20</f>
        <v>1.5700000018114224E-2</v>
      </c>
      <c r="K20" s="5">
        <f>IF(AMMset!$B17="Active",Eval("'Active "&amp;$A20&amp;"'!$Hd$4"),0)-E20</f>
        <v>0</v>
      </c>
      <c r="L20" s="5">
        <f>IF(AMMset!$B17="Active",Eval("'Active "&amp;$A20&amp;"'!$Hb$4"),0)-F20</f>
        <v>0</v>
      </c>
      <c r="N20">
        <f t="shared" si="0"/>
        <v>2034</v>
      </c>
      <c r="O20">
        <v>4.6024909166928705</v>
      </c>
      <c r="P20">
        <v>5.5517846652740026</v>
      </c>
      <c r="Q20" s="3">
        <f>O20-Results!E46</f>
        <v>0</v>
      </c>
      <c r="R20" s="3">
        <f>P20-Results!F46</f>
        <v>0</v>
      </c>
    </row>
    <row r="21" spans="1:18" x14ac:dyDescent="0.25">
      <c r="A21">
        <v>17</v>
      </c>
      <c r="B21" s="5">
        <v>122399.64</v>
      </c>
      <c r="C21" s="5">
        <v>122399.64</v>
      </c>
      <c r="D21" s="5">
        <v>122399.64</v>
      </c>
      <c r="E21" s="5">
        <v>0</v>
      </c>
      <c r="F21" s="5">
        <v>0</v>
      </c>
      <c r="H21" s="5">
        <f ca="1">IF(AMMset!$B18="Active",Eval("'Active "&amp;$A21&amp;"'!$I$4"),Eval("'Retiree "&amp;$A21&amp;"'!$C$7"))-B21</f>
        <v>-9.9000000045634806E-3</v>
      </c>
      <c r="I21" s="5">
        <f ca="1">IF(AMMset!$B18="Active",Eval("'Active "&amp;$A21&amp;"'!$HE$4"),Eval("'Retiree "&amp;$A21&amp;"'!$C$7"))-C21</f>
        <v>-9.9000000045634806E-3</v>
      </c>
      <c r="J21" s="5">
        <f ca="1">IF(AMMset!$B18="Active",Eval("'Active "&amp;$A21&amp;"'!$HC$4"),Eval("'Retiree "&amp;$A21&amp;"'!$C$7"))-D21</f>
        <v>-9.9000000045634806E-3</v>
      </c>
      <c r="K21" s="5">
        <f>IF(AMMset!$B18="Active",Eval("'Active "&amp;$A21&amp;"'!$Hd$4"),0)-E21</f>
        <v>0</v>
      </c>
      <c r="L21" s="5">
        <f>IF(AMMset!$B18="Active",Eval("'Active "&amp;$A21&amp;"'!$Hb$4"),0)-F21</f>
        <v>0</v>
      </c>
      <c r="N21">
        <f t="shared" si="0"/>
        <v>2035</v>
      </c>
      <c r="O21">
        <v>4.3423598878127487</v>
      </c>
      <c r="P21">
        <v>5.5317475080866707</v>
      </c>
      <c r="Q21" s="3">
        <f>O21-Results!E47</f>
        <v>0</v>
      </c>
      <c r="R21" s="3">
        <f>P21-Results!F47</f>
        <v>0</v>
      </c>
    </row>
    <row r="22" spans="1:18" x14ac:dyDescent="0.25">
      <c r="N22">
        <f t="shared" si="0"/>
        <v>2036</v>
      </c>
      <c r="O22">
        <v>4.0838850275532455</v>
      </c>
      <c r="P22">
        <v>5.5161384044775135</v>
      </c>
      <c r="Q22" s="3">
        <f>O22-Results!E48</f>
        <v>0</v>
      </c>
      <c r="R22" s="3">
        <f>P22-Results!F48</f>
        <v>0</v>
      </c>
    </row>
    <row r="23" spans="1:18" x14ac:dyDescent="0.25">
      <c r="N23">
        <f t="shared" si="0"/>
        <v>2037</v>
      </c>
      <c r="O23">
        <v>3.8471479212438457</v>
      </c>
      <c r="P23">
        <v>5.4838922351679393</v>
      </c>
      <c r="Q23" s="3">
        <f>O23-Results!E49</f>
        <v>0</v>
      </c>
      <c r="R23" s="3">
        <f>P23-Results!F49</f>
        <v>0</v>
      </c>
    </row>
    <row r="24" spans="1:18" x14ac:dyDescent="0.25">
      <c r="N24">
        <f t="shared" si="0"/>
        <v>2038</v>
      </c>
      <c r="O24">
        <v>3.6420352060445143</v>
      </c>
      <c r="P24">
        <v>5.4168703184697122</v>
      </c>
      <c r="Q24" s="3">
        <f>O24-Results!E50</f>
        <v>0</v>
      </c>
      <c r="R24" s="3">
        <f>P24-Results!F50</f>
        <v>0</v>
      </c>
    </row>
    <row r="25" spans="1:18" x14ac:dyDescent="0.25">
      <c r="N25">
        <f t="shared" si="0"/>
        <v>2039</v>
      </c>
      <c r="O25">
        <v>3.425336628878827</v>
      </c>
      <c r="P25">
        <v>5.3578525315437195</v>
      </c>
      <c r="Q25" s="3">
        <f>O25-Results!E51</f>
        <v>0</v>
      </c>
      <c r="R25" s="3">
        <f>P25-Results!F51</f>
        <v>0</v>
      </c>
    </row>
    <row r="26" spans="1:18" x14ac:dyDescent="0.25">
      <c r="N26">
        <f t="shared" si="0"/>
        <v>2040</v>
      </c>
      <c r="O26">
        <v>3.2071712874096696</v>
      </c>
      <c r="P26">
        <v>5.3038925973926423</v>
      </c>
      <c r="Q26" s="3">
        <f>O26-Results!E52</f>
        <v>0</v>
      </c>
      <c r="R26" s="3">
        <f>P26-Results!F52</f>
        <v>0</v>
      </c>
    </row>
    <row r="27" spans="1:18" x14ac:dyDescent="0.25">
      <c r="N27">
        <f t="shared" si="0"/>
        <v>2041</v>
      </c>
      <c r="O27">
        <v>2.9676930972669493</v>
      </c>
      <c r="P27">
        <v>5.2694016896938543</v>
      </c>
      <c r="Q27" s="3">
        <f>O27-Results!E53</f>
        <v>0</v>
      </c>
      <c r="R27" s="3">
        <f>P27-Results!F53</f>
        <v>0</v>
      </c>
    </row>
    <row r="28" spans="1:18" x14ac:dyDescent="0.25">
      <c r="N28">
        <f t="shared" si="0"/>
        <v>2042</v>
      </c>
      <c r="O28">
        <v>2.6841610409690264</v>
      </c>
      <c r="P28">
        <v>5.2831426896028812</v>
      </c>
      <c r="Q28" s="3">
        <f>O28-Results!E54</f>
        <v>0</v>
      </c>
      <c r="R28" s="3">
        <f>P28-Results!F54</f>
        <v>0</v>
      </c>
    </row>
    <row r="29" spans="1:18" x14ac:dyDescent="0.25">
      <c r="N29">
        <f t="shared" si="0"/>
        <v>2043</v>
      </c>
      <c r="O29">
        <v>2.4341023501456442</v>
      </c>
      <c r="P29">
        <v>5.2630519456057776</v>
      </c>
      <c r="Q29" s="3">
        <f>O29-Results!E55</f>
        <v>0</v>
      </c>
      <c r="R29" s="3">
        <f>P29-Results!F55</f>
        <v>0</v>
      </c>
    </row>
    <row r="30" spans="1:18" x14ac:dyDescent="0.25">
      <c r="N30">
        <f t="shared" si="0"/>
        <v>2044</v>
      </c>
      <c r="O30">
        <v>2.2135953101961148</v>
      </c>
      <c r="P30">
        <v>5.2139081707949995</v>
      </c>
      <c r="Q30" s="3">
        <f>O30-Results!E56</f>
        <v>0</v>
      </c>
      <c r="R30" s="3">
        <f>P30-Results!F56</f>
        <v>0</v>
      </c>
    </row>
    <row r="31" spans="1:18" x14ac:dyDescent="0.25">
      <c r="N31">
        <f t="shared" si="0"/>
        <v>2045</v>
      </c>
      <c r="O31">
        <v>1.9853464872770499</v>
      </c>
      <c r="P31">
        <v>5.1783225549486316</v>
      </c>
      <c r="Q31" s="3">
        <f>O31-Results!E57</f>
        <v>0</v>
      </c>
      <c r="R31" s="3">
        <f>P31-Results!F57</f>
        <v>0</v>
      </c>
    </row>
    <row r="32" spans="1:18" x14ac:dyDescent="0.25">
      <c r="N32">
        <f t="shared" si="0"/>
        <v>2046</v>
      </c>
      <c r="O32">
        <v>1.769298887922899</v>
      </c>
      <c r="P32">
        <v>5.1336122956643813</v>
      </c>
      <c r="Q32" s="3">
        <f>O32-Results!E58</f>
        <v>0</v>
      </c>
      <c r="R32" s="3">
        <f>P32-Results!F58</f>
        <v>0</v>
      </c>
    </row>
    <row r="33" spans="14:18" x14ac:dyDescent="0.25">
      <c r="N33">
        <f t="shared" si="0"/>
        <v>2047</v>
      </c>
      <c r="O33">
        <v>1.5589397331133334</v>
      </c>
      <c r="P33">
        <v>5.0887926228395592</v>
      </c>
      <c r="Q33" s="3">
        <f>O33-Results!E59</f>
        <v>0</v>
      </c>
      <c r="R33" s="3">
        <f>P33-Results!F59</f>
        <v>0</v>
      </c>
    </row>
    <row r="34" spans="14:18" x14ac:dyDescent="0.25">
      <c r="N34">
        <f t="shared" si="0"/>
        <v>2048</v>
      </c>
      <c r="O34">
        <v>1.3739505444331734</v>
      </c>
      <c r="P34">
        <v>5.0260066552990184</v>
      </c>
      <c r="Q34" s="3">
        <f>O34-Results!E60</f>
        <v>0</v>
      </c>
      <c r="R34" s="3">
        <f>P34-Results!F60</f>
        <v>0</v>
      </c>
    </row>
    <row r="35" spans="14:18" x14ac:dyDescent="0.25">
      <c r="N35">
        <f t="shared" si="0"/>
        <v>2049</v>
      </c>
      <c r="O35">
        <v>1.1793034951227539</v>
      </c>
      <c r="P35">
        <v>4.9776198631613751</v>
      </c>
      <c r="Q35" s="3">
        <f>O35-Results!E61</f>
        <v>0</v>
      </c>
      <c r="R35" s="3">
        <f>P35-Results!F61</f>
        <v>0</v>
      </c>
    </row>
    <row r="36" spans="14:18" x14ac:dyDescent="0.25">
      <c r="N36">
        <f t="shared" si="0"/>
        <v>2050</v>
      </c>
      <c r="O36">
        <v>1.0199735218856472</v>
      </c>
      <c r="P36">
        <v>4.898593427692723</v>
      </c>
      <c r="Q36" s="3">
        <f>O36-Results!E62</f>
        <v>0</v>
      </c>
      <c r="R36" s="3">
        <f>P36-Results!F62</f>
        <v>0</v>
      </c>
    </row>
    <row r="37" spans="14:18" x14ac:dyDescent="0.25">
      <c r="N37">
        <f t="shared" si="0"/>
        <v>2051</v>
      </c>
      <c r="O37">
        <v>0.87865289895676424</v>
      </c>
      <c r="P37">
        <v>4.8064252133209973</v>
      </c>
      <c r="Q37" s="3">
        <f>O37-Results!E63</f>
        <v>0</v>
      </c>
      <c r="R37" s="3">
        <f>P37-Results!F63</f>
        <v>0</v>
      </c>
    </row>
    <row r="38" spans="14:18" x14ac:dyDescent="0.25">
      <c r="N38">
        <f t="shared" si="0"/>
        <v>2052</v>
      </c>
      <c r="O38">
        <v>0.73088797372128989</v>
      </c>
      <c r="P38">
        <v>4.7259871989391025</v>
      </c>
      <c r="Q38" s="3">
        <f>O38-Results!E64</f>
        <v>0</v>
      </c>
      <c r="R38" s="3">
        <f>P38-Results!F64</f>
        <v>0</v>
      </c>
    </row>
    <row r="39" spans="14:18" x14ac:dyDescent="0.25">
      <c r="N39">
        <f t="shared" si="0"/>
        <v>2053</v>
      </c>
      <c r="O39">
        <v>0.60884286261555864</v>
      </c>
      <c r="P39">
        <v>4.6251060938541979</v>
      </c>
      <c r="Q39" s="3">
        <f>O39-Results!E65</f>
        <v>0</v>
      </c>
      <c r="R39" s="3">
        <f>P39-Results!F65</f>
        <v>0</v>
      </c>
    </row>
    <row r="40" spans="14:18" x14ac:dyDescent="0.25">
      <c r="N40">
        <f t="shared" si="0"/>
        <v>2054</v>
      </c>
      <c r="O40">
        <v>0.4971136545705731</v>
      </c>
      <c r="P40">
        <v>4.5205442662594466</v>
      </c>
      <c r="Q40" s="3">
        <f>O40-Results!E66</f>
        <v>0</v>
      </c>
      <c r="R40" s="3">
        <f>P40-Results!F66</f>
        <v>0</v>
      </c>
    </row>
    <row r="41" spans="14:18" x14ac:dyDescent="0.25">
      <c r="N41">
        <f t="shared" si="0"/>
        <v>2055</v>
      </c>
      <c r="O41">
        <v>0.39331859483816273</v>
      </c>
      <c r="P41">
        <v>4.4135786448536223</v>
      </c>
      <c r="Q41" s="3">
        <f>O41-Results!E67</f>
        <v>0</v>
      </c>
      <c r="R41" s="3">
        <f>P41-Results!F67</f>
        <v>0</v>
      </c>
    </row>
    <row r="42" spans="14:18" x14ac:dyDescent="0.25">
      <c r="N42">
        <f t="shared" si="0"/>
        <v>2056</v>
      </c>
      <c r="O42">
        <v>0.32027070173077443</v>
      </c>
      <c r="P42">
        <v>4.2818883413761721</v>
      </c>
      <c r="Q42" s="3">
        <f>O42-Results!E68</f>
        <v>0</v>
      </c>
      <c r="R42" s="3">
        <f>P42-Results!F68</f>
        <v>0</v>
      </c>
    </row>
    <row r="43" spans="14:18" x14ac:dyDescent="0.25">
      <c r="N43">
        <f t="shared" si="0"/>
        <v>2057</v>
      </c>
      <c r="O43">
        <v>0.23970226685836438</v>
      </c>
      <c r="P43">
        <v>4.163575260357975</v>
      </c>
      <c r="Q43" s="3">
        <f>O43-Results!E69</f>
        <v>0</v>
      </c>
      <c r="R43" s="3">
        <f>P43-Results!F69</f>
        <v>0</v>
      </c>
    </row>
    <row r="44" spans="14:18" x14ac:dyDescent="0.25">
      <c r="N44">
        <f t="shared" si="0"/>
        <v>2058</v>
      </c>
      <c r="O44">
        <v>0.18305955585513611</v>
      </c>
      <c r="P44">
        <v>4.0282091481335467</v>
      </c>
      <c r="Q44" s="3">
        <f>O44-Results!E70</f>
        <v>0</v>
      </c>
      <c r="R44" s="3">
        <f>P44-Results!F70</f>
        <v>0</v>
      </c>
    </row>
    <row r="45" spans="14:18" x14ac:dyDescent="0.25">
      <c r="N45">
        <f t="shared" si="0"/>
        <v>2059</v>
      </c>
      <c r="O45">
        <v>0.13719633235571427</v>
      </c>
      <c r="P45">
        <v>3.8882270703296764</v>
      </c>
      <c r="Q45" s="3">
        <f>O45-Results!E71</f>
        <v>0</v>
      </c>
      <c r="R45" s="3">
        <f>P45-Results!F71</f>
        <v>0</v>
      </c>
    </row>
    <row r="46" spans="14:18" x14ac:dyDescent="0.25">
      <c r="N46">
        <f t="shared" si="0"/>
        <v>2060</v>
      </c>
      <c r="O46">
        <v>9.1274118774952062E-2</v>
      </c>
      <c r="P46">
        <v>3.754513745318115</v>
      </c>
      <c r="Q46" s="3">
        <f>O46-Results!E72</f>
        <v>0</v>
      </c>
      <c r="R46" s="3">
        <f>P46-Results!F72</f>
        <v>0</v>
      </c>
    </row>
    <row r="47" spans="14:18" x14ac:dyDescent="0.25">
      <c r="N47">
        <f t="shared" si="0"/>
        <v>2061</v>
      </c>
      <c r="O47">
        <v>6.0921932384874186E-2</v>
      </c>
      <c r="P47">
        <v>3.6100413853725701</v>
      </c>
      <c r="Q47" s="3">
        <f>O47-Results!E73</f>
        <v>0</v>
      </c>
      <c r="R47" s="3">
        <f>P47-Results!F73</f>
        <v>0</v>
      </c>
    </row>
    <row r="48" spans="14:18" x14ac:dyDescent="0.25">
      <c r="N48">
        <f t="shared" si="0"/>
        <v>2062</v>
      </c>
      <c r="O48">
        <v>3.9836037726520973E-2</v>
      </c>
      <c r="P48">
        <v>3.46116463262006</v>
      </c>
      <c r="Q48" s="3">
        <f>O48-Results!E74</f>
        <v>0</v>
      </c>
      <c r="R48" s="3">
        <f>P48-Results!F74</f>
        <v>0</v>
      </c>
    </row>
    <row r="49" spans="14:18" x14ac:dyDescent="0.25">
      <c r="N49">
        <f t="shared" si="0"/>
        <v>2063</v>
      </c>
      <c r="O49">
        <v>2.5668996819065447E-2</v>
      </c>
      <c r="P49">
        <v>3.308594669396657</v>
      </c>
      <c r="Q49" s="3">
        <f>O49-Results!E75</f>
        <v>0</v>
      </c>
      <c r="R49" s="3">
        <f>P49-Results!F75</f>
        <v>0</v>
      </c>
    </row>
    <row r="50" spans="14:18" x14ac:dyDescent="0.25">
      <c r="N50">
        <f t="shared" si="0"/>
        <v>2064</v>
      </c>
      <c r="O50">
        <v>1.7958630750025587E-2</v>
      </c>
      <c r="P50">
        <v>3.1526989934742344</v>
      </c>
      <c r="Q50" s="3">
        <f>O50-Results!E76</f>
        <v>0</v>
      </c>
      <c r="R50" s="3">
        <f>P50-Results!F76</f>
        <v>0</v>
      </c>
    </row>
    <row r="51" spans="14:18" x14ac:dyDescent="0.25">
      <c r="N51">
        <f t="shared" si="0"/>
        <v>2065</v>
      </c>
      <c r="O51">
        <v>1.0802874371560873E-2</v>
      </c>
      <c r="P51">
        <v>2.998819208396958</v>
      </c>
      <c r="Q51" s="3">
        <f>O51-Results!E77</f>
        <v>0</v>
      </c>
      <c r="R51" s="3">
        <f>P51-Results!F77</f>
        <v>0</v>
      </c>
    </row>
    <row r="52" spans="14:18" x14ac:dyDescent="0.25">
      <c r="N52">
        <f t="shared" si="0"/>
        <v>2066</v>
      </c>
      <c r="O52">
        <v>7.854256091109596E-3</v>
      </c>
      <c r="P52">
        <v>2.843243156420959</v>
      </c>
      <c r="Q52" s="3">
        <f>O52-Results!E78</f>
        <v>0</v>
      </c>
      <c r="R52" s="3">
        <f>P52-Results!F78</f>
        <v>0</v>
      </c>
    </row>
    <row r="53" spans="14:18" x14ac:dyDescent="0.25">
      <c r="N53">
        <f t="shared" si="0"/>
        <v>2067</v>
      </c>
      <c r="O53">
        <v>4.6963240736853686E-3</v>
      </c>
      <c r="P53">
        <v>2.6888474147554557</v>
      </c>
      <c r="Q53" s="3">
        <f>O53-Results!E79</f>
        <v>0</v>
      </c>
      <c r="R53" s="3">
        <f>P53-Results!F79</f>
        <v>0</v>
      </c>
    </row>
    <row r="54" spans="14:18" x14ac:dyDescent="0.25">
      <c r="N54">
        <f t="shared" si="0"/>
        <v>2068</v>
      </c>
      <c r="O54">
        <v>2.146201104226822E-3</v>
      </c>
      <c r="P54">
        <v>2.5346779218224738</v>
      </c>
      <c r="Q54" s="3">
        <f>O54-Results!E80</f>
        <v>0</v>
      </c>
      <c r="R54" s="3">
        <f>P54-Results!F80</f>
        <v>0</v>
      </c>
    </row>
    <row r="55" spans="14:18" x14ac:dyDescent="0.25">
      <c r="N55">
        <f t="shared" si="0"/>
        <v>2069</v>
      </c>
      <c r="O55">
        <v>0</v>
      </c>
      <c r="P55">
        <v>2.3801680335010311</v>
      </c>
      <c r="Q55" s="3">
        <f>O55-Results!E81</f>
        <v>0</v>
      </c>
      <c r="R55" s="3">
        <f>P55-Results!F81</f>
        <v>0</v>
      </c>
    </row>
    <row r="56" spans="14:18" x14ac:dyDescent="0.25">
      <c r="N56">
        <f t="shared" si="0"/>
        <v>2070</v>
      </c>
      <c r="O56">
        <v>0</v>
      </c>
      <c r="P56">
        <v>2.2235444757253915</v>
      </c>
      <c r="Q56" s="3">
        <f>O56-Results!E82</f>
        <v>0</v>
      </c>
      <c r="R56" s="3">
        <f>P56-Results!F82</f>
        <v>0</v>
      </c>
    </row>
    <row r="57" spans="14:18" x14ac:dyDescent="0.25">
      <c r="N57">
        <f t="shared" si="0"/>
        <v>2071</v>
      </c>
      <c r="O57">
        <v>0</v>
      </c>
      <c r="P57">
        <v>2.0676108787650485</v>
      </c>
      <c r="Q57" s="3">
        <f>O57-Results!E83</f>
        <v>0</v>
      </c>
      <c r="R57" s="3">
        <f>P57-Results!F83</f>
        <v>0</v>
      </c>
    </row>
    <row r="58" spans="14:18" x14ac:dyDescent="0.25">
      <c r="N58">
        <f t="shared" si="0"/>
        <v>2072</v>
      </c>
      <c r="O58">
        <v>0</v>
      </c>
      <c r="P58">
        <v>1.9136961877283885</v>
      </c>
      <c r="Q58" s="3">
        <f>O58-Results!E84</f>
        <v>0</v>
      </c>
      <c r="R58" s="3">
        <f>P58-Results!F84</f>
        <v>0</v>
      </c>
    </row>
    <row r="59" spans="14:18" x14ac:dyDescent="0.25">
      <c r="N59">
        <f t="shared" si="0"/>
        <v>2073</v>
      </c>
      <c r="O59">
        <v>0</v>
      </c>
      <c r="P59">
        <v>1.762037581780149</v>
      </c>
      <c r="Q59" s="3">
        <f>O59-Results!E85</f>
        <v>0</v>
      </c>
      <c r="R59" s="3">
        <f>P59-Results!F85</f>
        <v>0</v>
      </c>
    </row>
    <row r="60" spans="14:18" x14ac:dyDescent="0.25">
      <c r="N60">
        <f t="shared" si="0"/>
        <v>2074</v>
      </c>
      <c r="O60">
        <v>0</v>
      </c>
      <c r="P60">
        <v>1.6128668886506723</v>
      </c>
      <c r="Q60" s="3">
        <f>O60-Results!E86</f>
        <v>0</v>
      </c>
      <c r="R60" s="3">
        <f>P60-Results!F86</f>
        <v>0</v>
      </c>
    </row>
    <row r="61" spans="14:18" x14ac:dyDescent="0.25">
      <c r="N61">
        <f t="shared" si="0"/>
        <v>2075</v>
      </c>
      <c r="O61">
        <v>0</v>
      </c>
      <c r="P61">
        <v>1.4665303520422901</v>
      </c>
      <c r="Q61" s="3">
        <f>O61-Results!E87</f>
        <v>0</v>
      </c>
      <c r="R61" s="3">
        <f>P61-Results!F87</f>
        <v>0</v>
      </c>
    </row>
    <row r="62" spans="14:18" x14ac:dyDescent="0.25">
      <c r="N62">
        <f t="shared" si="0"/>
        <v>2076</v>
      </c>
      <c r="O62">
        <v>0</v>
      </c>
      <c r="P62">
        <v>1.3243856454650027</v>
      </c>
      <c r="Q62" s="3">
        <f>O62-Results!E88</f>
        <v>0</v>
      </c>
      <c r="R62" s="3">
        <f>P62-Results!F88</f>
        <v>0</v>
      </c>
    </row>
    <row r="63" spans="14:18" x14ac:dyDescent="0.25">
      <c r="N63">
        <f t="shared" si="0"/>
        <v>2077</v>
      </c>
      <c r="O63">
        <v>0</v>
      </c>
      <c r="P63">
        <v>1.1876222220120281</v>
      </c>
      <c r="Q63" s="3">
        <f>O63-Results!E89</f>
        <v>0</v>
      </c>
      <c r="R63" s="3">
        <f>P63-Results!F89</f>
        <v>0</v>
      </c>
    </row>
    <row r="64" spans="14:18" x14ac:dyDescent="0.25">
      <c r="N64">
        <f t="shared" si="0"/>
        <v>2078</v>
      </c>
      <c r="O64">
        <v>0</v>
      </c>
      <c r="P64">
        <v>1.0582273725488998</v>
      </c>
      <c r="Q64" s="3">
        <f>O64-Results!E90</f>
        <v>0</v>
      </c>
      <c r="R64" s="3">
        <f>P64-Results!F90</f>
        <v>0</v>
      </c>
    </row>
    <row r="65" spans="14:18" x14ac:dyDescent="0.25">
      <c r="N65">
        <f t="shared" si="0"/>
        <v>2079</v>
      </c>
      <c r="O65">
        <v>0</v>
      </c>
      <c r="P65">
        <v>0.93640613094225522</v>
      </c>
      <c r="Q65" s="3">
        <f>O65-Results!E91</f>
        <v>0</v>
      </c>
      <c r="R65" s="3">
        <f>P65-Results!F91</f>
        <v>0</v>
      </c>
    </row>
    <row r="66" spans="14:18" x14ac:dyDescent="0.25">
      <c r="N66">
        <f t="shared" si="0"/>
        <v>2080</v>
      </c>
      <c r="O66">
        <v>0</v>
      </c>
      <c r="P66">
        <v>0.82249525662364009</v>
      </c>
      <c r="Q66" s="3">
        <f>O66-Results!E92</f>
        <v>0</v>
      </c>
      <c r="R66" s="3">
        <f>P66-Results!F92</f>
        <v>0</v>
      </c>
    </row>
    <row r="67" spans="14:18" x14ac:dyDescent="0.25">
      <c r="N67">
        <f t="shared" si="0"/>
        <v>2081</v>
      </c>
      <c r="O67">
        <v>0</v>
      </c>
      <c r="P67">
        <v>0.71676091300173084</v>
      </c>
      <c r="Q67" s="3">
        <f>O67-Results!E93</f>
        <v>0</v>
      </c>
      <c r="R67" s="3">
        <f>P67-Results!F93</f>
        <v>0</v>
      </c>
    </row>
    <row r="68" spans="14:18" x14ac:dyDescent="0.25">
      <c r="N68">
        <f t="shared" si="0"/>
        <v>2082</v>
      </c>
      <c r="O68">
        <v>0</v>
      </c>
      <c r="P68">
        <v>0.62006208409216246</v>
      </c>
      <c r="Q68" s="3">
        <f>O68-Results!E94</f>
        <v>0</v>
      </c>
      <c r="R68" s="3">
        <f>P68-Results!F94</f>
        <v>0</v>
      </c>
    </row>
    <row r="69" spans="14:18" x14ac:dyDescent="0.25">
      <c r="N69">
        <f t="shared" si="0"/>
        <v>2083</v>
      </c>
      <c r="O69">
        <v>0</v>
      </c>
      <c r="P69">
        <v>0.53184248627498443</v>
      </c>
      <c r="Q69" s="3">
        <f>O69-Results!E95</f>
        <v>0</v>
      </c>
      <c r="R69" s="3">
        <f>P69-Results!F95</f>
        <v>0</v>
      </c>
    </row>
    <row r="70" spans="14:18" x14ac:dyDescent="0.25">
      <c r="N70">
        <f t="shared" si="0"/>
        <v>2084</v>
      </c>
      <c r="O70">
        <v>0</v>
      </c>
      <c r="P70">
        <v>0.4521549479723227</v>
      </c>
      <c r="Q70" s="3">
        <f>O70-Results!E96</f>
        <v>0</v>
      </c>
      <c r="R70" s="3">
        <f>P70-Results!F96</f>
        <v>0</v>
      </c>
    </row>
    <row r="71" spans="14:18" x14ac:dyDescent="0.25">
      <c r="N71">
        <f t="shared" ref="N71:N104" si="1">N70+1</f>
        <v>2085</v>
      </c>
      <c r="O71">
        <v>0</v>
      </c>
      <c r="P71">
        <v>0.3805264721897853</v>
      </c>
      <c r="Q71" s="3">
        <f>O71-Results!E97</f>
        <v>0</v>
      </c>
      <c r="R71" s="3">
        <f>P71-Results!F97</f>
        <v>0</v>
      </c>
    </row>
    <row r="72" spans="14:18" x14ac:dyDescent="0.25">
      <c r="N72">
        <f t="shared" si="1"/>
        <v>2086</v>
      </c>
      <c r="O72">
        <v>0</v>
      </c>
      <c r="P72">
        <v>0.31666450839479759</v>
      </c>
      <c r="Q72" s="3">
        <f>O72-Results!E98</f>
        <v>0</v>
      </c>
      <c r="R72" s="3">
        <f>P72-Results!F98</f>
        <v>0</v>
      </c>
    </row>
    <row r="73" spans="14:18" x14ac:dyDescent="0.25">
      <c r="N73">
        <f t="shared" si="1"/>
        <v>2087</v>
      </c>
      <c r="O73">
        <v>0</v>
      </c>
      <c r="P73">
        <v>0.25987060431412889</v>
      </c>
      <c r="Q73" s="3">
        <f>O73-Results!E99</f>
        <v>0</v>
      </c>
      <c r="R73" s="3">
        <f>P73-Results!F99</f>
        <v>0</v>
      </c>
    </row>
    <row r="74" spans="14:18" x14ac:dyDescent="0.25">
      <c r="N74">
        <f t="shared" si="1"/>
        <v>2088</v>
      </c>
      <c r="O74">
        <v>0</v>
      </c>
      <c r="P74">
        <v>0.21012107544468306</v>
      </c>
      <c r="Q74" s="3">
        <f>O74-Results!E100</f>
        <v>0</v>
      </c>
      <c r="R74" s="3">
        <f>P74-Results!F100</f>
        <v>0</v>
      </c>
    </row>
    <row r="75" spans="14:18" x14ac:dyDescent="0.25">
      <c r="N75">
        <f t="shared" si="1"/>
        <v>2089</v>
      </c>
      <c r="O75">
        <v>0</v>
      </c>
      <c r="P75">
        <v>0.16702706716211874</v>
      </c>
      <c r="Q75" s="3">
        <f>O75-Results!E101</f>
        <v>0</v>
      </c>
      <c r="R75" s="3">
        <f>P75-Results!F101</f>
        <v>0</v>
      </c>
    </row>
    <row r="76" spans="14:18" x14ac:dyDescent="0.25">
      <c r="N76">
        <f t="shared" si="1"/>
        <v>2090</v>
      </c>
      <c r="O76">
        <v>0</v>
      </c>
      <c r="P76">
        <v>0.1303232622872442</v>
      </c>
      <c r="Q76" s="3">
        <f>O76-Results!E102</f>
        <v>0</v>
      </c>
      <c r="R76" s="3">
        <f>P76-Results!F102</f>
        <v>0</v>
      </c>
    </row>
    <row r="77" spans="14:18" x14ac:dyDescent="0.25">
      <c r="N77">
        <f t="shared" si="1"/>
        <v>2091</v>
      </c>
      <c r="O77">
        <v>0</v>
      </c>
      <c r="P77">
        <v>9.9502104244425849E-2</v>
      </c>
      <c r="Q77" s="3">
        <f>O77-Results!E103</f>
        <v>0</v>
      </c>
      <c r="R77" s="3">
        <f>P77-Results!F103</f>
        <v>0</v>
      </c>
    </row>
    <row r="78" spans="14:18" x14ac:dyDescent="0.25">
      <c r="N78">
        <f t="shared" si="1"/>
        <v>2092</v>
      </c>
      <c r="O78">
        <v>0</v>
      </c>
      <c r="P78">
        <v>7.4111643281637482E-2</v>
      </c>
      <c r="Q78" s="3">
        <f>O78-Results!E104</f>
        <v>0</v>
      </c>
      <c r="R78" s="3">
        <f>P78-Results!F104</f>
        <v>0</v>
      </c>
    </row>
    <row r="79" spans="14:18" x14ac:dyDescent="0.25">
      <c r="N79">
        <f t="shared" si="1"/>
        <v>2093</v>
      </c>
      <c r="O79">
        <v>0</v>
      </c>
      <c r="P79">
        <v>5.3742073817304489E-2</v>
      </c>
      <c r="Q79" s="3">
        <f>O79-Results!E105</f>
        <v>0</v>
      </c>
      <c r="R79" s="3">
        <f>P79-Results!F105</f>
        <v>0</v>
      </c>
    </row>
    <row r="80" spans="14:18" x14ac:dyDescent="0.25">
      <c r="N80">
        <f t="shared" si="1"/>
        <v>2094</v>
      </c>
      <c r="O80">
        <v>0</v>
      </c>
      <c r="P80">
        <v>3.785635979104697E-2</v>
      </c>
      <c r="Q80" s="3">
        <f>O80-Results!E106</f>
        <v>0</v>
      </c>
      <c r="R80" s="3">
        <f>P80-Results!F106</f>
        <v>0</v>
      </c>
    </row>
    <row r="81" spans="14:18" x14ac:dyDescent="0.25">
      <c r="N81">
        <f t="shared" si="1"/>
        <v>2095</v>
      </c>
      <c r="O81">
        <v>0</v>
      </c>
      <c r="P81">
        <v>2.5708952106400246E-2</v>
      </c>
      <c r="Q81" s="3">
        <f>O81-Results!E107</f>
        <v>0</v>
      </c>
      <c r="R81" s="3">
        <f>P81-Results!F107</f>
        <v>0</v>
      </c>
    </row>
    <row r="82" spans="14:18" x14ac:dyDescent="0.25">
      <c r="N82">
        <f t="shared" si="1"/>
        <v>2096</v>
      </c>
      <c r="O82">
        <v>0</v>
      </c>
      <c r="P82">
        <v>1.6858567449000387E-2</v>
      </c>
      <c r="Q82" s="3">
        <f>O82-Results!E108</f>
        <v>0</v>
      </c>
      <c r="R82" s="3">
        <f>P82-Results!F108</f>
        <v>0</v>
      </c>
    </row>
    <row r="83" spans="14:18" x14ac:dyDescent="0.25">
      <c r="N83">
        <f t="shared" si="1"/>
        <v>2097</v>
      </c>
      <c r="O83">
        <v>0</v>
      </c>
      <c r="P83">
        <v>1.0655921412721883E-2</v>
      </c>
      <c r="Q83" s="3">
        <f>O83-Results!E109</f>
        <v>0</v>
      </c>
      <c r="R83" s="3">
        <f>P83-Results!F109</f>
        <v>0</v>
      </c>
    </row>
    <row r="84" spans="14:18" x14ac:dyDescent="0.25">
      <c r="N84">
        <f t="shared" si="1"/>
        <v>2098</v>
      </c>
      <c r="O84">
        <v>0</v>
      </c>
      <c r="P84">
        <v>6.4685366073998791E-3</v>
      </c>
      <c r="Q84" s="3">
        <f>O84-Results!E110</f>
        <v>0</v>
      </c>
      <c r="R84" s="3">
        <f>P84-Results!F110</f>
        <v>0</v>
      </c>
    </row>
    <row r="85" spans="14:18" x14ac:dyDescent="0.25">
      <c r="N85">
        <f t="shared" si="1"/>
        <v>2099</v>
      </c>
      <c r="O85">
        <v>0</v>
      </c>
      <c r="P85">
        <v>3.6972453905794239E-3</v>
      </c>
      <c r="Q85" s="3">
        <f>O85-Results!E111</f>
        <v>0</v>
      </c>
      <c r="R85" s="3">
        <f>P85-Results!F111</f>
        <v>0</v>
      </c>
    </row>
    <row r="86" spans="14:18" x14ac:dyDescent="0.25">
      <c r="N86">
        <f t="shared" si="1"/>
        <v>2100</v>
      </c>
      <c r="O86">
        <v>0</v>
      </c>
      <c r="P86">
        <v>1.9873186166113593E-3</v>
      </c>
      <c r="Q86" s="3">
        <f>O86-Results!E112</f>
        <v>0</v>
      </c>
      <c r="R86" s="3">
        <f>P86-Results!F112</f>
        <v>0</v>
      </c>
    </row>
    <row r="87" spans="14:18" x14ac:dyDescent="0.25">
      <c r="N87">
        <f t="shared" si="1"/>
        <v>2101</v>
      </c>
      <c r="O87">
        <v>0</v>
      </c>
      <c r="P87">
        <v>9.8094849895089312E-4</v>
      </c>
      <c r="Q87" s="3">
        <f>O87-Results!E113</f>
        <v>0</v>
      </c>
      <c r="R87" s="3">
        <f>P87-Results!F113</f>
        <v>0</v>
      </c>
    </row>
    <row r="88" spans="14:18" x14ac:dyDescent="0.25">
      <c r="N88">
        <f t="shared" si="1"/>
        <v>2102</v>
      </c>
      <c r="O88">
        <v>0</v>
      </c>
      <c r="P88">
        <v>4.3262249249360034E-4</v>
      </c>
      <c r="Q88" s="3">
        <f>O88-Results!E114</f>
        <v>0</v>
      </c>
      <c r="R88" s="3">
        <f>P88-Results!F114</f>
        <v>0</v>
      </c>
    </row>
    <row r="89" spans="14:18" x14ac:dyDescent="0.25">
      <c r="N89">
        <f t="shared" si="1"/>
        <v>2103</v>
      </c>
      <c r="O89">
        <v>0</v>
      </c>
      <c r="P89">
        <v>1.674854416593783E-4</v>
      </c>
      <c r="Q89" s="3">
        <f>O89-Results!E115</f>
        <v>0</v>
      </c>
      <c r="R89" s="3">
        <f>P89-Results!F115</f>
        <v>0</v>
      </c>
    </row>
    <row r="90" spans="14:18" x14ac:dyDescent="0.25">
      <c r="N90">
        <f t="shared" si="1"/>
        <v>2104</v>
      </c>
      <c r="O90">
        <v>0</v>
      </c>
      <c r="P90">
        <v>5.634973933170973E-5</v>
      </c>
      <c r="Q90" s="3">
        <f>O90-Results!E116</f>
        <v>0</v>
      </c>
      <c r="R90" s="3">
        <f>P90-Results!F116</f>
        <v>0</v>
      </c>
    </row>
    <row r="91" spans="14:18" x14ac:dyDescent="0.25">
      <c r="N91">
        <f t="shared" si="1"/>
        <v>2105</v>
      </c>
      <c r="O91">
        <v>0</v>
      </c>
      <c r="P91">
        <v>1.5691615534055396E-5</v>
      </c>
      <c r="Q91" s="3">
        <f>O91-Results!E117</f>
        <v>0</v>
      </c>
      <c r="R91" s="3">
        <f>P91-Results!F117</f>
        <v>0</v>
      </c>
    </row>
    <row r="92" spans="14:18" x14ac:dyDescent="0.25">
      <c r="N92">
        <f t="shared" si="1"/>
        <v>2106</v>
      </c>
      <c r="O92">
        <v>0</v>
      </c>
      <c r="P92">
        <v>3.4102588040162595E-6</v>
      </c>
      <c r="Q92" s="3">
        <f>O92-Results!E118</f>
        <v>0</v>
      </c>
      <c r="R92" s="3">
        <f>P92-Results!F118</f>
        <v>0</v>
      </c>
    </row>
    <row r="93" spans="14:18" x14ac:dyDescent="0.25">
      <c r="N93">
        <f t="shared" si="1"/>
        <v>2107</v>
      </c>
      <c r="O93">
        <v>0</v>
      </c>
      <c r="P93">
        <v>4.6966084248911909E-7</v>
      </c>
      <c r="Q93" s="3">
        <f>O93-Results!E119</f>
        <v>0</v>
      </c>
      <c r="R93" s="3">
        <f>P93-Results!F119</f>
        <v>0</v>
      </c>
    </row>
    <row r="94" spans="14:18" x14ac:dyDescent="0.25">
      <c r="N94">
        <f t="shared" si="1"/>
        <v>2108</v>
      </c>
      <c r="O94">
        <v>0</v>
      </c>
      <c r="P94">
        <v>0</v>
      </c>
      <c r="Q94" s="3">
        <f>O94-Results!E120</f>
        <v>0</v>
      </c>
      <c r="R94" s="3">
        <f>P94-Results!F120</f>
        <v>0</v>
      </c>
    </row>
    <row r="95" spans="14:18" x14ac:dyDescent="0.25">
      <c r="N95">
        <f t="shared" si="1"/>
        <v>2109</v>
      </c>
      <c r="O95">
        <v>0</v>
      </c>
      <c r="P95">
        <v>0</v>
      </c>
      <c r="Q95" s="3">
        <f>O95-Results!E121</f>
        <v>0</v>
      </c>
      <c r="R95" s="3">
        <f>P95-Results!F121</f>
        <v>0</v>
      </c>
    </row>
    <row r="96" spans="14:18" x14ac:dyDescent="0.25">
      <c r="N96">
        <f t="shared" si="1"/>
        <v>2110</v>
      </c>
      <c r="O96">
        <v>0</v>
      </c>
      <c r="P96">
        <v>0</v>
      </c>
      <c r="Q96" s="3">
        <f>O96-Results!E122</f>
        <v>0</v>
      </c>
      <c r="R96" s="3">
        <f>P96-Results!F122</f>
        <v>0</v>
      </c>
    </row>
    <row r="97" spans="14:18" x14ac:dyDescent="0.25">
      <c r="N97">
        <f t="shared" si="1"/>
        <v>2111</v>
      </c>
      <c r="O97">
        <v>0</v>
      </c>
      <c r="P97">
        <v>0</v>
      </c>
      <c r="Q97" s="3">
        <f>O97-Results!E123</f>
        <v>0</v>
      </c>
      <c r="R97" s="3">
        <f>P97-Results!F123</f>
        <v>0</v>
      </c>
    </row>
    <row r="98" spans="14:18" x14ac:dyDescent="0.25">
      <c r="N98">
        <f t="shared" si="1"/>
        <v>2112</v>
      </c>
      <c r="O98">
        <v>0</v>
      </c>
      <c r="P98">
        <v>0</v>
      </c>
      <c r="Q98" s="3">
        <f>O98-Results!E124</f>
        <v>0</v>
      </c>
      <c r="R98" s="3">
        <f>P98-Results!F124</f>
        <v>0</v>
      </c>
    </row>
    <row r="99" spans="14:18" x14ac:dyDescent="0.25">
      <c r="N99">
        <f t="shared" si="1"/>
        <v>2113</v>
      </c>
      <c r="O99">
        <v>0</v>
      </c>
      <c r="P99">
        <v>0</v>
      </c>
      <c r="Q99" s="3">
        <f>O99-Results!E125</f>
        <v>0</v>
      </c>
      <c r="R99" s="3">
        <f>P99-Results!F125</f>
        <v>0</v>
      </c>
    </row>
    <row r="100" spans="14:18" x14ac:dyDescent="0.25">
      <c r="N100">
        <f t="shared" si="1"/>
        <v>2114</v>
      </c>
      <c r="O100">
        <v>0</v>
      </c>
      <c r="P100">
        <v>0</v>
      </c>
      <c r="Q100" s="3">
        <f>O100-Results!E126</f>
        <v>0</v>
      </c>
      <c r="R100" s="3">
        <f>P100-Results!F126</f>
        <v>0</v>
      </c>
    </row>
    <row r="101" spans="14:18" x14ac:dyDescent="0.25">
      <c r="N101">
        <f t="shared" si="1"/>
        <v>2115</v>
      </c>
      <c r="O101">
        <v>0</v>
      </c>
      <c r="P101">
        <v>0</v>
      </c>
      <c r="Q101" s="3">
        <f>O101-Results!E127</f>
        <v>0</v>
      </c>
      <c r="R101" s="3">
        <f>P101-Results!F127</f>
        <v>0</v>
      </c>
    </row>
    <row r="102" spans="14:18" x14ac:dyDescent="0.25">
      <c r="N102">
        <f t="shared" si="1"/>
        <v>2116</v>
      </c>
      <c r="O102">
        <v>0</v>
      </c>
      <c r="P102">
        <v>0</v>
      </c>
      <c r="Q102" s="3">
        <f>O102-Results!E128</f>
        <v>0</v>
      </c>
      <c r="R102" s="3">
        <f>P102-Results!F128</f>
        <v>0</v>
      </c>
    </row>
    <row r="103" spans="14:18" x14ac:dyDescent="0.25">
      <c r="N103">
        <f t="shared" si="1"/>
        <v>2117</v>
      </c>
      <c r="O103">
        <v>0</v>
      </c>
      <c r="P103">
        <v>0</v>
      </c>
      <c r="Q103" s="3">
        <f>O103-Results!E129</f>
        <v>0</v>
      </c>
      <c r="R103" s="3">
        <f>P103-Results!F129</f>
        <v>0</v>
      </c>
    </row>
    <row r="104" spans="14:18" x14ac:dyDescent="0.25">
      <c r="N104">
        <f t="shared" si="1"/>
        <v>2118</v>
      </c>
      <c r="O104">
        <v>0</v>
      </c>
      <c r="P104">
        <v>0</v>
      </c>
      <c r="Q104" s="3">
        <f>O104-Results!E130</f>
        <v>0</v>
      </c>
      <c r="R104" s="3">
        <f>P104-Results!F130</f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31DE-6CAF-4B59-8836-E5B73F2944C2}">
  <sheetPr codeName="Sheet6"/>
  <dimension ref="A1:AZ2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50</v>
      </c>
      <c r="B2">
        <v>0</v>
      </c>
      <c r="C2">
        <v>0</v>
      </c>
      <c r="D2">
        <v>0</v>
      </c>
      <c r="E2">
        <v>0</v>
      </c>
      <c r="F2">
        <v>0</v>
      </c>
      <c r="G2">
        <v>0.01</v>
      </c>
      <c r="H2">
        <v>1.0999999999999999E-2</v>
      </c>
      <c r="I2">
        <v>1.0999999999999999E-2</v>
      </c>
      <c r="J2">
        <v>1.2E-2</v>
      </c>
      <c r="K2">
        <v>1.2999999999999999E-2</v>
      </c>
      <c r="L2">
        <v>1.2999999999999999E-2</v>
      </c>
      <c r="M2">
        <v>1.2999999999999999E-2</v>
      </c>
      <c r="N2">
        <v>1.4E-2</v>
      </c>
      <c r="O2">
        <v>1.4E-2</v>
      </c>
      <c r="P2">
        <v>1.4999999999999999E-2</v>
      </c>
      <c r="Q2">
        <v>1.4999999999999999E-2</v>
      </c>
      <c r="R2">
        <v>1.6E-2</v>
      </c>
      <c r="S2">
        <v>1.6E-2</v>
      </c>
      <c r="T2">
        <v>1.7000000000000001E-2</v>
      </c>
      <c r="U2">
        <v>1.7000000000000001E-2</v>
      </c>
      <c r="V2">
        <v>1.7999999999999999E-2</v>
      </c>
      <c r="W2">
        <v>1.7999999999999999E-2</v>
      </c>
      <c r="X2">
        <v>1.7999999999999999E-2</v>
      </c>
      <c r="Y2">
        <v>1.7999999999999999E-2</v>
      </c>
      <c r="Z2">
        <v>1.9E-2</v>
      </c>
      <c r="AA2">
        <v>1.9E-2</v>
      </c>
      <c r="AB2">
        <v>1.9E-2</v>
      </c>
      <c r="AC2">
        <v>0.02</v>
      </c>
      <c r="AD2">
        <v>0.02</v>
      </c>
      <c r="AE2">
        <v>2.1000000000000001E-2</v>
      </c>
      <c r="AF2">
        <v>2.1000000000000001E-2</v>
      </c>
      <c r="AG2">
        <v>2.1000000000000001E-2</v>
      </c>
      <c r="AH2">
        <v>2.1999999999999999E-2</v>
      </c>
      <c r="AI2">
        <v>2.3E-2</v>
      </c>
      <c r="AJ2">
        <v>2.3E-2</v>
      </c>
      <c r="AK2">
        <v>2.3E-2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51</v>
      </c>
      <c r="B3">
        <v>0</v>
      </c>
      <c r="C3">
        <v>0</v>
      </c>
      <c r="D3">
        <v>0</v>
      </c>
      <c r="E3">
        <v>0</v>
      </c>
      <c r="F3">
        <v>0</v>
      </c>
      <c r="G3">
        <v>8.9999999999999993E-3</v>
      </c>
      <c r="H3">
        <v>0.01</v>
      </c>
      <c r="I3">
        <v>1.0999999999999999E-2</v>
      </c>
      <c r="J3">
        <v>1.0999999999999999E-2</v>
      </c>
      <c r="K3">
        <v>1.0999999999999999E-2</v>
      </c>
      <c r="L3">
        <v>1.0999999999999999E-2</v>
      </c>
      <c r="M3">
        <v>1.2E-2</v>
      </c>
      <c r="N3">
        <v>1.2999999999999999E-2</v>
      </c>
      <c r="O3">
        <v>1.2999999999999999E-2</v>
      </c>
      <c r="P3">
        <v>1.4E-2</v>
      </c>
      <c r="Q3">
        <v>1.4E-2</v>
      </c>
      <c r="R3">
        <v>1.4E-2</v>
      </c>
      <c r="S3">
        <v>1.4999999999999999E-2</v>
      </c>
      <c r="T3">
        <v>1.4999999999999999E-2</v>
      </c>
      <c r="U3">
        <v>1.6E-2</v>
      </c>
      <c r="V3">
        <v>1.6E-2</v>
      </c>
      <c r="W3">
        <v>1.7000000000000001E-2</v>
      </c>
      <c r="X3">
        <v>1.7000000000000001E-2</v>
      </c>
      <c r="Y3">
        <v>1.7000000000000001E-2</v>
      </c>
      <c r="Z3">
        <v>1.7000000000000001E-2</v>
      </c>
      <c r="AA3">
        <v>1.7000000000000001E-2</v>
      </c>
      <c r="AB3">
        <v>1.7999999999999999E-2</v>
      </c>
      <c r="AC3">
        <v>1.7999999999999999E-2</v>
      </c>
      <c r="AD3">
        <v>1.7999999999999999E-2</v>
      </c>
      <c r="AE3">
        <v>1.9E-2</v>
      </c>
      <c r="AF3">
        <v>1.9E-2</v>
      </c>
      <c r="AG3">
        <v>1.9E-2</v>
      </c>
      <c r="AH3">
        <v>0.02</v>
      </c>
      <c r="AI3">
        <v>0.02</v>
      </c>
      <c r="AJ3">
        <v>2.1000000000000001E-2</v>
      </c>
      <c r="AK3">
        <v>2.1000000000000001E-2</v>
      </c>
      <c r="AL3">
        <v>2.1000000000000001E-2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52</v>
      </c>
      <c r="B4">
        <v>0</v>
      </c>
      <c r="C4">
        <v>0</v>
      </c>
      <c r="D4">
        <v>0</v>
      </c>
      <c r="E4">
        <v>0</v>
      </c>
      <c r="F4">
        <v>0</v>
      </c>
      <c r="G4">
        <v>1.0999999999999999E-2</v>
      </c>
      <c r="H4">
        <v>1.2E-2</v>
      </c>
      <c r="I4">
        <v>1.2999999999999999E-2</v>
      </c>
      <c r="J4">
        <v>1.4E-2</v>
      </c>
      <c r="K4">
        <v>1.4E-2</v>
      </c>
      <c r="L4">
        <v>1.4E-2</v>
      </c>
      <c r="M4">
        <v>1.4999999999999999E-2</v>
      </c>
      <c r="N4">
        <v>1.6E-2</v>
      </c>
      <c r="O4">
        <v>1.7000000000000001E-2</v>
      </c>
      <c r="P4">
        <v>1.7000000000000001E-2</v>
      </c>
      <c r="Q4">
        <v>1.7000000000000001E-2</v>
      </c>
      <c r="R4">
        <v>1.7999999999999999E-2</v>
      </c>
      <c r="S4">
        <v>1.7999999999999999E-2</v>
      </c>
      <c r="T4">
        <v>1.9E-2</v>
      </c>
      <c r="U4">
        <v>1.9E-2</v>
      </c>
      <c r="V4">
        <v>0.02</v>
      </c>
      <c r="W4">
        <v>0.02</v>
      </c>
      <c r="X4">
        <v>2.1000000000000001E-2</v>
      </c>
      <c r="Y4">
        <v>2.1000000000000001E-2</v>
      </c>
      <c r="Z4">
        <v>2.1000000000000001E-2</v>
      </c>
      <c r="AA4">
        <v>2.1999999999999999E-2</v>
      </c>
      <c r="AB4">
        <v>2.1999999999999999E-2</v>
      </c>
      <c r="AC4">
        <v>2.3E-2</v>
      </c>
      <c r="AD4">
        <v>2.4E-2</v>
      </c>
      <c r="AE4">
        <v>2.4E-2</v>
      </c>
      <c r="AF4">
        <v>2.4E-2</v>
      </c>
      <c r="AG4">
        <v>2.4E-2</v>
      </c>
      <c r="AH4">
        <v>2.5000000000000001E-2</v>
      </c>
      <c r="AI4">
        <v>2.5000000000000001E-2</v>
      </c>
      <c r="AJ4">
        <v>2.5999999999999999E-2</v>
      </c>
      <c r="AK4">
        <v>2.5999999999999999E-2</v>
      </c>
      <c r="AL4">
        <v>2.7E-2</v>
      </c>
      <c r="AM4">
        <v>2.7E-2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53</v>
      </c>
      <c r="B5">
        <v>0</v>
      </c>
      <c r="C5">
        <v>0</v>
      </c>
      <c r="D5">
        <v>0</v>
      </c>
      <c r="E5">
        <v>0</v>
      </c>
      <c r="F5">
        <v>0</v>
      </c>
      <c r="G5">
        <v>0.01</v>
      </c>
      <c r="H5">
        <v>0.01</v>
      </c>
      <c r="I5">
        <v>1.0999999999999999E-2</v>
      </c>
      <c r="J5">
        <v>1.2E-2</v>
      </c>
      <c r="K5">
        <v>1.2999999999999999E-2</v>
      </c>
      <c r="L5">
        <v>1.2E-2</v>
      </c>
      <c r="M5">
        <v>1.2999999999999999E-2</v>
      </c>
      <c r="N5">
        <v>1.4E-2</v>
      </c>
      <c r="O5">
        <v>1.4999999999999999E-2</v>
      </c>
      <c r="P5">
        <v>1.4999999999999999E-2</v>
      </c>
      <c r="Q5">
        <v>1.4999999999999999E-2</v>
      </c>
      <c r="R5">
        <v>1.6E-2</v>
      </c>
      <c r="S5">
        <v>1.6E-2</v>
      </c>
      <c r="T5">
        <v>1.6E-2</v>
      </c>
      <c r="U5">
        <v>1.6E-2</v>
      </c>
      <c r="V5">
        <v>1.7000000000000001E-2</v>
      </c>
      <c r="W5">
        <v>1.7999999999999999E-2</v>
      </c>
      <c r="X5">
        <v>1.7999999999999999E-2</v>
      </c>
      <c r="Y5">
        <v>1.9E-2</v>
      </c>
      <c r="Z5">
        <v>1.9E-2</v>
      </c>
      <c r="AA5">
        <v>0.02</v>
      </c>
      <c r="AB5">
        <v>0.02</v>
      </c>
      <c r="AC5">
        <v>0.02</v>
      </c>
      <c r="AD5">
        <v>0.02</v>
      </c>
      <c r="AE5">
        <v>2.1000000000000001E-2</v>
      </c>
      <c r="AF5">
        <v>2.1000000000000001E-2</v>
      </c>
      <c r="AG5">
        <v>2.1000000000000001E-2</v>
      </c>
      <c r="AH5">
        <v>2.1999999999999999E-2</v>
      </c>
      <c r="AI5">
        <v>2.1999999999999999E-2</v>
      </c>
      <c r="AJ5">
        <v>2.1999999999999999E-2</v>
      </c>
      <c r="AK5">
        <v>2.1999999999999999E-2</v>
      </c>
      <c r="AL5">
        <v>2.3E-2</v>
      </c>
      <c r="AM5">
        <v>2.3E-2</v>
      </c>
      <c r="AN5">
        <v>2.3E-2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54</v>
      </c>
      <c r="B6">
        <v>0</v>
      </c>
      <c r="C6">
        <v>0</v>
      </c>
      <c r="D6">
        <v>0</v>
      </c>
      <c r="E6">
        <v>0</v>
      </c>
      <c r="F6">
        <v>0</v>
      </c>
      <c r="G6">
        <v>1.4999999999999999E-2</v>
      </c>
      <c r="H6">
        <v>1.4999999999999999E-2</v>
      </c>
      <c r="I6">
        <v>1.6E-2</v>
      </c>
      <c r="J6">
        <v>1.7000000000000001E-2</v>
      </c>
      <c r="K6">
        <v>1.9E-2</v>
      </c>
      <c r="L6">
        <v>1.9E-2</v>
      </c>
      <c r="M6">
        <v>0.02</v>
      </c>
      <c r="N6">
        <v>2.1000000000000001E-2</v>
      </c>
      <c r="O6">
        <v>2.1999999999999999E-2</v>
      </c>
      <c r="P6">
        <v>2.3E-2</v>
      </c>
      <c r="Q6">
        <v>2.3E-2</v>
      </c>
      <c r="R6">
        <v>2.3E-2</v>
      </c>
      <c r="S6">
        <v>2.3E-2</v>
      </c>
      <c r="T6">
        <v>2.4E-2</v>
      </c>
      <c r="U6">
        <v>2.5000000000000001E-2</v>
      </c>
      <c r="V6">
        <v>2.5000000000000001E-2</v>
      </c>
      <c r="W6">
        <v>2.5999999999999999E-2</v>
      </c>
      <c r="X6">
        <v>2.7E-2</v>
      </c>
      <c r="Y6">
        <v>2.8000000000000001E-2</v>
      </c>
      <c r="Z6">
        <v>2.8000000000000001E-2</v>
      </c>
      <c r="AA6">
        <v>2.9000000000000001E-2</v>
      </c>
      <c r="AB6">
        <v>2.9000000000000001E-2</v>
      </c>
      <c r="AC6">
        <v>0.03</v>
      </c>
      <c r="AD6">
        <v>3.1E-2</v>
      </c>
      <c r="AE6">
        <v>3.2000000000000001E-2</v>
      </c>
      <c r="AF6">
        <v>3.1E-2</v>
      </c>
      <c r="AG6">
        <v>3.2000000000000001E-2</v>
      </c>
      <c r="AH6">
        <v>3.3000000000000002E-2</v>
      </c>
      <c r="AI6">
        <v>3.3000000000000002E-2</v>
      </c>
      <c r="AJ6">
        <v>3.4000000000000002E-2</v>
      </c>
      <c r="AK6">
        <v>3.4000000000000002E-2</v>
      </c>
      <c r="AL6">
        <v>3.5000000000000003E-2</v>
      </c>
      <c r="AM6">
        <v>3.5000000000000003E-2</v>
      </c>
      <c r="AN6">
        <v>3.5000000000000003E-2</v>
      </c>
      <c r="AO6">
        <v>3.5000000000000003E-2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55</v>
      </c>
      <c r="B7">
        <v>0</v>
      </c>
      <c r="C7">
        <v>0</v>
      </c>
      <c r="D7">
        <v>0</v>
      </c>
      <c r="E7">
        <v>0</v>
      </c>
      <c r="F7">
        <v>0</v>
      </c>
      <c r="G7">
        <v>2.1999999999999999E-2</v>
      </c>
      <c r="H7">
        <v>2.4E-2</v>
      </c>
      <c r="I7">
        <v>2.5999999999999999E-2</v>
      </c>
      <c r="J7">
        <v>2.5999999999999999E-2</v>
      </c>
      <c r="K7">
        <v>2.8000000000000001E-2</v>
      </c>
      <c r="L7">
        <v>2.9000000000000001E-2</v>
      </c>
      <c r="M7">
        <v>3.1E-2</v>
      </c>
      <c r="N7">
        <v>3.3000000000000002E-2</v>
      </c>
      <c r="O7">
        <v>3.4000000000000002E-2</v>
      </c>
      <c r="P7">
        <v>3.5000000000000003E-2</v>
      </c>
      <c r="Q7">
        <v>3.5000000000000003E-2</v>
      </c>
      <c r="R7">
        <v>3.5999999999999997E-2</v>
      </c>
      <c r="S7">
        <v>3.6999999999999998E-2</v>
      </c>
      <c r="T7">
        <v>3.7999999999999999E-2</v>
      </c>
      <c r="U7">
        <v>3.9E-2</v>
      </c>
      <c r="V7">
        <v>0.04</v>
      </c>
      <c r="W7">
        <v>4.1000000000000002E-2</v>
      </c>
      <c r="X7">
        <v>4.2000000000000003E-2</v>
      </c>
      <c r="Y7">
        <v>4.2999999999999997E-2</v>
      </c>
      <c r="Z7">
        <v>4.3999999999999997E-2</v>
      </c>
      <c r="AA7">
        <v>4.4999999999999998E-2</v>
      </c>
      <c r="AB7">
        <v>4.5999999999999999E-2</v>
      </c>
      <c r="AC7">
        <v>4.5999999999999999E-2</v>
      </c>
      <c r="AD7">
        <v>4.7E-2</v>
      </c>
      <c r="AE7">
        <v>4.9000000000000002E-2</v>
      </c>
      <c r="AF7">
        <v>4.9000000000000002E-2</v>
      </c>
      <c r="AG7">
        <v>5.0999999999999997E-2</v>
      </c>
      <c r="AH7">
        <v>5.1999999999999998E-2</v>
      </c>
      <c r="AI7">
        <v>5.2999999999999999E-2</v>
      </c>
      <c r="AJ7">
        <v>5.3999999999999999E-2</v>
      </c>
      <c r="AK7">
        <v>5.3999999999999999E-2</v>
      </c>
      <c r="AL7">
        <v>5.5E-2</v>
      </c>
      <c r="AM7">
        <v>5.5E-2</v>
      </c>
      <c r="AN7">
        <v>5.5E-2</v>
      </c>
      <c r="AO7">
        <v>5.5E-2</v>
      </c>
      <c r="AP7">
        <v>5.5E-2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56</v>
      </c>
      <c r="B8">
        <v>0</v>
      </c>
      <c r="C8">
        <v>0</v>
      </c>
      <c r="D8">
        <v>0</v>
      </c>
      <c r="E8">
        <v>0</v>
      </c>
      <c r="F8">
        <v>0</v>
      </c>
      <c r="G8">
        <v>1.7999999999999999E-2</v>
      </c>
      <c r="H8">
        <v>1.9E-2</v>
      </c>
      <c r="I8">
        <v>2.1000000000000001E-2</v>
      </c>
      <c r="J8">
        <v>2.1999999999999999E-2</v>
      </c>
      <c r="K8">
        <v>2.3E-2</v>
      </c>
      <c r="L8">
        <v>2.4E-2</v>
      </c>
      <c r="M8">
        <v>2.5000000000000001E-2</v>
      </c>
      <c r="N8">
        <v>2.7E-2</v>
      </c>
      <c r="O8">
        <v>2.8000000000000001E-2</v>
      </c>
      <c r="P8">
        <v>2.8000000000000001E-2</v>
      </c>
      <c r="Q8">
        <v>2.8000000000000001E-2</v>
      </c>
      <c r="R8">
        <v>2.9000000000000001E-2</v>
      </c>
      <c r="S8">
        <v>0.03</v>
      </c>
      <c r="T8">
        <v>3.1E-2</v>
      </c>
      <c r="U8">
        <v>3.2000000000000001E-2</v>
      </c>
      <c r="V8">
        <v>3.3000000000000002E-2</v>
      </c>
      <c r="W8">
        <v>3.3000000000000002E-2</v>
      </c>
      <c r="X8">
        <v>3.4000000000000002E-2</v>
      </c>
      <c r="Y8">
        <v>3.5000000000000003E-2</v>
      </c>
      <c r="Z8">
        <v>3.5999999999999997E-2</v>
      </c>
      <c r="AA8">
        <v>3.5999999999999997E-2</v>
      </c>
      <c r="AB8">
        <v>3.6999999999999998E-2</v>
      </c>
      <c r="AC8">
        <v>3.6999999999999998E-2</v>
      </c>
      <c r="AD8">
        <v>3.7999999999999999E-2</v>
      </c>
      <c r="AE8">
        <v>0.04</v>
      </c>
      <c r="AF8">
        <v>0.04</v>
      </c>
      <c r="AG8">
        <v>4.1000000000000002E-2</v>
      </c>
      <c r="AH8">
        <v>4.2000000000000003E-2</v>
      </c>
      <c r="AI8">
        <v>4.2999999999999997E-2</v>
      </c>
      <c r="AJ8">
        <v>4.3999999999999997E-2</v>
      </c>
      <c r="AK8">
        <v>4.3999999999999997E-2</v>
      </c>
      <c r="AL8">
        <v>4.3999999999999997E-2</v>
      </c>
      <c r="AM8">
        <v>4.3999999999999997E-2</v>
      </c>
      <c r="AN8">
        <v>4.4999999999999998E-2</v>
      </c>
      <c r="AO8">
        <v>4.4999999999999998E-2</v>
      </c>
      <c r="AP8">
        <v>4.4999999999999998E-2</v>
      </c>
      <c r="AQ8">
        <v>4.4999999999999998E-2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57</v>
      </c>
      <c r="B9">
        <v>0</v>
      </c>
      <c r="C9">
        <v>0</v>
      </c>
      <c r="D9">
        <v>0</v>
      </c>
      <c r="E9">
        <v>0</v>
      </c>
      <c r="F9">
        <v>0</v>
      </c>
      <c r="G9">
        <v>2.4E-2</v>
      </c>
      <c r="H9">
        <v>2.5000000000000001E-2</v>
      </c>
      <c r="I9">
        <v>2.7E-2</v>
      </c>
      <c r="J9">
        <v>2.9000000000000001E-2</v>
      </c>
      <c r="K9">
        <v>3.1E-2</v>
      </c>
      <c r="L9">
        <v>3.2000000000000001E-2</v>
      </c>
      <c r="M9">
        <v>3.3000000000000002E-2</v>
      </c>
      <c r="N9">
        <v>3.5000000000000003E-2</v>
      </c>
      <c r="O9">
        <v>3.6999999999999998E-2</v>
      </c>
      <c r="P9">
        <v>3.7999999999999999E-2</v>
      </c>
      <c r="Q9">
        <v>3.7999999999999999E-2</v>
      </c>
      <c r="R9">
        <v>0.04</v>
      </c>
      <c r="S9">
        <v>4.1000000000000002E-2</v>
      </c>
      <c r="T9">
        <v>4.1000000000000002E-2</v>
      </c>
      <c r="U9">
        <v>4.2000000000000003E-2</v>
      </c>
      <c r="V9">
        <v>4.2999999999999997E-2</v>
      </c>
      <c r="W9">
        <v>4.3999999999999997E-2</v>
      </c>
      <c r="X9">
        <v>4.5999999999999999E-2</v>
      </c>
      <c r="Y9">
        <v>4.7E-2</v>
      </c>
      <c r="Z9">
        <v>4.8000000000000001E-2</v>
      </c>
      <c r="AA9">
        <v>4.9000000000000002E-2</v>
      </c>
      <c r="AB9">
        <v>0.05</v>
      </c>
      <c r="AC9">
        <v>0.05</v>
      </c>
      <c r="AD9">
        <v>5.0999999999999997E-2</v>
      </c>
      <c r="AE9">
        <v>5.2999999999999999E-2</v>
      </c>
      <c r="AF9">
        <v>5.2999999999999999E-2</v>
      </c>
      <c r="AG9">
        <v>5.5E-2</v>
      </c>
      <c r="AH9">
        <v>5.6000000000000001E-2</v>
      </c>
      <c r="AI9">
        <v>5.7000000000000002E-2</v>
      </c>
      <c r="AJ9">
        <v>5.8000000000000003E-2</v>
      </c>
      <c r="AK9">
        <v>5.8000000000000003E-2</v>
      </c>
      <c r="AL9">
        <v>5.8999999999999997E-2</v>
      </c>
      <c r="AM9">
        <v>5.8999999999999997E-2</v>
      </c>
      <c r="AN9">
        <v>0.06</v>
      </c>
      <c r="AO9">
        <v>0.06</v>
      </c>
      <c r="AP9">
        <v>0.06</v>
      </c>
      <c r="AQ9">
        <v>0.06</v>
      </c>
      <c r="AR9">
        <v>0.06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58</v>
      </c>
      <c r="B10">
        <v>0</v>
      </c>
      <c r="C10">
        <v>0</v>
      </c>
      <c r="D10">
        <v>0</v>
      </c>
      <c r="E10">
        <v>0</v>
      </c>
      <c r="F10">
        <v>0</v>
      </c>
      <c r="G10">
        <v>2.7E-2</v>
      </c>
      <c r="H10">
        <v>2.9000000000000001E-2</v>
      </c>
      <c r="I10">
        <v>3.1E-2</v>
      </c>
      <c r="J10">
        <v>3.2000000000000001E-2</v>
      </c>
      <c r="K10">
        <v>3.5000000000000003E-2</v>
      </c>
      <c r="L10">
        <v>3.5999999999999997E-2</v>
      </c>
      <c r="M10">
        <v>3.7999999999999999E-2</v>
      </c>
      <c r="N10">
        <v>0.04</v>
      </c>
      <c r="O10">
        <v>4.2000000000000003E-2</v>
      </c>
      <c r="P10">
        <v>4.2999999999999997E-2</v>
      </c>
      <c r="Q10">
        <v>4.2999999999999997E-2</v>
      </c>
      <c r="R10">
        <v>4.4999999999999998E-2</v>
      </c>
      <c r="S10">
        <v>4.5999999999999999E-2</v>
      </c>
      <c r="T10">
        <v>4.7E-2</v>
      </c>
      <c r="U10">
        <v>4.8000000000000001E-2</v>
      </c>
      <c r="V10">
        <v>4.9000000000000002E-2</v>
      </c>
      <c r="W10">
        <v>5.0999999999999997E-2</v>
      </c>
      <c r="X10">
        <v>5.1999999999999998E-2</v>
      </c>
      <c r="Y10">
        <v>5.2999999999999999E-2</v>
      </c>
      <c r="Z10">
        <v>5.3999999999999999E-2</v>
      </c>
      <c r="AA10">
        <v>5.5E-2</v>
      </c>
      <c r="AB10">
        <v>5.6000000000000001E-2</v>
      </c>
      <c r="AC10">
        <v>5.7000000000000002E-2</v>
      </c>
      <c r="AD10">
        <v>5.8999999999999997E-2</v>
      </c>
      <c r="AE10">
        <v>0.06</v>
      </c>
      <c r="AF10">
        <v>6.0999999999999999E-2</v>
      </c>
      <c r="AG10">
        <v>6.3E-2</v>
      </c>
      <c r="AH10">
        <v>6.4000000000000001E-2</v>
      </c>
      <c r="AI10">
        <v>6.5000000000000002E-2</v>
      </c>
      <c r="AJ10">
        <v>6.6000000000000003E-2</v>
      </c>
      <c r="AK10">
        <v>6.7000000000000004E-2</v>
      </c>
      <c r="AL10">
        <v>6.8000000000000005E-2</v>
      </c>
      <c r="AM10">
        <v>6.9000000000000006E-2</v>
      </c>
      <c r="AN10">
        <v>6.9000000000000006E-2</v>
      </c>
      <c r="AO10">
        <v>6.9000000000000006E-2</v>
      </c>
      <c r="AP10">
        <v>6.9000000000000006E-2</v>
      </c>
      <c r="AQ10">
        <v>6.9000000000000006E-2</v>
      </c>
      <c r="AR10">
        <v>6.9000000000000006E-2</v>
      </c>
      <c r="AS10">
        <v>6.9000000000000006E-2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59</v>
      </c>
      <c r="B11">
        <v>0</v>
      </c>
      <c r="C11">
        <v>0</v>
      </c>
      <c r="D11">
        <v>0</v>
      </c>
      <c r="E11">
        <v>0</v>
      </c>
      <c r="F11">
        <v>0</v>
      </c>
      <c r="G11">
        <v>3.3000000000000002E-2</v>
      </c>
      <c r="H11">
        <v>3.5000000000000003E-2</v>
      </c>
      <c r="I11">
        <v>3.7999999999999999E-2</v>
      </c>
      <c r="J11">
        <v>4.1000000000000002E-2</v>
      </c>
      <c r="K11">
        <v>4.2999999999999997E-2</v>
      </c>
      <c r="L11">
        <v>4.3999999999999997E-2</v>
      </c>
      <c r="M11">
        <v>4.7E-2</v>
      </c>
      <c r="N11">
        <v>0.05</v>
      </c>
      <c r="O11">
        <v>5.0999999999999997E-2</v>
      </c>
      <c r="P11">
        <v>5.2999999999999999E-2</v>
      </c>
      <c r="Q11">
        <v>5.3999999999999999E-2</v>
      </c>
      <c r="R11">
        <v>5.5E-2</v>
      </c>
      <c r="S11">
        <v>5.7000000000000002E-2</v>
      </c>
      <c r="T11">
        <v>5.8000000000000003E-2</v>
      </c>
      <c r="U11">
        <v>5.8999999999999997E-2</v>
      </c>
      <c r="V11">
        <v>6.0999999999999999E-2</v>
      </c>
      <c r="W11">
        <v>6.3E-2</v>
      </c>
      <c r="X11">
        <v>6.4000000000000001E-2</v>
      </c>
      <c r="Y11">
        <v>6.6000000000000003E-2</v>
      </c>
      <c r="Z11">
        <v>6.7000000000000004E-2</v>
      </c>
      <c r="AA11">
        <v>6.8000000000000005E-2</v>
      </c>
      <c r="AB11">
        <v>6.9000000000000006E-2</v>
      </c>
      <c r="AC11">
        <v>7.0999999999999994E-2</v>
      </c>
      <c r="AD11">
        <v>7.1999999999999995E-2</v>
      </c>
      <c r="AE11">
        <v>7.4999999999999997E-2</v>
      </c>
      <c r="AF11">
        <v>7.5999999999999998E-2</v>
      </c>
      <c r="AG11">
        <v>7.6999999999999999E-2</v>
      </c>
      <c r="AH11">
        <v>7.9000000000000001E-2</v>
      </c>
      <c r="AI11">
        <v>8.1000000000000003E-2</v>
      </c>
      <c r="AJ11">
        <v>8.2000000000000003E-2</v>
      </c>
      <c r="AK11">
        <v>8.3000000000000004E-2</v>
      </c>
      <c r="AL11">
        <v>8.4000000000000005E-2</v>
      </c>
      <c r="AM11">
        <v>8.5000000000000006E-2</v>
      </c>
      <c r="AN11">
        <v>8.5000000000000006E-2</v>
      </c>
      <c r="AO11">
        <v>8.5000000000000006E-2</v>
      </c>
      <c r="AP11">
        <v>8.5000000000000006E-2</v>
      </c>
      <c r="AQ11">
        <v>8.5000000000000006E-2</v>
      </c>
      <c r="AR11">
        <v>8.5000000000000006E-2</v>
      </c>
      <c r="AS11">
        <v>8.5000000000000006E-2</v>
      </c>
      <c r="AT11">
        <v>8.5000000000000006E-2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60</v>
      </c>
      <c r="B12">
        <v>0</v>
      </c>
      <c r="C12">
        <v>0</v>
      </c>
      <c r="D12">
        <v>0</v>
      </c>
      <c r="E12">
        <v>0</v>
      </c>
      <c r="F12">
        <v>0</v>
      </c>
      <c r="G12">
        <v>5.6000000000000001E-2</v>
      </c>
      <c r="H12">
        <v>0.06</v>
      </c>
      <c r="I12">
        <v>6.4000000000000001E-2</v>
      </c>
      <c r="J12">
        <v>6.9000000000000006E-2</v>
      </c>
      <c r="K12">
        <v>7.2999999999999995E-2</v>
      </c>
      <c r="L12">
        <v>7.6999999999999999E-2</v>
      </c>
      <c r="M12">
        <v>8.1000000000000003E-2</v>
      </c>
      <c r="N12">
        <v>8.4000000000000005E-2</v>
      </c>
      <c r="O12">
        <v>8.7999999999999995E-2</v>
      </c>
      <c r="P12">
        <v>9.0999999999999998E-2</v>
      </c>
      <c r="Q12">
        <v>9.1999999999999998E-2</v>
      </c>
      <c r="R12">
        <v>9.5000000000000001E-2</v>
      </c>
      <c r="S12">
        <v>9.7000000000000003E-2</v>
      </c>
      <c r="T12">
        <v>9.9000000000000005E-2</v>
      </c>
      <c r="U12">
        <v>0.10199999999999999</v>
      </c>
      <c r="V12">
        <v>0.105</v>
      </c>
      <c r="W12">
        <v>0.107</v>
      </c>
      <c r="X12">
        <v>0.11</v>
      </c>
      <c r="Y12">
        <v>0.113</v>
      </c>
      <c r="Z12">
        <v>0.114</v>
      </c>
      <c r="AA12">
        <v>0.11700000000000001</v>
      </c>
      <c r="AB12">
        <v>0.11899999999999999</v>
      </c>
      <c r="AC12">
        <v>0.121</v>
      </c>
      <c r="AD12">
        <v>0.124</v>
      </c>
      <c r="AE12">
        <v>0.128</v>
      </c>
      <c r="AF12">
        <v>0.13</v>
      </c>
      <c r="AG12">
        <v>0.13300000000000001</v>
      </c>
      <c r="AH12">
        <v>0.13600000000000001</v>
      </c>
      <c r="AI12">
        <v>0.13900000000000001</v>
      </c>
      <c r="AJ12">
        <v>0.14099999999999999</v>
      </c>
      <c r="AK12">
        <v>0.14199999999999999</v>
      </c>
      <c r="AL12">
        <v>0.14399999999999999</v>
      </c>
      <c r="AM12">
        <v>0.14599999999999999</v>
      </c>
      <c r="AN12">
        <v>0.14699999999999999</v>
      </c>
      <c r="AO12">
        <v>0.14699999999999999</v>
      </c>
      <c r="AP12">
        <v>0.14699999999999999</v>
      </c>
      <c r="AQ12">
        <v>0.14699999999999999</v>
      </c>
      <c r="AR12">
        <v>0.14699999999999999</v>
      </c>
      <c r="AS12">
        <v>0.14699999999999999</v>
      </c>
      <c r="AT12">
        <v>0.14699999999999999</v>
      </c>
      <c r="AU12">
        <v>0.14699999999999999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61</v>
      </c>
      <c r="B13">
        <v>0</v>
      </c>
      <c r="C13">
        <v>0</v>
      </c>
      <c r="D13">
        <v>0</v>
      </c>
      <c r="E13">
        <v>0</v>
      </c>
      <c r="F13">
        <v>0</v>
      </c>
      <c r="G13">
        <v>7.0999999999999994E-2</v>
      </c>
      <c r="H13">
        <v>7.5999999999999998E-2</v>
      </c>
      <c r="I13">
        <v>8.1000000000000003E-2</v>
      </c>
      <c r="J13">
        <v>8.6999999999999994E-2</v>
      </c>
      <c r="K13">
        <v>9.2999999999999999E-2</v>
      </c>
      <c r="L13">
        <v>9.7000000000000003E-2</v>
      </c>
      <c r="M13">
        <v>0.10299999999999999</v>
      </c>
      <c r="N13">
        <v>0.108</v>
      </c>
      <c r="O13">
        <v>0.113</v>
      </c>
      <c r="P13">
        <v>0.115</v>
      </c>
      <c r="Q13">
        <v>0.11799999999999999</v>
      </c>
      <c r="R13">
        <v>0.121</v>
      </c>
      <c r="S13">
        <v>0.123</v>
      </c>
      <c r="T13">
        <v>0.127</v>
      </c>
      <c r="U13">
        <v>0.13</v>
      </c>
      <c r="V13">
        <v>0.13400000000000001</v>
      </c>
      <c r="W13">
        <v>0.13600000000000001</v>
      </c>
      <c r="X13">
        <v>0.14000000000000001</v>
      </c>
      <c r="Y13">
        <v>0.14299999999999999</v>
      </c>
      <c r="Z13">
        <v>0.14599999999999999</v>
      </c>
      <c r="AA13">
        <v>0.14899999999999999</v>
      </c>
      <c r="AB13">
        <v>0.151</v>
      </c>
      <c r="AC13">
        <v>0.155</v>
      </c>
      <c r="AD13">
        <v>0.158</v>
      </c>
      <c r="AE13">
        <v>0.16300000000000001</v>
      </c>
      <c r="AF13">
        <v>0.16600000000000001</v>
      </c>
      <c r="AG13">
        <v>0.17100000000000001</v>
      </c>
      <c r="AH13">
        <v>0.17499999999999999</v>
      </c>
      <c r="AI13">
        <v>0.17799999999999999</v>
      </c>
      <c r="AJ13">
        <v>0.18</v>
      </c>
      <c r="AK13">
        <v>0.182</v>
      </c>
      <c r="AL13">
        <v>0.184</v>
      </c>
      <c r="AM13">
        <v>0.186</v>
      </c>
      <c r="AN13">
        <v>0.187</v>
      </c>
      <c r="AO13">
        <v>0.187</v>
      </c>
      <c r="AP13">
        <v>0.187</v>
      </c>
      <c r="AQ13">
        <v>0.187</v>
      </c>
      <c r="AR13">
        <v>0.187</v>
      </c>
      <c r="AS13">
        <v>0.187</v>
      </c>
      <c r="AT13">
        <v>0.187</v>
      </c>
      <c r="AU13">
        <v>0.187</v>
      </c>
      <c r="AV13">
        <v>0.187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62</v>
      </c>
      <c r="B14">
        <v>0</v>
      </c>
      <c r="C14">
        <v>0</v>
      </c>
      <c r="D14">
        <v>0</v>
      </c>
      <c r="E14">
        <v>0</v>
      </c>
      <c r="F14">
        <v>0</v>
      </c>
      <c r="G14">
        <v>0.11700000000000001</v>
      </c>
      <c r="H14">
        <v>0.127</v>
      </c>
      <c r="I14">
        <v>0.13700000000000001</v>
      </c>
      <c r="J14">
        <v>0.14499999999999999</v>
      </c>
      <c r="K14">
        <v>0.155</v>
      </c>
      <c r="L14">
        <v>0.16400000000000001</v>
      </c>
      <c r="M14">
        <v>0.17199999999999999</v>
      </c>
      <c r="N14">
        <v>0.182</v>
      </c>
      <c r="O14">
        <v>0.189</v>
      </c>
      <c r="P14">
        <v>0.19400000000000001</v>
      </c>
      <c r="Q14">
        <v>0.19800000000000001</v>
      </c>
      <c r="R14">
        <v>0.20300000000000001</v>
      </c>
      <c r="S14">
        <v>0.20799999999999999</v>
      </c>
      <c r="T14">
        <v>0.21299999999999999</v>
      </c>
      <c r="U14">
        <v>0.218</v>
      </c>
      <c r="V14">
        <v>0.224</v>
      </c>
      <c r="W14">
        <v>0.23</v>
      </c>
      <c r="X14">
        <v>0.23599999999999999</v>
      </c>
      <c r="Y14">
        <v>0.24099999999999999</v>
      </c>
      <c r="Z14">
        <v>0.246</v>
      </c>
      <c r="AA14">
        <v>0.25</v>
      </c>
      <c r="AB14">
        <v>0.255</v>
      </c>
      <c r="AC14">
        <v>0.26</v>
      </c>
      <c r="AD14">
        <v>0.26600000000000001</v>
      </c>
      <c r="AE14">
        <v>0.27300000000000002</v>
      </c>
      <c r="AF14">
        <v>0.28000000000000003</v>
      </c>
      <c r="AG14">
        <v>0.28699999999999998</v>
      </c>
      <c r="AH14">
        <v>0.29399999999999998</v>
      </c>
      <c r="AI14">
        <v>0.3</v>
      </c>
      <c r="AJ14">
        <v>0.30299999999999999</v>
      </c>
      <c r="AK14">
        <v>0.307</v>
      </c>
      <c r="AL14">
        <v>0.311</v>
      </c>
      <c r="AM14">
        <v>0.314</v>
      </c>
      <c r="AN14">
        <v>0.316</v>
      </c>
      <c r="AO14">
        <v>0.316</v>
      </c>
      <c r="AP14">
        <v>0.316</v>
      </c>
      <c r="AQ14">
        <v>0.316</v>
      </c>
      <c r="AR14">
        <v>0.316</v>
      </c>
      <c r="AS14">
        <v>0.316</v>
      </c>
      <c r="AT14">
        <v>0.316</v>
      </c>
      <c r="AU14">
        <v>0.316</v>
      </c>
      <c r="AV14">
        <v>0.316</v>
      </c>
      <c r="AW14">
        <v>0.316</v>
      </c>
      <c r="AX14">
        <v>0</v>
      </c>
      <c r="AY14">
        <v>0</v>
      </c>
      <c r="AZ14">
        <v>0</v>
      </c>
    </row>
    <row r="15" spans="1:52" x14ac:dyDescent="0.25">
      <c r="A15">
        <v>63</v>
      </c>
      <c r="B15">
        <v>0</v>
      </c>
      <c r="C15">
        <v>0</v>
      </c>
      <c r="D15">
        <v>0</v>
      </c>
      <c r="E15">
        <v>0</v>
      </c>
      <c r="F15">
        <v>0</v>
      </c>
      <c r="G15">
        <v>0.122</v>
      </c>
      <c r="H15">
        <v>0.13300000000000001</v>
      </c>
      <c r="I15">
        <v>0.14199999999999999</v>
      </c>
      <c r="J15">
        <v>0.152</v>
      </c>
      <c r="K15">
        <v>0.161</v>
      </c>
      <c r="L15">
        <v>0.17100000000000001</v>
      </c>
      <c r="M15">
        <v>0.18</v>
      </c>
      <c r="N15">
        <v>0.19</v>
      </c>
      <c r="O15">
        <v>0.19800000000000001</v>
      </c>
      <c r="P15">
        <v>0.20300000000000001</v>
      </c>
      <c r="Q15">
        <v>0.20699999999999999</v>
      </c>
      <c r="R15">
        <v>0.21199999999999999</v>
      </c>
      <c r="S15">
        <v>0.217</v>
      </c>
      <c r="T15">
        <v>0.222</v>
      </c>
      <c r="U15">
        <v>0.22800000000000001</v>
      </c>
      <c r="V15">
        <v>0.23400000000000001</v>
      </c>
      <c r="W15">
        <v>0.24</v>
      </c>
      <c r="X15">
        <v>0.246</v>
      </c>
      <c r="Y15">
        <v>0.252</v>
      </c>
      <c r="Z15">
        <v>0.25600000000000001</v>
      </c>
      <c r="AA15">
        <v>0.26100000000000001</v>
      </c>
      <c r="AB15">
        <v>0.26600000000000001</v>
      </c>
      <c r="AC15">
        <v>0.27100000000000002</v>
      </c>
      <c r="AD15">
        <v>0.27700000000000002</v>
      </c>
      <c r="AE15">
        <v>0.28499999999999998</v>
      </c>
      <c r="AF15">
        <v>0.29199999999999998</v>
      </c>
      <c r="AG15">
        <v>0.29899999999999999</v>
      </c>
      <c r="AH15">
        <v>0.307</v>
      </c>
      <c r="AI15">
        <v>0.313</v>
      </c>
      <c r="AJ15">
        <v>0.317</v>
      </c>
      <c r="AK15">
        <v>0.32100000000000001</v>
      </c>
      <c r="AL15">
        <v>0.32300000000000001</v>
      </c>
      <c r="AM15">
        <v>0.32700000000000001</v>
      </c>
      <c r="AN15">
        <v>0.32900000000000001</v>
      </c>
      <c r="AO15">
        <v>0.32900000000000001</v>
      </c>
      <c r="AP15">
        <v>0.32900000000000001</v>
      </c>
      <c r="AQ15">
        <v>0.32900000000000001</v>
      </c>
      <c r="AR15">
        <v>0.32900000000000001</v>
      </c>
      <c r="AS15">
        <v>0.32900000000000001</v>
      </c>
      <c r="AT15">
        <v>0.32900000000000001</v>
      </c>
      <c r="AU15">
        <v>0.32900000000000001</v>
      </c>
      <c r="AV15">
        <v>0.32900000000000001</v>
      </c>
      <c r="AW15">
        <v>0.32900000000000001</v>
      </c>
      <c r="AX15">
        <v>0.32900000000000001</v>
      </c>
      <c r="AY15">
        <v>0</v>
      </c>
      <c r="AZ15">
        <v>0</v>
      </c>
    </row>
    <row r="16" spans="1:52" x14ac:dyDescent="0.25">
      <c r="A16">
        <v>64</v>
      </c>
      <c r="B16">
        <v>0</v>
      </c>
      <c r="C16">
        <v>0</v>
      </c>
      <c r="D16">
        <v>0</v>
      </c>
      <c r="E16">
        <v>0</v>
      </c>
      <c r="F16">
        <v>0</v>
      </c>
      <c r="G16">
        <v>0.114</v>
      </c>
      <c r="H16">
        <v>0.123</v>
      </c>
      <c r="I16">
        <v>0.13200000000000001</v>
      </c>
      <c r="J16">
        <v>0.14099999999999999</v>
      </c>
      <c r="K16">
        <v>0.151</v>
      </c>
      <c r="L16">
        <v>0.159</v>
      </c>
      <c r="M16">
        <v>0.16800000000000001</v>
      </c>
      <c r="N16">
        <v>0.17699999999999999</v>
      </c>
      <c r="O16">
        <v>0.184</v>
      </c>
      <c r="P16">
        <v>0.189</v>
      </c>
      <c r="Q16">
        <v>0.193</v>
      </c>
      <c r="R16">
        <v>0.19700000000000001</v>
      </c>
      <c r="S16">
        <v>0.20200000000000001</v>
      </c>
      <c r="T16">
        <v>0.20699999999999999</v>
      </c>
      <c r="U16">
        <v>0.21199999999999999</v>
      </c>
      <c r="V16">
        <v>0.218</v>
      </c>
      <c r="W16">
        <v>0.223</v>
      </c>
      <c r="X16">
        <v>0.22900000000000001</v>
      </c>
      <c r="Y16">
        <v>0.23400000000000001</v>
      </c>
      <c r="Z16">
        <v>0.23899999999999999</v>
      </c>
      <c r="AA16">
        <v>0.24399999999999999</v>
      </c>
      <c r="AB16">
        <v>0.248</v>
      </c>
      <c r="AC16">
        <v>0.253</v>
      </c>
      <c r="AD16">
        <v>0.25900000000000001</v>
      </c>
      <c r="AE16">
        <v>0.26600000000000001</v>
      </c>
      <c r="AF16">
        <v>0.27100000000000002</v>
      </c>
      <c r="AG16">
        <v>0.27900000000000003</v>
      </c>
      <c r="AH16">
        <v>0.28599999999999998</v>
      </c>
      <c r="AI16">
        <v>0.29099999999999998</v>
      </c>
      <c r="AJ16">
        <v>0.29499999999999998</v>
      </c>
      <c r="AK16">
        <v>0.29799999999999999</v>
      </c>
      <c r="AL16">
        <v>0.30199999999999999</v>
      </c>
      <c r="AM16">
        <v>0.30499999999999999</v>
      </c>
      <c r="AN16">
        <v>0.307</v>
      </c>
      <c r="AO16">
        <v>0.307</v>
      </c>
      <c r="AP16">
        <v>0.307</v>
      </c>
      <c r="AQ16">
        <v>0.307</v>
      </c>
      <c r="AR16">
        <v>0.307</v>
      </c>
      <c r="AS16">
        <v>0.307</v>
      </c>
      <c r="AT16">
        <v>0.307</v>
      </c>
      <c r="AU16">
        <v>0.307</v>
      </c>
      <c r="AV16">
        <v>0.307</v>
      </c>
      <c r="AW16">
        <v>0.307</v>
      </c>
      <c r="AX16">
        <v>0.307</v>
      </c>
      <c r="AY16">
        <v>0.307</v>
      </c>
      <c r="AZ16">
        <v>0</v>
      </c>
    </row>
    <row r="17" spans="1:52" x14ac:dyDescent="0.25">
      <c r="A17">
        <v>65</v>
      </c>
      <c r="B17">
        <v>0</v>
      </c>
      <c r="C17">
        <v>0</v>
      </c>
      <c r="D17">
        <v>0</v>
      </c>
      <c r="E17">
        <v>0</v>
      </c>
      <c r="F17">
        <v>0</v>
      </c>
      <c r="G17">
        <v>0.15</v>
      </c>
      <c r="H17">
        <v>0.16200000000000001</v>
      </c>
      <c r="I17">
        <v>0.17399999999999999</v>
      </c>
      <c r="J17">
        <v>0.186</v>
      </c>
      <c r="K17">
        <v>0.19800000000000001</v>
      </c>
      <c r="L17">
        <v>0.20899999999999999</v>
      </c>
      <c r="M17">
        <v>0.221</v>
      </c>
      <c r="N17">
        <v>0.23300000000000001</v>
      </c>
      <c r="O17">
        <v>0.24299999999999999</v>
      </c>
      <c r="P17">
        <v>0.249</v>
      </c>
      <c r="Q17">
        <v>0.255</v>
      </c>
      <c r="R17">
        <v>0.26</v>
      </c>
      <c r="S17">
        <v>0.26600000000000001</v>
      </c>
      <c r="T17">
        <v>0.27300000000000002</v>
      </c>
      <c r="U17">
        <v>0.28000000000000003</v>
      </c>
      <c r="V17">
        <v>0.28699999999999998</v>
      </c>
      <c r="W17">
        <v>0.29399999999999998</v>
      </c>
      <c r="X17">
        <v>0.30199999999999999</v>
      </c>
      <c r="Y17">
        <v>0.309</v>
      </c>
      <c r="Z17">
        <v>0.315</v>
      </c>
      <c r="AA17">
        <v>0.32100000000000001</v>
      </c>
      <c r="AB17">
        <v>0.32700000000000001</v>
      </c>
      <c r="AC17">
        <v>0.33300000000000002</v>
      </c>
      <c r="AD17">
        <v>0.34100000000000003</v>
      </c>
      <c r="AE17">
        <v>0.35</v>
      </c>
      <c r="AF17">
        <v>0.35799999999999998</v>
      </c>
      <c r="AG17">
        <v>0.36799999999999999</v>
      </c>
      <c r="AH17">
        <v>0.377</v>
      </c>
      <c r="AI17">
        <v>0.38400000000000001</v>
      </c>
      <c r="AJ17">
        <v>0.38900000000000001</v>
      </c>
      <c r="AK17">
        <v>0.39300000000000002</v>
      </c>
      <c r="AL17">
        <v>0.39800000000000002</v>
      </c>
      <c r="AM17">
        <v>0.40200000000000002</v>
      </c>
      <c r="AN17">
        <v>0.40500000000000003</v>
      </c>
      <c r="AO17">
        <v>0.40500000000000003</v>
      </c>
      <c r="AP17">
        <v>0.40500000000000003</v>
      </c>
      <c r="AQ17">
        <v>0.40500000000000003</v>
      </c>
      <c r="AR17">
        <v>0.40500000000000003</v>
      </c>
      <c r="AS17">
        <v>0.40500000000000003</v>
      </c>
      <c r="AT17">
        <v>0.40500000000000003</v>
      </c>
      <c r="AU17">
        <v>0.40500000000000003</v>
      </c>
      <c r="AV17">
        <v>0.40500000000000003</v>
      </c>
      <c r="AW17">
        <v>0.40500000000000003</v>
      </c>
      <c r="AX17">
        <v>0.40500000000000003</v>
      </c>
      <c r="AY17">
        <v>0.40500000000000003</v>
      </c>
      <c r="AZ17">
        <v>1</v>
      </c>
    </row>
    <row r="18" spans="1:52" x14ac:dyDescent="0.25">
      <c r="A18">
        <v>66</v>
      </c>
      <c r="B18">
        <v>0</v>
      </c>
      <c r="C18">
        <v>0</v>
      </c>
      <c r="D18">
        <v>0</v>
      </c>
      <c r="E18">
        <v>0</v>
      </c>
      <c r="F18">
        <v>0</v>
      </c>
      <c r="G18">
        <v>0.114</v>
      </c>
      <c r="H18">
        <v>0.123</v>
      </c>
      <c r="I18">
        <v>0.13200000000000001</v>
      </c>
      <c r="J18">
        <v>0.14099999999999999</v>
      </c>
      <c r="K18">
        <v>0.15</v>
      </c>
      <c r="L18">
        <v>0.158</v>
      </c>
      <c r="M18">
        <v>0.16700000000000001</v>
      </c>
      <c r="N18">
        <v>0.17599999999999999</v>
      </c>
      <c r="O18">
        <v>0.183</v>
      </c>
      <c r="P18">
        <v>0.187</v>
      </c>
      <c r="Q18">
        <v>0.192</v>
      </c>
      <c r="R18">
        <v>0.19600000000000001</v>
      </c>
      <c r="S18">
        <v>0.20100000000000001</v>
      </c>
      <c r="T18">
        <v>0.20599999999999999</v>
      </c>
      <c r="U18">
        <v>0.21099999999999999</v>
      </c>
      <c r="V18">
        <v>0.217</v>
      </c>
      <c r="W18">
        <v>0.223</v>
      </c>
      <c r="X18">
        <v>0.22800000000000001</v>
      </c>
      <c r="Y18">
        <v>0.23300000000000001</v>
      </c>
      <c r="Z18">
        <v>0.23799999999999999</v>
      </c>
      <c r="AA18">
        <v>0.24299999999999999</v>
      </c>
      <c r="AB18">
        <v>0.247</v>
      </c>
      <c r="AC18">
        <v>0.251</v>
      </c>
      <c r="AD18">
        <v>0.25700000000000001</v>
      </c>
      <c r="AE18">
        <v>0.26400000000000001</v>
      </c>
      <c r="AF18">
        <v>0.27</v>
      </c>
      <c r="AG18">
        <v>0.27700000000000002</v>
      </c>
      <c r="AH18">
        <v>0.28399999999999997</v>
      </c>
      <c r="AI18">
        <v>0.28999999999999998</v>
      </c>
      <c r="AJ18">
        <v>0.29299999999999998</v>
      </c>
      <c r="AK18">
        <v>0.29699999999999999</v>
      </c>
      <c r="AL18">
        <v>0.3</v>
      </c>
      <c r="AM18">
        <v>0.30399999999999999</v>
      </c>
      <c r="AN18">
        <v>0.30499999999999999</v>
      </c>
      <c r="AO18">
        <v>0.30499999999999999</v>
      </c>
      <c r="AP18">
        <v>0.30499999999999999</v>
      </c>
      <c r="AQ18">
        <v>0.30499999999999999</v>
      </c>
      <c r="AR18">
        <v>0.30499999999999999</v>
      </c>
      <c r="AS18">
        <v>0.30499999999999999</v>
      </c>
      <c r="AT18">
        <v>0.30499999999999999</v>
      </c>
      <c r="AU18">
        <v>0.30499999999999999</v>
      </c>
      <c r="AV18">
        <v>0.30499999999999999</v>
      </c>
      <c r="AW18">
        <v>0.30499999999999999</v>
      </c>
      <c r="AX18">
        <v>0.30499999999999999</v>
      </c>
      <c r="AY18">
        <v>0.30499999999999999</v>
      </c>
      <c r="AZ18">
        <v>1</v>
      </c>
    </row>
    <row r="19" spans="1:52" x14ac:dyDescent="0.25">
      <c r="A19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0.14099999999999999</v>
      </c>
      <c r="H19">
        <v>0.152</v>
      </c>
      <c r="I19">
        <v>0.16400000000000001</v>
      </c>
      <c r="J19">
        <v>0.17499999999999999</v>
      </c>
      <c r="K19">
        <v>0.187</v>
      </c>
      <c r="L19">
        <v>0.19600000000000001</v>
      </c>
      <c r="M19">
        <v>0.20799999999999999</v>
      </c>
      <c r="N19">
        <v>0.219</v>
      </c>
      <c r="O19">
        <v>0.22800000000000001</v>
      </c>
      <c r="P19">
        <v>0.23300000000000001</v>
      </c>
      <c r="Q19">
        <v>0.23799999999999999</v>
      </c>
      <c r="R19">
        <v>0.245</v>
      </c>
      <c r="S19">
        <v>0.25</v>
      </c>
      <c r="T19">
        <v>0.25600000000000001</v>
      </c>
      <c r="U19">
        <v>0.26300000000000001</v>
      </c>
      <c r="V19">
        <v>0.27</v>
      </c>
      <c r="W19">
        <v>0.27600000000000002</v>
      </c>
      <c r="X19">
        <v>0.28299999999999997</v>
      </c>
      <c r="Y19">
        <v>0.28999999999999998</v>
      </c>
      <c r="Z19">
        <v>0.29599999999999999</v>
      </c>
      <c r="AA19">
        <v>0.30099999999999999</v>
      </c>
      <c r="AB19">
        <v>0.307</v>
      </c>
      <c r="AC19">
        <v>0.312</v>
      </c>
      <c r="AD19">
        <v>0.32</v>
      </c>
      <c r="AE19">
        <v>0.32900000000000001</v>
      </c>
      <c r="AF19">
        <v>0.33700000000000002</v>
      </c>
      <c r="AG19">
        <v>0.34599999999999997</v>
      </c>
      <c r="AH19">
        <v>0.35499999999999998</v>
      </c>
      <c r="AI19">
        <v>0.36099999999999999</v>
      </c>
      <c r="AJ19">
        <v>0.36499999999999999</v>
      </c>
      <c r="AK19">
        <v>0.36899999999999999</v>
      </c>
      <c r="AL19">
        <v>0.374</v>
      </c>
      <c r="AM19">
        <v>0.378</v>
      </c>
      <c r="AN19">
        <v>0.38</v>
      </c>
      <c r="AO19">
        <v>0.38</v>
      </c>
      <c r="AP19">
        <v>0.38</v>
      </c>
      <c r="AQ19">
        <v>0.38</v>
      </c>
      <c r="AR19">
        <v>0.38</v>
      </c>
      <c r="AS19">
        <v>0.38</v>
      </c>
      <c r="AT19">
        <v>0.38</v>
      </c>
      <c r="AU19">
        <v>0.38</v>
      </c>
      <c r="AV19">
        <v>0.38</v>
      </c>
      <c r="AW19">
        <v>0.38</v>
      </c>
      <c r="AX19">
        <v>0.38</v>
      </c>
      <c r="AY19">
        <v>0.38</v>
      </c>
      <c r="AZ19">
        <v>1</v>
      </c>
    </row>
    <row r="20" spans="1:52" x14ac:dyDescent="0.25">
      <c r="A20">
        <v>68</v>
      </c>
      <c r="B20">
        <v>0</v>
      </c>
      <c r="C20">
        <v>0</v>
      </c>
      <c r="D20">
        <v>0</v>
      </c>
      <c r="E20">
        <v>0</v>
      </c>
      <c r="F20">
        <v>0</v>
      </c>
      <c r="G20">
        <v>0.10299999999999999</v>
      </c>
      <c r="H20">
        <v>0.111</v>
      </c>
      <c r="I20">
        <v>0.11899999999999999</v>
      </c>
      <c r="J20">
        <v>0.127</v>
      </c>
      <c r="K20">
        <v>0.13600000000000001</v>
      </c>
      <c r="L20">
        <v>0.14299999999999999</v>
      </c>
      <c r="M20">
        <v>0.151</v>
      </c>
      <c r="N20">
        <v>0.159</v>
      </c>
      <c r="O20">
        <v>0.16600000000000001</v>
      </c>
      <c r="P20">
        <v>0.16900000000000001</v>
      </c>
      <c r="Q20">
        <v>0.17399999999999999</v>
      </c>
      <c r="R20">
        <v>0.17699999999999999</v>
      </c>
      <c r="S20">
        <v>0.182</v>
      </c>
      <c r="T20">
        <v>0.186</v>
      </c>
      <c r="U20">
        <v>0.191</v>
      </c>
      <c r="V20">
        <v>0.19600000000000001</v>
      </c>
      <c r="W20">
        <v>0.20100000000000001</v>
      </c>
      <c r="X20">
        <v>0.20599999999999999</v>
      </c>
      <c r="Y20">
        <v>0.21099999999999999</v>
      </c>
      <c r="Z20">
        <v>0.215</v>
      </c>
      <c r="AA20">
        <v>0.219</v>
      </c>
      <c r="AB20">
        <v>0.223</v>
      </c>
      <c r="AC20">
        <v>0.22700000000000001</v>
      </c>
      <c r="AD20">
        <v>0.23200000000000001</v>
      </c>
      <c r="AE20">
        <v>0.23899999999999999</v>
      </c>
      <c r="AF20">
        <v>0.245</v>
      </c>
      <c r="AG20">
        <v>0.251</v>
      </c>
      <c r="AH20">
        <v>0.25700000000000001</v>
      </c>
      <c r="AI20">
        <v>0.26200000000000001</v>
      </c>
      <c r="AJ20">
        <v>0.26500000000000001</v>
      </c>
      <c r="AK20">
        <v>0.26800000000000002</v>
      </c>
      <c r="AL20">
        <v>0.27200000000000002</v>
      </c>
      <c r="AM20">
        <v>0.27400000000000002</v>
      </c>
      <c r="AN20">
        <v>0.27600000000000002</v>
      </c>
      <c r="AO20">
        <v>0.27600000000000002</v>
      </c>
      <c r="AP20">
        <v>0.27600000000000002</v>
      </c>
      <c r="AQ20">
        <v>0.27600000000000002</v>
      </c>
      <c r="AR20">
        <v>0.27600000000000002</v>
      </c>
      <c r="AS20">
        <v>0.27600000000000002</v>
      </c>
      <c r="AT20">
        <v>0.27600000000000002</v>
      </c>
      <c r="AU20">
        <v>0.27600000000000002</v>
      </c>
      <c r="AV20">
        <v>0.27600000000000002</v>
      </c>
      <c r="AW20">
        <v>0.27600000000000002</v>
      </c>
      <c r="AX20">
        <v>0.27600000000000002</v>
      </c>
      <c r="AY20">
        <v>0.27600000000000002</v>
      </c>
      <c r="AZ20">
        <v>1</v>
      </c>
    </row>
    <row r="21" spans="1:52" x14ac:dyDescent="0.25">
      <c r="A21">
        <v>69</v>
      </c>
      <c r="B21">
        <v>0</v>
      </c>
      <c r="C21">
        <v>0</v>
      </c>
      <c r="D21">
        <v>0</v>
      </c>
      <c r="E21">
        <v>0</v>
      </c>
      <c r="F21">
        <v>0</v>
      </c>
      <c r="G21">
        <v>0.109</v>
      </c>
      <c r="H21">
        <v>0.11899999999999999</v>
      </c>
      <c r="I21">
        <v>0.127</v>
      </c>
      <c r="J21">
        <v>0.13600000000000001</v>
      </c>
      <c r="K21">
        <v>0.14399999999999999</v>
      </c>
      <c r="L21">
        <v>0.153</v>
      </c>
      <c r="M21">
        <v>0.16200000000000001</v>
      </c>
      <c r="N21">
        <v>0.17</v>
      </c>
      <c r="O21">
        <v>0.17699999999999999</v>
      </c>
      <c r="P21">
        <v>0.18099999999999999</v>
      </c>
      <c r="Q21">
        <v>0.185</v>
      </c>
      <c r="R21">
        <v>0.19</v>
      </c>
      <c r="S21">
        <v>0.19400000000000001</v>
      </c>
      <c r="T21">
        <v>0.19900000000000001</v>
      </c>
      <c r="U21">
        <v>0.20399999999999999</v>
      </c>
      <c r="V21">
        <v>0.20899999999999999</v>
      </c>
      <c r="W21">
        <v>0.215</v>
      </c>
      <c r="X21">
        <v>0.219</v>
      </c>
      <c r="Y21">
        <v>0.22500000000000001</v>
      </c>
      <c r="Z21">
        <v>0.22900000000000001</v>
      </c>
      <c r="AA21">
        <v>0.23400000000000001</v>
      </c>
      <c r="AB21">
        <v>0.23799999999999999</v>
      </c>
      <c r="AC21">
        <v>0.24199999999999999</v>
      </c>
      <c r="AD21">
        <v>0.248</v>
      </c>
      <c r="AE21">
        <v>0.255</v>
      </c>
      <c r="AF21">
        <v>0.26100000000000001</v>
      </c>
      <c r="AG21">
        <v>0.26800000000000002</v>
      </c>
      <c r="AH21">
        <v>0.27500000000000002</v>
      </c>
      <c r="AI21">
        <v>0.27900000000000003</v>
      </c>
      <c r="AJ21">
        <v>0.28299999999999997</v>
      </c>
      <c r="AK21">
        <v>0.28599999999999998</v>
      </c>
      <c r="AL21">
        <v>0.28999999999999998</v>
      </c>
      <c r="AM21">
        <v>0.29299999999999998</v>
      </c>
      <c r="AN21">
        <v>0.29399999999999998</v>
      </c>
      <c r="AO21">
        <v>0.29399999999999998</v>
      </c>
      <c r="AP21">
        <v>0.29399999999999998</v>
      </c>
      <c r="AQ21">
        <v>0.29399999999999998</v>
      </c>
      <c r="AR21">
        <v>0.29399999999999998</v>
      </c>
      <c r="AS21">
        <v>0.29399999999999998</v>
      </c>
      <c r="AT21">
        <v>0.29399999999999998</v>
      </c>
      <c r="AU21">
        <v>0.29399999999999998</v>
      </c>
      <c r="AV21">
        <v>0.29399999999999998</v>
      </c>
      <c r="AW21">
        <v>0.29399999999999998</v>
      </c>
      <c r="AX21">
        <v>0.29399999999999998</v>
      </c>
      <c r="AY21">
        <v>0.29399999999999998</v>
      </c>
      <c r="AZ21">
        <v>1</v>
      </c>
    </row>
    <row r="22" spans="1:52" x14ac:dyDescent="0.25">
      <c r="A22">
        <v>70</v>
      </c>
      <c r="B22">
        <v>0</v>
      </c>
      <c r="C22">
        <v>0</v>
      </c>
      <c r="D22">
        <v>0</v>
      </c>
      <c r="E22">
        <v>0</v>
      </c>
      <c r="F22">
        <v>0</v>
      </c>
      <c r="G22">
        <v>0.11700000000000001</v>
      </c>
      <c r="H22">
        <v>0.126</v>
      </c>
      <c r="I22">
        <v>0.13500000000000001</v>
      </c>
      <c r="J22">
        <v>0.14399999999999999</v>
      </c>
      <c r="K22">
        <v>0.154</v>
      </c>
      <c r="L22">
        <v>0.16200000000000001</v>
      </c>
      <c r="M22">
        <v>0.17100000000000001</v>
      </c>
      <c r="N22">
        <v>0.18</v>
      </c>
      <c r="O22">
        <v>0.187</v>
      </c>
      <c r="P22">
        <v>0.192</v>
      </c>
      <c r="Q22">
        <v>0.19700000000000001</v>
      </c>
      <c r="R22">
        <v>0.20100000000000001</v>
      </c>
      <c r="S22">
        <v>0.20599999999999999</v>
      </c>
      <c r="T22">
        <v>0.21099999999999999</v>
      </c>
      <c r="U22">
        <v>0.217</v>
      </c>
      <c r="V22">
        <v>0.222</v>
      </c>
      <c r="W22">
        <v>0.22800000000000001</v>
      </c>
      <c r="X22">
        <v>0.23400000000000001</v>
      </c>
      <c r="Y22">
        <v>0.23799999999999999</v>
      </c>
      <c r="Z22">
        <v>0.24299999999999999</v>
      </c>
      <c r="AA22">
        <v>0.248</v>
      </c>
      <c r="AB22">
        <v>0.253</v>
      </c>
      <c r="AC22">
        <v>0.25800000000000001</v>
      </c>
      <c r="AD22">
        <v>0.26300000000000001</v>
      </c>
      <c r="AE22">
        <v>0.27100000000000002</v>
      </c>
      <c r="AF22">
        <v>0.27700000000000002</v>
      </c>
      <c r="AG22">
        <v>0.28499999999999998</v>
      </c>
      <c r="AH22">
        <v>0.29199999999999998</v>
      </c>
      <c r="AI22">
        <v>0.29699999999999999</v>
      </c>
      <c r="AJ22">
        <v>0.3</v>
      </c>
      <c r="AK22">
        <v>0.30399999999999999</v>
      </c>
      <c r="AL22">
        <v>0.307</v>
      </c>
      <c r="AM22">
        <v>0.311</v>
      </c>
      <c r="AN22">
        <v>0.313</v>
      </c>
      <c r="AO22">
        <v>0.313</v>
      </c>
      <c r="AP22">
        <v>0.313</v>
      </c>
      <c r="AQ22">
        <v>0.313</v>
      </c>
      <c r="AR22">
        <v>0.313</v>
      </c>
      <c r="AS22">
        <v>0.313</v>
      </c>
      <c r="AT22">
        <v>0.313</v>
      </c>
      <c r="AU22">
        <v>0.313</v>
      </c>
      <c r="AV22">
        <v>0.313</v>
      </c>
      <c r="AW22">
        <v>0.313</v>
      </c>
      <c r="AX22">
        <v>0.313</v>
      </c>
      <c r="AY22">
        <v>0.313</v>
      </c>
      <c r="AZ22">
        <v>1</v>
      </c>
    </row>
    <row r="23" spans="1:52" x14ac:dyDescent="0.25">
      <c r="A23">
        <v>71</v>
      </c>
      <c r="B23">
        <v>0</v>
      </c>
      <c r="C23">
        <v>0</v>
      </c>
      <c r="D23">
        <v>0</v>
      </c>
      <c r="E23">
        <v>0</v>
      </c>
      <c r="F23">
        <v>0</v>
      </c>
      <c r="G23">
        <v>9.8000000000000004E-2</v>
      </c>
      <c r="H23">
        <v>0.106</v>
      </c>
      <c r="I23">
        <v>0.114</v>
      </c>
      <c r="J23">
        <v>0.121</v>
      </c>
      <c r="K23">
        <v>0.13</v>
      </c>
      <c r="L23">
        <v>0.13700000000000001</v>
      </c>
      <c r="M23">
        <v>0.14399999999999999</v>
      </c>
      <c r="N23">
        <v>0.152</v>
      </c>
      <c r="O23">
        <v>0.158</v>
      </c>
      <c r="P23">
        <v>0.16200000000000001</v>
      </c>
      <c r="Q23">
        <v>0.16500000000000001</v>
      </c>
      <c r="R23">
        <v>0.17</v>
      </c>
      <c r="S23">
        <v>0.17299999999999999</v>
      </c>
      <c r="T23">
        <v>0.17799999999999999</v>
      </c>
      <c r="U23">
        <v>0.183</v>
      </c>
      <c r="V23">
        <v>0.188</v>
      </c>
      <c r="W23">
        <v>0.192</v>
      </c>
      <c r="X23">
        <v>0.19700000000000001</v>
      </c>
      <c r="Y23">
        <v>0.20100000000000001</v>
      </c>
      <c r="Z23">
        <v>0.20499999999999999</v>
      </c>
      <c r="AA23">
        <v>0.20899999999999999</v>
      </c>
      <c r="AB23">
        <v>0.21199999999999999</v>
      </c>
      <c r="AC23">
        <v>0.217</v>
      </c>
      <c r="AD23">
        <v>0.222</v>
      </c>
      <c r="AE23">
        <v>0.22800000000000001</v>
      </c>
      <c r="AF23">
        <v>0.23300000000000001</v>
      </c>
      <c r="AG23">
        <v>0.24</v>
      </c>
      <c r="AH23">
        <v>0.246</v>
      </c>
      <c r="AI23">
        <v>0.25</v>
      </c>
      <c r="AJ23">
        <v>0.253</v>
      </c>
      <c r="AK23">
        <v>0.25600000000000001</v>
      </c>
      <c r="AL23">
        <v>0.25900000000000001</v>
      </c>
      <c r="AM23">
        <v>0.26200000000000001</v>
      </c>
      <c r="AN23">
        <v>0.26300000000000001</v>
      </c>
      <c r="AO23">
        <v>0.26300000000000001</v>
      </c>
      <c r="AP23">
        <v>0.26300000000000001</v>
      </c>
      <c r="AQ23">
        <v>0.26300000000000001</v>
      </c>
      <c r="AR23">
        <v>0.26300000000000001</v>
      </c>
      <c r="AS23">
        <v>0.26300000000000001</v>
      </c>
      <c r="AT23">
        <v>0.26300000000000001</v>
      </c>
      <c r="AU23">
        <v>0.26300000000000001</v>
      </c>
      <c r="AV23">
        <v>0.26300000000000001</v>
      </c>
      <c r="AW23">
        <v>0.26300000000000001</v>
      </c>
      <c r="AX23">
        <v>0.26300000000000001</v>
      </c>
      <c r="AY23">
        <v>0.26300000000000001</v>
      </c>
      <c r="AZ23">
        <v>1</v>
      </c>
    </row>
    <row r="24" spans="1:52" x14ac:dyDescent="0.25">
      <c r="A24">
        <v>72</v>
      </c>
      <c r="B24">
        <v>0</v>
      </c>
      <c r="C24">
        <v>0</v>
      </c>
      <c r="D24">
        <v>0</v>
      </c>
      <c r="E24">
        <v>0</v>
      </c>
      <c r="F24">
        <v>0</v>
      </c>
      <c r="G24">
        <v>0.108</v>
      </c>
      <c r="H24">
        <v>0.11700000000000001</v>
      </c>
      <c r="I24">
        <v>0.124</v>
      </c>
      <c r="J24">
        <v>0.13300000000000001</v>
      </c>
      <c r="K24">
        <v>0.14199999999999999</v>
      </c>
      <c r="L24">
        <v>0.15</v>
      </c>
      <c r="M24">
        <v>0.158</v>
      </c>
      <c r="N24">
        <v>0.16700000000000001</v>
      </c>
      <c r="O24">
        <v>0.17299999999999999</v>
      </c>
      <c r="P24">
        <v>0.17699999999999999</v>
      </c>
      <c r="Q24">
        <v>0.182</v>
      </c>
      <c r="R24">
        <v>0.186</v>
      </c>
      <c r="S24">
        <v>0.19</v>
      </c>
      <c r="T24">
        <v>0.19500000000000001</v>
      </c>
      <c r="U24">
        <v>0.2</v>
      </c>
      <c r="V24">
        <v>0.20599999999999999</v>
      </c>
      <c r="W24">
        <v>0.21</v>
      </c>
      <c r="X24">
        <v>0.216</v>
      </c>
      <c r="Y24">
        <v>0.22</v>
      </c>
      <c r="Z24">
        <v>0.224</v>
      </c>
      <c r="AA24">
        <v>0.22900000000000001</v>
      </c>
      <c r="AB24">
        <v>0.23300000000000001</v>
      </c>
      <c r="AC24">
        <v>0.23799999999999999</v>
      </c>
      <c r="AD24">
        <v>0.24299999999999999</v>
      </c>
      <c r="AE24">
        <v>0.25</v>
      </c>
      <c r="AF24">
        <v>0.255</v>
      </c>
      <c r="AG24">
        <v>0.26300000000000001</v>
      </c>
      <c r="AH24">
        <v>0.27</v>
      </c>
      <c r="AI24">
        <v>0.27400000000000002</v>
      </c>
      <c r="AJ24">
        <v>0.27700000000000002</v>
      </c>
      <c r="AK24">
        <v>0.28100000000000003</v>
      </c>
      <c r="AL24">
        <v>0.28399999999999997</v>
      </c>
      <c r="AM24">
        <v>0.28699999999999998</v>
      </c>
      <c r="AN24">
        <v>0.28799999999999998</v>
      </c>
      <c r="AO24">
        <v>0.28799999999999998</v>
      </c>
      <c r="AP24">
        <v>0.28799999999999998</v>
      </c>
      <c r="AQ24">
        <v>0.28799999999999998</v>
      </c>
      <c r="AR24">
        <v>0.28799999999999998</v>
      </c>
      <c r="AS24">
        <v>0.28799999999999998</v>
      </c>
      <c r="AT24">
        <v>0.28799999999999998</v>
      </c>
      <c r="AU24">
        <v>0.28799999999999998</v>
      </c>
      <c r="AV24">
        <v>0.28799999999999998</v>
      </c>
      <c r="AW24">
        <v>0.28799999999999998</v>
      </c>
      <c r="AX24">
        <v>0.28799999999999998</v>
      </c>
      <c r="AY24">
        <v>0.28799999999999998</v>
      </c>
      <c r="AZ24">
        <v>1</v>
      </c>
    </row>
    <row r="25" spans="1:52" x14ac:dyDescent="0.25">
      <c r="A25">
        <v>73</v>
      </c>
      <c r="B25">
        <v>0</v>
      </c>
      <c r="C25">
        <v>0</v>
      </c>
      <c r="D25">
        <v>0</v>
      </c>
      <c r="E25">
        <v>0</v>
      </c>
      <c r="F25">
        <v>0</v>
      </c>
      <c r="G25">
        <v>8.2000000000000003E-2</v>
      </c>
      <c r="H25">
        <v>8.8999999999999996E-2</v>
      </c>
      <c r="I25">
        <v>9.5000000000000001E-2</v>
      </c>
      <c r="J25">
        <v>0.10199999999999999</v>
      </c>
      <c r="K25">
        <v>0.108</v>
      </c>
      <c r="L25">
        <v>0.115</v>
      </c>
      <c r="M25">
        <v>0.121</v>
      </c>
      <c r="N25">
        <v>0.128</v>
      </c>
      <c r="O25">
        <v>0.13200000000000001</v>
      </c>
      <c r="P25">
        <v>0.13500000000000001</v>
      </c>
      <c r="Q25">
        <v>0.13800000000000001</v>
      </c>
      <c r="R25">
        <v>0.14299999999999999</v>
      </c>
      <c r="S25">
        <v>0.14599999999999999</v>
      </c>
      <c r="T25">
        <v>0.14799999999999999</v>
      </c>
      <c r="U25">
        <v>0.153</v>
      </c>
      <c r="V25">
        <v>0.157</v>
      </c>
      <c r="W25">
        <v>0.16</v>
      </c>
      <c r="X25">
        <v>0.16500000000000001</v>
      </c>
      <c r="Y25">
        <v>0.16800000000000001</v>
      </c>
      <c r="Z25">
        <v>0.17199999999999999</v>
      </c>
      <c r="AA25">
        <v>0.17499999999999999</v>
      </c>
      <c r="AB25">
        <v>0.17799999999999999</v>
      </c>
      <c r="AC25">
        <v>0.182</v>
      </c>
      <c r="AD25">
        <v>0.185</v>
      </c>
      <c r="AE25">
        <v>0.191</v>
      </c>
      <c r="AF25">
        <v>0.19500000000000001</v>
      </c>
      <c r="AG25">
        <v>0.2</v>
      </c>
      <c r="AH25">
        <v>0.20499999999999999</v>
      </c>
      <c r="AI25">
        <v>0.20899999999999999</v>
      </c>
      <c r="AJ25">
        <v>0.21199999999999999</v>
      </c>
      <c r="AK25">
        <v>0.214</v>
      </c>
      <c r="AL25">
        <v>0.217</v>
      </c>
      <c r="AM25">
        <v>0.22</v>
      </c>
      <c r="AN25">
        <v>0.221</v>
      </c>
      <c r="AO25">
        <v>0.221</v>
      </c>
      <c r="AP25">
        <v>0.221</v>
      </c>
      <c r="AQ25">
        <v>0.221</v>
      </c>
      <c r="AR25">
        <v>0.221</v>
      </c>
      <c r="AS25">
        <v>0.221</v>
      </c>
      <c r="AT25">
        <v>0.221</v>
      </c>
      <c r="AU25">
        <v>0.221</v>
      </c>
      <c r="AV25">
        <v>0.221</v>
      </c>
      <c r="AW25">
        <v>0.221</v>
      </c>
      <c r="AX25">
        <v>0.221</v>
      </c>
      <c r="AY25">
        <v>0.221</v>
      </c>
      <c r="AZ25">
        <v>1</v>
      </c>
    </row>
    <row r="26" spans="1:52" x14ac:dyDescent="0.25">
      <c r="A26">
        <v>74</v>
      </c>
      <c r="B26">
        <v>0</v>
      </c>
      <c r="C26">
        <v>0</v>
      </c>
      <c r="D26">
        <v>0</v>
      </c>
      <c r="E26">
        <v>0</v>
      </c>
      <c r="F26">
        <v>0</v>
      </c>
      <c r="G26">
        <v>9.2999999999999999E-2</v>
      </c>
      <c r="H26">
        <v>0.1</v>
      </c>
      <c r="I26">
        <v>0.107</v>
      </c>
      <c r="J26">
        <v>0.114</v>
      </c>
      <c r="K26">
        <v>0.123</v>
      </c>
      <c r="L26">
        <v>0.129</v>
      </c>
      <c r="M26">
        <v>0.13600000000000001</v>
      </c>
      <c r="N26">
        <v>0.14399999999999999</v>
      </c>
      <c r="O26">
        <v>0.14899999999999999</v>
      </c>
      <c r="P26">
        <v>0.153</v>
      </c>
      <c r="Q26">
        <v>0.156</v>
      </c>
      <c r="R26">
        <v>0.16</v>
      </c>
      <c r="S26">
        <v>0.16300000000000001</v>
      </c>
      <c r="T26">
        <v>0.16700000000000001</v>
      </c>
      <c r="U26">
        <v>0.17199999999999999</v>
      </c>
      <c r="V26">
        <v>0.17699999999999999</v>
      </c>
      <c r="W26">
        <v>0.18099999999999999</v>
      </c>
      <c r="X26">
        <v>0.185</v>
      </c>
      <c r="Y26">
        <v>0.189</v>
      </c>
      <c r="Z26">
        <v>0.193</v>
      </c>
      <c r="AA26">
        <v>0.19700000000000001</v>
      </c>
      <c r="AB26">
        <v>0.20100000000000001</v>
      </c>
      <c r="AC26">
        <v>0.20499999999999999</v>
      </c>
      <c r="AD26">
        <v>0.20899999999999999</v>
      </c>
      <c r="AE26">
        <v>0.215</v>
      </c>
      <c r="AF26">
        <v>0.219</v>
      </c>
      <c r="AG26">
        <v>0.22600000000000001</v>
      </c>
      <c r="AH26">
        <v>0.23100000000000001</v>
      </c>
      <c r="AI26">
        <v>0.23599999999999999</v>
      </c>
      <c r="AJ26">
        <v>0.23799999999999999</v>
      </c>
      <c r="AK26">
        <v>0.24099999999999999</v>
      </c>
      <c r="AL26">
        <v>0.24399999999999999</v>
      </c>
      <c r="AM26">
        <v>0.247</v>
      </c>
      <c r="AN26">
        <v>0.249</v>
      </c>
      <c r="AO26">
        <v>0.249</v>
      </c>
      <c r="AP26">
        <v>0.249</v>
      </c>
      <c r="AQ26">
        <v>0.249</v>
      </c>
      <c r="AR26">
        <v>0.249</v>
      </c>
      <c r="AS26">
        <v>0.249</v>
      </c>
      <c r="AT26">
        <v>0.249</v>
      </c>
      <c r="AU26">
        <v>0.249</v>
      </c>
      <c r="AV26">
        <v>0.249</v>
      </c>
      <c r="AW26">
        <v>0.249</v>
      </c>
      <c r="AX26">
        <v>0.249</v>
      </c>
      <c r="AY26">
        <v>0.249</v>
      </c>
      <c r="AZ26">
        <v>1</v>
      </c>
    </row>
    <row r="27" spans="1:52" x14ac:dyDescent="0.25">
      <c r="A27">
        <v>75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B1EBA-C5EF-453C-8E7A-9B1839842AD8}">
  <sheetPr codeName="Sheet7"/>
  <dimension ref="A1:AZ5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15</v>
      </c>
      <c r="B2">
        <v>0.1812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16</v>
      </c>
      <c r="B3">
        <v>0.17979999999999999</v>
      </c>
      <c r="C3">
        <v>0.1615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17</v>
      </c>
      <c r="B4">
        <v>0.1784</v>
      </c>
      <c r="C4">
        <v>0.16009999999999999</v>
      </c>
      <c r="D4">
        <v>0.14180000000000001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18</v>
      </c>
      <c r="B5">
        <v>0.17699999999999999</v>
      </c>
      <c r="C5">
        <v>0.15870000000000001</v>
      </c>
      <c r="D5">
        <v>0.1404</v>
      </c>
      <c r="E5">
        <v>0.1221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19</v>
      </c>
      <c r="B6">
        <v>0.17560000000000001</v>
      </c>
      <c r="C6">
        <v>0.1573</v>
      </c>
      <c r="D6">
        <v>0.13900000000000001</v>
      </c>
      <c r="E6">
        <v>0.1207</v>
      </c>
      <c r="F6">
        <v>0.1024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20</v>
      </c>
      <c r="B7">
        <v>0.17419999999999999</v>
      </c>
      <c r="C7">
        <v>0.15590000000000001</v>
      </c>
      <c r="D7">
        <v>0.1376</v>
      </c>
      <c r="E7">
        <v>0.1193</v>
      </c>
      <c r="F7">
        <v>0.10100000000000001</v>
      </c>
      <c r="G7">
        <v>9.4600000000000004E-2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21</v>
      </c>
      <c r="B8">
        <v>0.17299999999999999</v>
      </c>
      <c r="C8">
        <v>0.1545</v>
      </c>
      <c r="D8">
        <v>0.13619999999999999</v>
      </c>
      <c r="E8">
        <v>0.1179</v>
      </c>
      <c r="F8">
        <v>9.9599999999999994E-2</v>
      </c>
      <c r="G8">
        <v>9.3100000000000002E-2</v>
      </c>
      <c r="H8">
        <v>9.0700000000000003E-2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22</v>
      </c>
      <c r="B9">
        <v>0.1716</v>
      </c>
      <c r="C9">
        <v>0.1532</v>
      </c>
      <c r="D9">
        <v>0.1348</v>
      </c>
      <c r="E9">
        <v>0.11650000000000001</v>
      </c>
      <c r="F9">
        <v>9.8199999999999996E-2</v>
      </c>
      <c r="G9">
        <v>9.1499999999999998E-2</v>
      </c>
      <c r="H9">
        <v>8.9200000000000002E-2</v>
      </c>
      <c r="I9">
        <v>8.6900000000000005E-2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23</v>
      </c>
      <c r="B10">
        <v>0.17019999999999999</v>
      </c>
      <c r="C10">
        <v>0.15190000000000001</v>
      </c>
      <c r="D10">
        <v>0.13350000000000001</v>
      </c>
      <c r="E10">
        <v>0.11509999999999999</v>
      </c>
      <c r="F10">
        <v>9.6799999999999997E-2</v>
      </c>
      <c r="G10">
        <v>0.09</v>
      </c>
      <c r="H10">
        <v>8.7599999999999997E-2</v>
      </c>
      <c r="I10">
        <v>8.5300000000000001E-2</v>
      </c>
      <c r="J10">
        <v>8.3000000000000004E-2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24</v>
      </c>
      <c r="B11">
        <v>0.16880000000000001</v>
      </c>
      <c r="C11">
        <v>0.15049999999999999</v>
      </c>
      <c r="D11">
        <v>0.13220000000000001</v>
      </c>
      <c r="E11">
        <v>0.1138</v>
      </c>
      <c r="F11">
        <v>9.5399999999999999E-2</v>
      </c>
      <c r="G11">
        <v>8.8400000000000006E-2</v>
      </c>
      <c r="H11">
        <v>8.6099999999999996E-2</v>
      </c>
      <c r="I11">
        <v>8.3699999999999997E-2</v>
      </c>
      <c r="J11">
        <v>8.14E-2</v>
      </c>
      <c r="K11">
        <v>7.8899999999999998E-2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25</v>
      </c>
      <c r="B12">
        <v>0.16739999999999999</v>
      </c>
      <c r="C12">
        <v>0.14910000000000001</v>
      </c>
      <c r="D12">
        <v>0.1308</v>
      </c>
      <c r="E12">
        <v>0.1125</v>
      </c>
      <c r="F12">
        <v>9.4E-2</v>
      </c>
      <c r="G12">
        <v>8.6800000000000002E-2</v>
      </c>
      <c r="H12">
        <v>8.4500000000000006E-2</v>
      </c>
      <c r="I12">
        <v>8.2000000000000003E-2</v>
      </c>
      <c r="J12">
        <v>7.9799999999999996E-2</v>
      </c>
      <c r="K12">
        <v>7.7299999999999994E-2</v>
      </c>
      <c r="L12">
        <v>7.4899999999999994E-2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26</v>
      </c>
      <c r="B13">
        <v>0.16600000000000001</v>
      </c>
      <c r="C13">
        <v>0.1477</v>
      </c>
      <c r="D13">
        <v>0.12939999999999999</v>
      </c>
      <c r="E13">
        <v>0.1111</v>
      </c>
      <c r="F13">
        <v>9.2799999999999994E-2</v>
      </c>
      <c r="G13">
        <v>8.5199999999999998E-2</v>
      </c>
      <c r="H13">
        <v>8.2900000000000001E-2</v>
      </c>
      <c r="I13">
        <v>8.0500000000000002E-2</v>
      </c>
      <c r="J13">
        <v>7.8100000000000003E-2</v>
      </c>
      <c r="K13">
        <v>7.5800000000000006E-2</v>
      </c>
      <c r="L13">
        <v>7.3300000000000004E-2</v>
      </c>
      <c r="M13">
        <v>7.22E-2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27</v>
      </c>
      <c r="B14">
        <v>0.1646</v>
      </c>
      <c r="C14">
        <v>0.14630000000000001</v>
      </c>
      <c r="D14">
        <v>0.128</v>
      </c>
      <c r="E14">
        <v>0.10970000000000001</v>
      </c>
      <c r="F14">
        <v>9.1399999999999995E-2</v>
      </c>
      <c r="G14">
        <v>8.3599999999999994E-2</v>
      </c>
      <c r="H14">
        <v>8.1299999999999997E-2</v>
      </c>
      <c r="I14">
        <v>7.9000000000000001E-2</v>
      </c>
      <c r="J14">
        <v>7.6600000000000001E-2</v>
      </c>
      <c r="K14">
        <v>7.4099999999999999E-2</v>
      </c>
      <c r="L14">
        <v>7.1599999999999997E-2</v>
      </c>
      <c r="M14">
        <v>7.0699999999999999E-2</v>
      </c>
      <c r="N14">
        <v>6.9699999999999998E-2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 x14ac:dyDescent="0.25">
      <c r="A15">
        <v>28</v>
      </c>
      <c r="B15">
        <v>0.16339999999999999</v>
      </c>
      <c r="C15">
        <v>0.1449</v>
      </c>
      <c r="D15">
        <v>0.12659999999999999</v>
      </c>
      <c r="E15">
        <v>0.10829999999999999</v>
      </c>
      <c r="F15">
        <v>0.09</v>
      </c>
      <c r="G15">
        <v>8.2100000000000006E-2</v>
      </c>
      <c r="H15">
        <v>7.9699999999999993E-2</v>
      </c>
      <c r="I15">
        <v>7.7399999999999997E-2</v>
      </c>
      <c r="J15">
        <v>7.4899999999999994E-2</v>
      </c>
      <c r="K15">
        <v>7.2499999999999995E-2</v>
      </c>
      <c r="L15">
        <v>7.0000000000000007E-2</v>
      </c>
      <c r="M15">
        <v>6.9099999999999995E-2</v>
      </c>
      <c r="N15">
        <v>6.8099999999999994E-2</v>
      </c>
      <c r="O15">
        <v>6.2899999999999998E-2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 x14ac:dyDescent="0.25">
      <c r="A16">
        <v>29</v>
      </c>
      <c r="B16">
        <v>0.16200000000000001</v>
      </c>
      <c r="C16">
        <v>0.14360000000000001</v>
      </c>
      <c r="D16">
        <v>0.12520000000000001</v>
      </c>
      <c r="E16">
        <v>0.1069</v>
      </c>
      <c r="F16">
        <v>8.8599999999999998E-2</v>
      </c>
      <c r="G16">
        <v>8.0500000000000002E-2</v>
      </c>
      <c r="H16">
        <v>7.8100000000000003E-2</v>
      </c>
      <c r="I16">
        <v>7.5800000000000006E-2</v>
      </c>
      <c r="J16">
        <v>7.3300000000000004E-2</v>
      </c>
      <c r="K16">
        <v>7.0999999999999994E-2</v>
      </c>
      <c r="L16">
        <v>6.8500000000000005E-2</v>
      </c>
      <c r="M16">
        <v>6.7500000000000004E-2</v>
      </c>
      <c r="N16">
        <v>6.6400000000000001E-2</v>
      </c>
      <c r="O16">
        <v>6.13E-2</v>
      </c>
      <c r="P16">
        <v>6.0600000000000001E-2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 x14ac:dyDescent="0.25">
      <c r="A17">
        <v>30</v>
      </c>
      <c r="B17">
        <v>0.16059999999999999</v>
      </c>
      <c r="C17">
        <v>0.14230000000000001</v>
      </c>
      <c r="D17">
        <v>0.12379999999999999</v>
      </c>
      <c r="E17">
        <v>0.1055</v>
      </c>
      <c r="F17">
        <v>8.72E-2</v>
      </c>
      <c r="G17">
        <v>7.9000000000000001E-2</v>
      </c>
      <c r="H17">
        <v>7.6499999999999999E-2</v>
      </c>
      <c r="I17">
        <v>7.4300000000000005E-2</v>
      </c>
      <c r="J17">
        <v>7.1800000000000003E-2</v>
      </c>
      <c r="K17">
        <v>6.93E-2</v>
      </c>
      <c r="L17">
        <v>6.6799999999999998E-2</v>
      </c>
      <c r="M17">
        <v>6.59E-2</v>
      </c>
      <c r="N17">
        <v>6.4799999999999996E-2</v>
      </c>
      <c r="O17">
        <v>5.9900000000000002E-2</v>
      </c>
      <c r="P17">
        <v>5.91E-2</v>
      </c>
      <c r="Q17">
        <v>5.8099999999999999E-2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 x14ac:dyDescent="0.25">
      <c r="A18">
        <v>31</v>
      </c>
      <c r="B18">
        <v>0.15920000000000001</v>
      </c>
      <c r="C18">
        <v>0.1409</v>
      </c>
      <c r="D18">
        <v>0.1226</v>
      </c>
      <c r="E18">
        <v>0.1041</v>
      </c>
      <c r="F18">
        <v>8.5800000000000001E-2</v>
      </c>
      <c r="G18">
        <v>7.7399999999999997E-2</v>
      </c>
      <c r="H18">
        <v>7.51E-2</v>
      </c>
      <c r="I18">
        <v>7.2599999999999998E-2</v>
      </c>
      <c r="J18">
        <v>7.0199999999999999E-2</v>
      </c>
      <c r="K18">
        <v>6.7699999999999996E-2</v>
      </c>
      <c r="L18">
        <v>6.5199999999999994E-2</v>
      </c>
      <c r="M18">
        <v>6.4199999999999993E-2</v>
      </c>
      <c r="N18">
        <v>6.3100000000000003E-2</v>
      </c>
      <c r="O18">
        <v>5.8299999999999998E-2</v>
      </c>
      <c r="P18">
        <v>5.74E-2</v>
      </c>
      <c r="Q18">
        <v>5.6599999999999998E-2</v>
      </c>
      <c r="R18">
        <v>5.5599999999999997E-2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 x14ac:dyDescent="0.25">
      <c r="A19">
        <v>32</v>
      </c>
      <c r="B19">
        <v>0.1578</v>
      </c>
      <c r="C19">
        <v>0.13950000000000001</v>
      </c>
      <c r="D19">
        <v>0.1212</v>
      </c>
      <c r="E19">
        <v>0.10290000000000001</v>
      </c>
      <c r="F19">
        <v>8.4400000000000003E-2</v>
      </c>
      <c r="G19">
        <v>7.5800000000000006E-2</v>
      </c>
      <c r="H19">
        <v>7.3400000000000007E-2</v>
      </c>
      <c r="I19">
        <v>7.0999999999999994E-2</v>
      </c>
      <c r="J19">
        <v>6.8599999999999994E-2</v>
      </c>
      <c r="K19">
        <v>6.6100000000000006E-2</v>
      </c>
      <c r="L19">
        <v>6.3600000000000004E-2</v>
      </c>
      <c r="M19">
        <v>6.25E-2</v>
      </c>
      <c r="N19">
        <v>6.1600000000000002E-2</v>
      </c>
      <c r="O19">
        <v>5.6800000000000003E-2</v>
      </c>
      <c r="P19">
        <v>5.5800000000000002E-2</v>
      </c>
      <c r="Q19">
        <v>5.4899999999999997E-2</v>
      </c>
      <c r="R19">
        <v>5.4100000000000002E-2</v>
      </c>
      <c r="S19">
        <v>5.2699999999999997E-2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 x14ac:dyDescent="0.25">
      <c r="A20">
        <v>33</v>
      </c>
      <c r="B20">
        <v>0.15640000000000001</v>
      </c>
      <c r="C20">
        <v>0.1381</v>
      </c>
      <c r="D20">
        <v>0.1198</v>
      </c>
      <c r="E20">
        <v>0.10150000000000001</v>
      </c>
      <c r="F20">
        <v>8.3199999999999996E-2</v>
      </c>
      <c r="G20">
        <v>7.4200000000000002E-2</v>
      </c>
      <c r="H20">
        <v>7.1800000000000003E-2</v>
      </c>
      <c r="I20">
        <v>6.93E-2</v>
      </c>
      <c r="J20">
        <v>6.7000000000000004E-2</v>
      </c>
      <c r="K20">
        <v>6.4500000000000002E-2</v>
      </c>
      <c r="L20">
        <v>6.2E-2</v>
      </c>
      <c r="M20">
        <v>6.0900000000000003E-2</v>
      </c>
      <c r="N20">
        <v>5.9900000000000002E-2</v>
      </c>
      <c r="O20">
        <v>5.5199999999999999E-2</v>
      </c>
      <c r="P20">
        <v>5.4300000000000001E-2</v>
      </c>
      <c r="Q20">
        <v>5.33E-2</v>
      </c>
      <c r="R20">
        <v>5.2499999999999998E-2</v>
      </c>
      <c r="S20">
        <v>5.1200000000000002E-2</v>
      </c>
      <c r="T20">
        <v>5.0099999999999999E-2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 x14ac:dyDescent="0.25">
      <c r="A21">
        <v>34</v>
      </c>
      <c r="B21">
        <v>0.155</v>
      </c>
      <c r="C21">
        <v>0.13669999999999999</v>
      </c>
      <c r="D21">
        <v>0.11840000000000001</v>
      </c>
      <c r="E21">
        <v>0.10009999999999999</v>
      </c>
      <c r="F21">
        <v>8.1799999999999998E-2</v>
      </c>
      <c r="G21">
        <v>7.2599999999999998E-2</v>
      </c>
      <c r="H21">
        <v>7.0300000000000001E-2</v>
      </c>
      <c r="I21">
        <v>6.7900000000000002E-2</v>
      </c>
      <c r="J21">
        <v>6.54E-2</v>
      </c>
      <c r="K21">
        <v>6.2899999999999998E-2</v>
      </c>
      <c r="L21">
        <v>6.0400000000000002E-2</v>
      </c>
      <c r="M21">
        <v>5.9400000000000001E-2</v>
      </c>
      <c r="N21">
        <v>5.8299999999999998E-2</v>
      </c>
      <c r="O21">
        <v>5.3600000000000002E-2</v>
      </c>
      <c r="P21">
        <v>5.2699999999999997E-2</v>
      </c>
      <c r="Q21">
        <v>5.1900000000000002E-2</v>
      </c>
      <c r="R21">
        <v>5.0999999999999997E-2</v>
      </c>
      <c r="S21">
        <v>4.9599999999999998E-2</v>
      </c>
      <c r="T21">
        <v>4.8500000000000001E-2</v>
      </c>
      <c r="U21">
        <v>4.7699999999999999E-2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 x14ac:dyDescent="0.25">
      <c r="A22">
        <v>35</v>
      </c>
      <c r="B22">
        <v>0.1537</v>
      </c>
      <c r="C22">
        <v>0.1353</v>
      </c>
      <c r="D22">
        <v>0.11700000000000001</v>
      </c>
      <c r="E22">
        <v>9.8699999999999996E-2</v>
      </c>
      <c r="F22">
        <v>8.0399999999999999E-2</v>
      </c>
      <c r="G22">
        <v>7.1099999999999997E-2</v>
      </c>
      <c r="H22">
        <v>6.8699999999999997E-2</v>
      </c>
      <c r="I22">
        <v>6.6299999999999998E-2</v>
      </c>
      <c r="J22">
        <v>6.3700000000000007E-2</v>
      </c>
      <c r="K22">
        <v>6.1199999999999997E-2</v>
      </c>
      <c r="L22">
        <v>5.8700000000000002E-2</v>
      </c>
      <c r="M22">
        <v>5.7700000000000001E-2</v>
      </c>
      <c r="N22">
        <v>5.6599999999999998E-2</v>
      </c>
      <c r="O22">
        <v>5.21E-2</v>
      </c>
      <c r="P22">
        <v>5.11E-2</v>
      </c>
      <c r="Q22">
        <v>5.0299999999999997E-2</v>
      </c>
      <c r="R22">
        <v>4.9399999999999999E-2</v>
      </c>
      <c r="S22">
        <v>4.7899999999999998E-2</v>
      </c>
      <c r="T22">
        <v>4.7100000000000003E-2</v>
      </c>
      <c r="U22">
        <v>4.5999999999999999E-2</v>
      </c>
      <c r="V22">
        <v>4.4999999999999998E-2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 x14ac:dyDescent="0.25">
      <c r="A23">
        <v>36</v>
      </c>
      <c r="B23">
        <v>0.15240000000000001</v>
      </c>
      <c r="C23">
        <v>0.13389999999999999</v>
      </c>
      <c r="D23">
        <v>0.11559999999999999</v>
      </c>
      <c r="E23">
        <v>9.7299999999999998E-2</v>
      </c>
      <c r="F23">
        <v>7.9000000000000001E-2</v>
      </c>
      <c r="G23">
        <v>6.9500000000000006E-2</v>
      </c>
      <c r="H23">
        <v>6.7000000000000004E-2</v>
      </c>
      <c r="I23">
        <v>6.4699999999999994E-2</v>
      </c>
      <c r="J23">
        <v>6.2100000000000002E-2</v>
      </c>
      <c r="K23">
        <v>5.9700000000000003E-2</v>
      </c>
      <c r="L23">
        <v>5.7200000000000001E-2</v>
      </c>
      <c r="M23">
        <v>5.6099999999999997E-2</v>
      </c>
      <c r="N23">
        <v>5.5E-2</v>
      </c>
      <c r="O23">
        <v>5.0500000000000003E-2</v>
      </c>
      <c r="P23">
        <v>4.9700000000000001E-2</v>
      </c>
      <c r="Q23">
        <v>4.87E-2</v>
      </c>
      <c r="R23">
        <v>4.7800000000000002E-2</v>
      </c>
      <c r="S23">
        <v>4.6399999999999997E-2</v>
      </c>
      <c r="T23">
        <v>4.5499999999999999E-2</v>
      </c>
      <c r="U23">
        <v>4.4400000000000002E-2</v>
      </c>
      <c r="V23">
        <v>4.3299999999999998E-2</v>
      </c>
      <c r="W23">
        <v>4.24E-2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 x14ac:dyDescent="0.25">
      <c r="A24">
        <v>37</v>
      </c>
      <c r="B24">
        <v>0.151</v>
      </c>
      <c r="C24">
        <v>0.13270000000000001</v>
      </c>
      <c r="D24">
        <v>0.1142</v>
      </c>
      <c r="E24">
        <v>9.5899999999999999E-2</v>
      </c>
      <c r="F24">
        <v>7.7600000000000002E-2</v>
      </c>
      <c r="G24">
        <v>6.8000000000000005E-2</v>
      </c>
      <c r="H24">
        <v>6.54E-2</v>
      </c>
      <c r="I24">
        <v>6.3100000000000003E-2</v>
      </c>
      <c r="J24">
        <v>6.0600000000000001E-2</v>
      </c>
      <c r="K24">
        <v>5.8099999999999999E-2</v>
      </c>
      <c r="L24">
        <v>5.5599999999999997E-2</v>
      </c>
      <c r="M24">
        <v>5.45E-2</v>
      </c>
      <c r="N24">
        <v>5.33E-2</v>
      </c>
      <c r="O24">
        <v>4.9099999999999998E-2</v>
      </c>
      <c r="P24">
        <v>4.82E-2</v>
      </c>
      <c r="Q24">
        <v>4.7199999999999999E-2</v>
      </c>
      <c r="R24">
        <v>4.6100000000000002E-2</v>
      </c>
      <c r="S24">
        <v>4.4900000000000002E-2</v>
      </c>
      <c r="T24">
        <v>4.3799999999999999E-2</v>
      </c>
      <c r="U24">
        <v>4.2900000000000001E-2</v>
      </c>
      <c r="V24">
        <v>4.1700000000000001E-2</v>
      </c>
      <c r="W24">
        <v>4.0800000000000003E-2</v>
      </c>
      <c r="X24">
        <v>3.9600000000000003E-2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 x14ac:dyDescent="0.25">
      <c r="A25">
        <v>38</v>
      </c>
      <c r="B25">
        <v>0.14960000000000001</v>
      </c>
      <c r="C25">
        <v>0.1313</v>
      </c>
      <c r="D25">
        <v>0.113</v>
      </c>
      <c r="E25">
        <v>9.4500000000000001E-2</v>
      </c>
      <c r="F25">
        <v>7.6200000000000004E-2</v>
      </c>
      <c r="G25">
        <v>6.6400000000000001E-2</v>
      </c>
      <c r="H25">
        <v>6.4000000000000001E-2</v>
      </c>
      <c r="I25">
        <v>6.1400000000000003E-2</v>
      </c>
      <c r="J25">
        <v>5.91E-2</v>
      </c>
      <c r="K25">
        <v>5.6399999999999999E-2</v>
      </c>
      <c r="L25">
        <v>5.3900000000000003E-2</v>
      </c>
      <c r="M25">
        <v>5.28E-2</v>
      </c>
      <c r="N25">
        <v>5.1700000000000003E-2</v>
      </c>
      <c r="O25">
        <v>4.7500000000000001E-2</v>
      </c>
      <c r="P25">
        <v>4.6600000000000003E-2</v>
      </c>
      <c r="Q25">
        <v>4.5600000000000002E-2</v>
      </c>
      <c r="R25">
        <v>4.4499999999999998E-2</v>
      </c>
      <c r="S25">
        <v>4.3400000000000001E-2</v>
      </c>
      <c r="T25">
        <v>4.2299999999999997E-2</v>
      </c>
      <c r="U25">
        <v>4.1200000000000001E-2</v>
      </c>
      <c r="V25">
        <v>4.0300000000000002E-2</v>
      </c>
      <c r="W25">
        <v>3.9199999999999999E-2</v>
      </c>
      <c r="X25">
        <v>3.7900000000000003E-2</v>
      </c>
      <c r="Y25">
        <v>3.6799999999999999E-2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 x14ac:dyDescent="0.25">
      <c r="A26">
        <v>39</v>
      </c>
      <c r="B26">
        <v>0.1482</v>
      </c>
      <c r="C26">
        <v>0.12989999999999999</v>
      </c>
      <c r="D26">
        <v>0.1116</v>
      </c>
      <c r="E26">
        <v>9.3299999999999994E-2</v>
      </c>
      <c r="F26">
        <v>7.4800000000000005E-2</v>
      </c>
      <c r="G26">
        <v>6.4799999999999996E-2</v>
      </c>
      <c r="H26">
        <v>6.2399999999999997E-2</v>
      </c>
      <c r="I26">
        <v>5.9799999999999999E-2</v>
      </c>
      <c r="J26">
        <v>5.74E-2</v>
      </c>
      <c r="K26">
        <v>5.4800000000000001E-2</v>
      </c>
      <c r="L26">
        <v>5.2299999999999999E-2</v>
      </c>
      <c r="M26">
        <v>5.11E-2</v>
      </c>
      <c r="N26">
        <v>5.0099999999999999E-2</v>
      </c>
      <c r="O26">
        <v>4.5999999999999999E-2</v>
      </c>
      <c r="P26">
        <v>4.4999999999999998E-2</v>
      </c>
      <c r="Q26">
        <v>4.41E-2</v>
      </c>
      <c r="R26">
        <v>4.3099999999999999E-2</v>
      </c>
      <c r="S26">
        <v>4.1799999999999997E-2</v>
      </c>
      <c r="T26">
        <v>4.07E-2</v>
      </c>
      <c r="U26">
        <v>3.9600000000000003E-2</v>
      </c>
      <c r="V26">
        <v>3.8600000000000002E-2</v>
      </c>
      <c r="W26">
        <v>3.7499999999999999E-2</v>
      </c>
      <c r="X26">
        <v>3.6299999999999999E-2</v>
      </c>
      <c r="Y26">
        <v>3.5400000000000001E-2</v>
      </c>
      <c r="Z26">
        <v>3.4099999999999998E-2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 x14ac:dyDescent="0.25">
      <c r="A27">
        <v>40</v>
      </c>
      <c r="B27">
        <v>0.14680000000000001</v>
      </c>
      <c r="C27">
        <v>0.1285</v>
      </c>
      <c r="D27">
        <v>0.11020000000000001</v>
      </c>
      <c r="E27">
        <v>9.1899999999999996E-2</v>
      </c>
      <c r="F27">
        <v>7.3499999999999996E-2</v>
      </c>
      <c r="G27">
        <v>6.3200000000000006E-2</v>
      </c>
      <c r="H27">
        <v>6.08E-2</v>
      </c>
      <c r="I27">
        <v>5.8299999999999998E-2</v>
      </c>
      <c r="J27">
        <v>5.5800000000000002E-2</v>
      </c>
      <c r="K27">
        <v>5.33E-2</v>
      </c>
      <c r="L27">
        <v>5.0700000000000002E-2</v>
      </c>
      <c r="M27">
        <v>4.9500000000000002E-2</v>
      </c>
      <c r="N27">
        <v>4.8500000000000001E-2</v>
      </c>
      <c r="O27">
        <v>4.4400000000000002E-2</v>
      </c>
      <c r="P27">
        <v>4.3400000000000001E-2</v>
      </c>
      <c r="Q27">
        <v>4.24E-2</v>
      </c>
      <c r="R27">
        <v>4.1500000000000002E-2</v>
      </c>
      <c r="S27">
        <v>4.0099999999999997E-2</v>
      </c>
      <c r="T27">
        <v>3.9100000000000003E-2</v>
      </c>
      <c r="U27">
        <v>3.8100000000000002E-2</v>
      </c>
      <c r="V27">
        <v>3.6999999999999998E-2</v>
      </c>
      <c r="W27">
        <v>3.5900000000000001E-2</v>
      </c>
      <c r="X27">
        <v>3.4700000000000002E-2</v>
      </c>
      <c r="Y27">
        <v>3.3599999999999998E-2</v>
      </c>
      <c r="Z27">
        <v>3.2500000000000001E-2</v>
      </c>
      <c r="AA27">
        <v>3.1199999999999999E-2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 x14ac:dyDescent="0.25">
      <c r="A28">
        <v>41</v>
      </c>
      <c r="B28">
        <v>0.1454</v>
      </c>
      <c r="C28">
        <v>0.12709999999999999</v>
      </c>
      <c r="D28">
        <v>0.10879999999999999</v>
      </c>
      <c r="E28">
        <v>9.0499999999999997E-2</v>
      </c>
      <c r="F28">
        <v>7.22E-2</v>
      </c>
      <c r="G28">
        <v>6.1600000000000002E-2</v>
      </c>
      <c r="H28">
        <v>5.9200000000000003E-2</v>
      </c>
      <c r="I28">
        <v>5.6800000000000003E-2</v>
      </c>
      <c r="J28">
        <v>5.4199999999999998E-2</v>
      </c>
      <c r="K28">
        <v>5.1700000000000003E-2</v>
      </c>
      <c r="L28">
        <v>4.9000000000000002E-2</v>
      </c>
      <c r="M28">
        <v>4.8000000000000001E-2</v>
      </c>
      <c r="N28">
        <v>4.6800000000000001E-2</v>
      </c>
      <c r="O28">
        <v>4.2900000000000001E-2</v>
      </c>
      <c r="P28">
        <v>4.19E-2</v>
      </c>
      <c r="Q28">
        <v>4.0899999999999999E-2</v>
      </c>
      <c r="R28">
        <v>0.04</v>
      </c>
      <c r="S28">
        <v>3.85E-2</v>
      </c>
      <c r="T28">
        <v>3.7400000000000003E-2</v>
      </c>
      <c r="U28">
        <v>3.6400000000000002E-2</v>
      </c>
      <c r="V28">
        <v>3.5299999999999998E-2</v>
      </c>
      <c r="W28">
        <v>3.4200000000000001E-2</v>
      </c>
      <c r="X28">
        <v>3.32E-2</v>
      </c>
      <c r="Y28">
        <v>3.1899999999999998E-2</v>
      </c>
      <c r="Z28">
        <v>3.0800000000000001E-2</v>
      </c>
      <c r="AA28">
        <v>2.9499999999999998E-2</v>
      </c>
      <c r="AB28">
        <v>2.8400000000000002E-2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 x14ac:dyDescent="0.25">
      <c r="A29">
        <v>42</v>
      </c>
      <c r="B29">
        <v>0.14410000000000001</v>
      </c>
      <c r="C29">
        <v>0.12570000000000001</v>
      </c>
      <c r="D29">
        <v>0.1074</v>
      </c>
      <c r="E29">
        <v>8.9099999999999999E-2</v>
      </c>
      <c r="F29">
        <v>7.0800000000000002E-2</v>
      </c>
      <c r="G29">
        <v>6.0100000000000001E-2</v>
      </c>
      <c r="H29">
        <v>5.7599999999999998E-2</v>
      </c>
      <c r="I29">
        <v>5.5199999999999999E-2</v>
      </c>
      <c r="J29">
        <v>5.2499999999999998E-2</v>
      </c>
      <c r="K29">
        <v>0.05</v>
      </c>
      <c r="L29">
        <v>4.7500000000000001E-2</v>
      </c>
      <c r="M29">
        <v>4.6300000000000001E-2</v>
      </c>
      <c r="N29">
        <v>4.5199999999999997E-2</v>
      </c>
      <c r="O29">
        <v>4.1300000000000003E-2</v>
      </c>
      <c r="P29">
        <v>4.0300000000000002E-2</v>
      </c>
      <c r="Q29">
        <v>3.9399999999999998E-2</v>
      </c>
      <c r="R29">
        <v>3.8300000000000001E-2</v>
      </c>
      <c r="S29">
        <v>3.6900000000000002E-2</v>
      </c>
      <c r="T29">
        <v>3.5999999999999997E-2</v>
      </c>
      <c r="U29">
        <v>3.49E-2</v>
      </c>
      <c r="V29">
        <v>3.3700000000000001E-2</v>
      </c>
      <c r="W29">
        <v>3.2599999999999997E-2</v>
      </c>
      <c r="X29">
        <v>3.15E-2</v>
      </c>
      <c r="Y29">
        <v>3.0300000000000001E-2</v>
      </c>
      <c r="Z29">
        <v>2.9100000000000001E-2</v>
      </c>
      <c r="AA29">
        <v>2.7900000000000001E-2</v>
      </c>
      <c r="AB29">
        <v>2.6800000000000001E-2</v>
      </c>
      <c r="AC29">
        <v>2.5499999999999998E-2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 x14ac:dyDescent="0.25">
      <c r="A30">
        <v>43</v>
      </c>
      <c r="B30">
        <v>0.14280000000000001</v>
      </c>
      <c r="C30">
        <v>0.12429999999999999</v>
      </c>
      <c r="D30">
        <v>0.106</v>
      </c>
      <c r="E30">
        <v>8.77E-2</v>
      </c>
      <c r="F30">
        <v>6.9400000000000003E-2</v>
      </c>
      <c r="G30">
        <v>5.8500000000000003E-2</v>
      </c>
      <c r="H30">
        <v>5.6000000000000001E-2</v>
      </c>
      <c r="I30">
        <v>5.3499999999999999E-2</v>
      </c>
      <c r="J30">
        <v>5.0999999999999997E-2</v>
      </c>
      <c r="K30">
        <v>4.8500000000000001E-2</v>
      </c>
      <c r="L30">
        <v>4.5900000000000003E-2</v>
      </c>
      <c r="M30">
        <v>4.48E-2</v>
      </c>
      <c r="N30">
        <v>4.3499999999999997E-2</v>
      </c>
      <c r="O30">
        <v>3.9699999999999999E-2</v>
      </c>
      <c r="P30">
        <v>3.8899999999999997E-2</v>
      </c>
      <c r="Q30">
        <v>3.78E-2</v>
      </c>
      <c r="R30">
        <v>3.6700000000000003E-2</v>
      </c>
      <c r="S30">
        <v>3.5400000000000001E-2</v>
      </c>
      <c r="T30">
        <v>3.44E-2</v>
      </c>
      <c r="U30">
        <v>3.3300000000000003E-2</v>
      </c>
      <c r="V30">
        <v>3.2000000000000001E-2</v>
      </c>
      <c r="W30">
        <v>3.1099999999999999E-2</v>
      </c>
      <c r="X30">
        <v>2.9899999999999999E-2</v>
      </c>
      <c r="Y30">
        <v>2.86E-2</v>
      </c>
      <c r="Z30">
        <v>2.7400000000000001E-2</v>
      </c>
      <c r="AA30">
        <v>2.63E-2</v>
      </c>
      <c r="AB30">
        <v>2.5100000000000001E-2</v>
      </c>
      <c r="AC30">
        <v>2.3800000000000002E-2</v>
      </c>
      <c r="AD30">
        <v>2.24E-2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 x14ac:dyDescent="0.25">
      <c r="A31">
        <v>44</v>
      </c>
      <c r="B31">
        <v>0.1414</v>
      </c>
      <c r="C31">
        <v>0.1231</v>
      </c>
      <c r="D31">
        <v>0.1046</v>
      </c>
      <c r="E31">
        <v>8.6300000000000002E-2</v>
      </c>
      <c r="F31">
        <v>6.8000000000000005E-2</v>
      </c>
      <c r="G31">
        <v>5.7000000000000002E-2</v>
      </c>
      <c r="H31">
        <v>5.4399999999999997E-2</v>
      </c>
      <c r="I31">
        <v>5.1900000000000002E-2</v>
      </c>
      <c r="J31">
        <v>4.9500000000000002E-2</v>
      </c>
      <c r="K31">
        <v>4.6899999999999997E-2</v>
      </c>
      <c r="L31">
        <v>4.4299999999999999E-2</v>
      </c>
      <c r="M31">
        <v>4.3099999999999999E-2</v>
      </c>
      <c r="N31">
        <v>4.19E-2</v>
      </c>
      <c r="O31">
        <v>3.8300000000000001E-2</v>
      </c>
      <c r="P31">
        <v>3.73E-2</v>
      </c>
      <c r="Q31">
        <v>3.6200000000000003E-2</v>
      </c>
      <c r="R31">
        <v>3.5099999999999999E-2</v>
      </c>
      <c r="S31">
        <v>3.4000000000000002E-2</v>
      </c>
      <c r="T31">
        <v>3.2800000000000003E-2</v>
      </c>
      <c r="U31">
        <v>3.1600000000000003E-2</v>
      </c>
      <c r="V31">
        <v>3.0499999999999999E-2</v>
      </c>
      <c r="W31">
        <v>2.9499999999999998E-2</v>
      </c>
      <c r="X31">
        <v>2.8199999999999999E-2</v>
      </c>
      <c r="Y31">
        <v>2.7099999999999999E-2</v>
      </c>
      <c r="Z31">
        <v>2.5899999999999999E-2</v>
      </c>
      <c r="AA31">
        <v>2.46E-2</v>
      </c>
      <c r="AB31">
        <v>2.3300000000000001E-2</v>
      </c>
      <c r="AC31">
        <v>2.1999999999999999E-2</v>
      </c>
      <c r="AD31">
        <v>2.07E-2</v>
      </c>
      <c r="AE31">
        <v>1.9300000000000001E-2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 x14ac:dyDescent="0.25">
      <c r="A32">
        <v>45</v>
      </c>
      <c r="B32">
        <v>0.14000000000000001</v>
      </c>
      <c r="C32">
        <v>0.1217</v>
      </c>
      <c r="D32">
        <v>0.10340000000000001</v>
      </c>
      <c r="E32">
        <v>8.4900000000000003E-2</v>
      </c>
      <c r="F32">
        <v>6.6600000000000006E-2</v>
      </c>
      <c r="G32">
        <v>5.5399999999999998E-2</v>
      </c>
      <c r="H32">
        <v>5.2900000000000003E-2</v>
      </c>
      <c r="I32">
        <v>5.04E-2</v>
      </c>
      <c r="J32">
        <v>4.7899999999999998E-2</v>
      </c>
      <c r="K32">
        <v>4.5199999999999997E-2</v>
      </c>
      <c r="L32">
        <v>4.2700000000000002E-2</v>
      </c>
      <c r="M32">
        <v>4.1500000000000002E-2</v>
      </c>
      <c r="N32">
        <v>4.02E-2</v>
      </c>
      <c r="O32">
        <v>3.6799999999999999E-2</v>
      </c>
      <c r="P32">
        <v>3.5799999999999998E-2</v>
      </c>
      <c r="Q32">
        <v>3.4700000000000002E-2</v>
      </c>
      <c r="R32">
        <v>3.3500000000000002E-2</v>
      </c>
      <c r="S32">
        <v>3.2300000000000002E-2</v>
      </c>
      <c r="T32">
        <v>3.1099999999999999E-2</v>
      </c>
      <c r="U32">
        <v>0.03</v>
      </c>
      <c r="V32">
        <v>2.9000000000000001E-2</v>
      </c>
      <c r="W32">
        <v>2.7799999999999998E-2</v>
      </c>
      <c r="X32">
        <v>2.6599999999999999E-2</v>
      </c>
      <c r="Y32">
        <v>2.53E-2</v>
      </c>
      <c r="Z32">
        <v>2.4199999999999999E-2</v>
      </c>
      <c r="AA32">
        <v>2.29E-2</v>
      </c>
      <c r="AB32">
        <v>2.1600000000000001E-2</v>
      </c>
      <c r="AC32">
        <v>2.0400000000000001E-2</v>
      </c>
      <c r="AD32">
        <v>1.9E-2</v>
      </c>
      <c r="AE32">
        <v>1.7500000000000002E-2</v>
      </c>
      <c r="AF32">
        <v>1.61E-2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 x14ac:dyDescent="0.25">
      <c r="A33">
        <v>46</v>
      </c>
      <c r="B33">
        <v>0.1386</v>
      </c>
      <c r="C33">
        <v>0.1203</v>
      </c>
      <c r="D33">
        <v>0.10199999999999999</v>
      </c>
      <c r="E33">
        <v>8.3699999999999997E-2</v>
      </c>
      <c r="F33">
        <v>6.5199999999999994E-2</v>
      </c>
      <c r="G33">
        <v>5.3800000000000001E-2</v>
      </c>
      <c r="H33">
        <v>5.1400000000000001E-2</v>
      </c>
      <c r="I33">
        <v>4.87E-2</v>
      </c>
      <c r="J33">
        <v>4.6199999999999998E-2</v>
      </c>
      <c r="K33">
        <v>4.36E-2</v>
      </c>
      <c r="L33">
        <v>4.1000000000000002E-2</v>
      </c>
      <c r="M33">
        <v>3.9899999999999998E-2</v>
      </c>
      <c r="N33">
        <v>3.8699999999999998E-2</v>
      </c>
      <c r="O33">
        <v>3.5200000000000002E-2</v>
      </c>
      <c r="P33">
        <v>3.4200000000000001E-2</v>
      </c>
      <c r="Q33">
        <v>3.3099999999999997E-2</v>
      </c>
      <c r="R33">
        <v>3.2099999999999997E-2</v>
      </c>
      <c r="S33">
        <v>3.0700000000000002E-2</v>
      </c>
      <c r="T33">
        <v>2.9499999999999998E-2</v>
      </c>
      <c r="U33">
        <v>2.8400000000000002E-2</v>
      </c>
      <c r="V33">
        <v>2.7300000000000001E-2</v>
      </c>
      <c r="W33">
        <v>2.6200000000000001E-2</v>
      </c>
      <c r="X33">
        <v>2.4899999999999999E-2</v>
      </c>
      <c r="Y33">
        <v>2.3800000000000002E-2</v>
      </c>
      <c r="Z33">
        <v>2.2499999999999999E-2</v>
      </c>
      <c r="AA33">
        <v>2.12E-2</v>
      </c>
      <c r="AB33">
        <v>1.9900000000000001E-2</v>
      </c>
      <c r="AC33">
        <v>1.8700000000000001E-2</v>
      </c>
      <c r="AD33">
        <v>1.72E-2</v>
      </c>
      <c r="AE33">
        <v>1.5800000000000002E-2</v>
      </c>
      <c r="AF33">
        <v>1.4500000000000001E-2</v>
      </c>
      <c r="AG33">
        <v>1.2999999999999999E-2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 x14ac:dyDescent="0.25">
      <c r="A34">
        <v>47</v>
      </c>
      <c r="B34">
        <v>0.13719999999999999</v>
      </c>
      <c r="C34">
        <v>0.11890000000000001</v>
      </c>
      <c r="D34">
        <v>0.10059999999999999</v>
      </c>
      <c r="E34">
        <v>8.2299999999999998E-2</v>
      </c>
      <c r="F34">
        <v>6.3899999999999998E-2</v>
      </c>
      <c r="G34">
        <v>5.2200000000000003E-2</v>
      </c>
      <c r="H34">
        <v>4.9700000000000001E-2</v>
      </c>
      <c r="I34">
        <v>4.7100000000000003E-2</v>
      </c>
      <c r="J34">
        <v>4.4600000000000001E-2</v>
      </c>
      <c r="K34">
        <v>4.2000000000000003E-2</v>
      </c>
      <c r="L34">
        <v>3.9399999999999998E-2</v>
      </c>
      <c r="M34">
        <v>3.8199999999999998E-2</v>
      </c>
      <c r="N34">
        <v>3.7199999999999997E-2</v>
      </c>
      <c r="O34">
        <v>3.3599999999999998E-2</v>
      </c>
      <c r="P34">
        <v>3.2500000000000001E-2</v>
      </c>
      <c r="Q34">
        <v>3.15E-2</v>
      </c>
      <c r="R34">
        <v>3.04E-2</v>
      </c>
      <c r="S34">
        <v>2.9100000000000001E-2</v>
      </c>
      <c r="T34">
        <v>2.8000000000000001E-2</v>
      </c>
      <c r="U34">
        <v>2.69E-2</v>
      </c>
      <c r="V34">
        <v>2.5700000000000001E-2</v>
      </c>
      <c r="W34">
        <v>2.4500000000000001E-2</v>
      </c>
      <c r="X34">
        <v>2.3300000000000001E-2</v>
      </c>
      <c r="Y34">
        <v>2.2200000000000001E-2</v>
      </c>
      <c r="Z34">
        <v>2.0899999999999998E-2</v>
      </c>
      <c r="AA34">
        <v>1.9599999999999999E-2</v>
      </c>
      <c r="AB34">
        <v>1.83E-2</v>
      </c>
      <c r="AC34">
        <v>1.7000000000000001E-2</v>
      </c>
      <c r="AD34">
        <v>1.5599999999999999E-2</v>
      </c>
      <c r="AE34">
        <v>1.41E-2</v>
      </c>
      <c r="AF34">
        <v>1.2699999999999999E-2</v>
      </c>
      <c r="AG34">
        <v>1.1299999999999999E-2</v>
      </c>
      <c r="AH34">
        <v>9.7999999999999997E-3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 x14ac:dyDescent="0.25">
      <c r="A35">
        <v>48</v>
      </c>
      <c r="B35">
        <v>0.1358</v>
      </c>
      <c r="C35">
        <v>0.11749999999999999</v>
      </c>
      <c r="D35">
        <v>9.9199999999999997E-2</v>
      </c>
      <c r="E35">
        <v>8.09E-2</v>
      </c>
      <c r="F35">
        <v>6.2600000000000003E-2</v>
      </c>
      <c r="G35">
        <v>5.0599999999999999E-2</v>
      </c>
      <c r="H35">
        <v>4.8099999999999997E-2</v>
      </c>
      <c r="I35">
        <v>4.5600000000000002E-2</v>
      </c>
      <c r="J35">
        <v>4.2999999999999997E-2</v>
      </c>
      <c r="K35">
        <v>4.0399999999999998E-2</v>
      </c>
      <c r="L35">
        <v>3.7699999999999997E-2</v>
      </c>
      <c r="M35">
        <v>3.6700000000000003E-2</v>
      </c>
      <c r="N35">
        <v>3.5499999999999997E-2</v>
      </c>
      <c r="O35">
        <v>3.2099999999999997E-2</v>
      </c>
      <c r="P35">
        <v>3.1E-2</v>
      </c>
      <c r="Q35">
        <v>0.03</v>
      </c>
      <c r="R35">
        <v>2.8899999999999999E-2</v>
      </c>
      <c r="S35">
        <v>2.75E-2</v>
      </c>
      <c r="T35">
        <v>2.63E-2</v>
      </c>
      <c r="U35">
        <v>2.53E-2</v>
      </c>
      <c r="V35">
        <v>2.4E-2</v>
      </c>
      <c r="W35">
        <v>2.29E-2</v>
      </c>
      <c r="X35">
        <v>2.1700000000000001E-2</v>
      </c>
      <c r="Y35">
        <v>2.0500000000000001E-2</v>
      </c>
      <c r="Z35">
        <v>1.9199999999999998E-2</v>
      </c>
      <c r="AA35">
        <v>1.7899999999999999E-2</v>
      </c>
      <c r="AB35">
        <v>1.67E-2</v>
      </c>
      <c r="AC35">
        <v>1.5299999999999999E-2</v>
      </c>
      <c r="AD35">
        <v>1.38E-2</v>
      </c>
      <c r="AE35">
        <v>1.2500000000000001E-2</v>
      </c>
      <c r="AF35">
        <v>1.0999999999999999E-2</v>
      </c>
      <c r="AG35">
        <v>9.4999999999999998E-3</v>
      </c>
      <c r="AH35">
        <v>8.0999999999999996E-3</v>
      </c>
      <c r="AI35">
        <v>6.7999999999999996E-3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 x14ac:dyDescent="0.25">
      <c r="A36">
        <v>49</v>
      </c>
      <c r="B36">
        <v>0.13450000000000001</v>
      </c>
      <c r="C36">
        <v>0.11609999999999999</v>
      </c>
      <c r="D36">
        <v>9.7799999999999998E-2</v>
      </c>
      <c r="E36">
        <v>7.9500000000000001E-2</v>
      </c>
      <c r="F36">
        <v>6.1199999999999997E-2</v>
      </c>
      <c r="G36">
        <v>4.9099999999999998E-2</v>
      </c>
      <c r="H36">
        <v>4.65E-2</v>
      </c>
      <c r="I36">
        <v>4.41E-2</v>
      </c>
      <c r="J36">
        <v>4.1399999999999999E-2</v>
      </c>
      <c r="K36">
        <v>3.8899999999999997E-2</v>
      </c>
      <c r="L36">
        <v>3.61E-2</v>
      </c>
      <c r="M36">
        <v>3.5000000000000003E-2</v>
      </c>
      <c r="N36">
        <v>3.3799999999999997E-2</v>
      </c>
      <c r="O36">
        <v>3.0499999999999999E-2</v>
      </c>
      <c r="P36">
        <v>2.9399999999999999E-2</v>
      </c>
      <c r="Q36">
        <v>2.8400000000000002E-2</v>
      </c>
      <c r="R36">
        <v>2.7300000000000001E-2</v>
      </c>
      <c r="S36">
        <v>2.5999999999999999E-2</v>
      </c>
      <c r="T36">
        <v>2.4899999999999999E-2</v>
      </c>
      <c r="U36">
        <v>2.3699999999999999E-2</v>
      </c>
      <c r="V36">
        <v>2.2499999999999999E-2</v>
      </c>
      <c r="W36">
        <v>2.12E-2</v>
      </c>
      <c r="X36">
        <v>0.02</v>
      </c>
      <c r="Y36">
        <v>1.8700000000000001E-2</v>
      </c>
      <c r="Z36">
        <v>1.7399999999999999E-2</v>
      </c>
      <c r="AA36">
        <v>1.6299999999999999E-2</v>
      </c>
      <c r="AB36">
        <v>1.4999999999999999E-2</v>
      </c>
      <c r="AC36">
        <v>1.35E-2</v>
      </c>
      <c r="AD36">
        <v>1.21E-2</v>
      </c>
      <c r="AE36">
        <v>1.0800000000000001E-2</v>
      </c>
      <c r="AF36">
        <v>9.2999999999999992E-3</v>
      </c>
      <c r="AG36">
        <v>7.7999999999999996E-3</v>
      </c>
      <c r="AH36">
        <v>6.4999999999999997E-3</v>
      </c>
      <c r="AI36">
        <v>5.0000000000000001E-3</v>
      </c>
      <c r="AJ36">
        <v>3.5999999999999999E-3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 x14ac:dyDescent="0.25">
      <c r="A37">
        <v>50</v>
      </c>
      <c r="B37">
        <v>0.13320000000000001</v>
      </c>
      <c r="C37">
        <v>0.1147</v>
      </c>
      <c r="D37">
        <v>9.64E-2</v>
      </c>
      <c r="E37">
        <v>7.8100000000000003E-2</v>
      </c>
      <c r="F37">
        <v>5.9799999999999999E-2</v>
      </c>
      <c r="G37">
        <v>1.1599999999999999E-2</v>
      </c>
      <c r="H37">
        <v>1.0699999999999999E-2</v>
      </c>
      <c r="I37">
        <v>9.7000000000000003E-3</v>
      </c>
      <c r="J37">
        <v>8.8000000000000005E-3</v>
      </c>
      <c r="K37">
        <v>8.0000000000000002E-3</v>
      </c>
      <c r="L37">
        <v>7.1000000000000004E-3</v>
      </c>
      <c r="M37">
        <v>6.6E-3</v>
      </c>
      <c r="N37">
        <v>6.1999999999999998E-3</v>
      </c>
      <c r="O37">
        <v>3.8E-3</v>
      </c>
      <c r="P37">
        <v>3.5000000000000001E-3</v>
      </c>
      <c r="Q37">
        <v>3.2000000000000002E-3</v>
      </c>
      <c r="R37">
        <v>3.0000000000000001E-3</v>
      </c>
      <c r="S37">
        <v>2.8E-3</v>
      </c>
      <c r="T37">
        <v>2.5999999999999999E-3</v>
      </c>
      <c r="U37">
        <v>2.3E-3</v>
      </c>
      <c r="V37">
        <v>2.0999999999999999E-3</v>
      </c>
      <c r="W37">
        <v>1.9E-3</v>
      </c>
      <c r="X37">
        <v>1.6999999999999999E-3</v>
      </c>
      <c r="Y37">
        <v>1.5E-3</v>
      </c>
      <c r="Z37">
        <v>1.2999999999999999E-3</v>
      </c>
      <c r="AA37">
        <v>1.1000000000000001E-3</v>
      </c>
      <c r="AB37">
        <v>1E-3</v>
      </c>
      <c r="AC37">
        <v>8.0000000000000004E-4</v>
      </c>
      <c r="AD37">
        <v>6.9999999999999999E-4</v>
      </c>
      <c r="AE37">
        <v>5.9999999999999995E-4</v>
      </c>
      <c r="AF37">
        <v>5.0000000000000001E-4</v>
      </c>
      <c r="AG37">
        <v>4.0000000000000002E-4</v>
      </c>
      <c r="AH37">
        <v>2.9999999999999997E-4</v>
      </c>
      <c r="AI37">
        <v>2.0000000000000001E-4</v>
      </c>
      <c r="AJ37">
        <v>1E-4</v>
      </c>
      <c r="AK37">
        <v>1E-4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 x14ac:dyDescent="0.25">
      <c r="A38">
        <v>51</v>
      </c>
      <c r="B38">
        <v>0.1318</v>
      </c>
      <c r="C38">
        <v>0.1135</v>
      </c>
      <c r="D38">
        <v>9.5000000000000001E-2</v>
      </c>
      <c r="E38">
        <v>7.6700000000000004E-2</v>
      </c>
      <c r="F38">
        <v>5.8400000000000001E-2</v>
      </c>
      <c r="G38">
        <v>1.1299999999999999E-2</v>
      </c>
      <c r="H38">
        <v>1.03E-2</v>
      </c>
      <c r="I38">
        <v>9.4000000000000004E-3</v>
      </c>
      <c r="J38">
        <v>8.5000000000000006E-3</v>
      </c>
      <c r="K38">
        <v>7.6E-3</v>
      </c>
      <c r="L38">
        <v>6.7999999999999996E-3</v>
      </c>
      <c r="M38">
        <v>6.3E-3</v>
      </c>
      <c r="N38">
        <v>5.8999999999999999E-3</v>
      </c>
      <c r="O38">
        <v>3.5999999999999999E-3</v>
      </c>
      <c r="P38">
        <v>3.3E-3</v>
      </c>
      <c r="Q38">
        <v>3.0000000000000001E-3</v>
      </c>
      <c r="R38">
        <v>2.8E-3</v>
      </c>
      <c r="S38">
        <v>2.5999999999999999E-3</v>
      </c>
      <c r="T38">
        <v>2.3999999999999998E-3</v>
      </c>
      <c r="U38">
        <v>2.2000000000000001E-3</v>
      </c>
      <c r="V38">
        <v>1.9E-3</v>
      </c>
      <c r="W38">
        <v>1.6999999999999999E-3</v>
      </c>
      <c r="X38">
        <v>1.5E-3</v>
      </c>
      <c r="Y38">
        <v>1.2999999999999999E-3</v>
      </c>
      <c r="Z38">
        <v>1.1999999999999999E-3</v>
      </c>
      <c r="AA38">
        <v>1E-3</v>
      </c>
      <c r="AB38">
        <v>8.0000000000000004E-4</v>
      </c>
      <c r="AC38">
        <v>6.9999999999999999E-4</v>
      </c>
      <c r="AD38">
        <v>5.9999999999999995E-4</v>
      </c>
      <c r="AE38">
        <v>5.0000000000000001E-4</v>
      </c>
      <c r="AF38">
        <v>4.0000000000000002E-4</v>
      </c>
      <c r="AG38">
        <v>2.9999999999999997E-4</v>
      </c>
      <c r="AH38">
        <v>2.0000000000000001E-4</v>
      </c>
      <c r="AI38">
        <v>1E-4</v>
      </c>
      <c r="AJ38">
        <v>1E-4</v>
      </c>
      <c r="AK38">
        <v>1E-4</v>
      </c>
      <c r="AL38">
        <v>1E-4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 x14ac:dyDescent="0.25">
      <c r="A39">
        <v>52</v>
      </c>
      <c r="B39">
        <v>0.13039999999999999</v>
      </c>
      <c r="C39">
        <v>0.11210000000000001</v>
      </c>
      <c r="D39">
        <v>9.3799999999999994E-2</v>
      </c>
      <c r="E39">
        <v>7.5300000000000006E-2</v>
      </c>
      <c r="F39">
        <v>5.7000000000000002E-2</v>
      </c>
      <c r="G39">
        <v>1.09E-2</v>
      </c>
      <c r="H39">
        <v>9.9000000000000008E-3</v>
      </c>
      <c r="I39">
        <v>8.9999999999999993E-3</v>
      </c>
      <c r="J39">
        <v>8.0999999999999996E-3</v>
      </c>
      <c r="K39">
        <v>7.3000000000000001E-3</v>
      </c>
      <c r="L39">
        <v>6.4999999999999997E-3</v>
      </c>
      <c r="M39">
        <v>6.0000000000000001E-3</v>
      </c>
      <c r="N39">
        <v>5.5999999999999999E-3</v>
      </c>
      <c r="O39">
        <v>3.3999999999999998E-3</v>
      </c>
      <c r="P39">
        <v>3.0999999999999999E-3</v>
      </c>
      <c r="Q39">
        <v>2.8999999999999998E-3</v>
      </c>
      <c r="R39">
        <v>2.5999999999999999E-3</v>
      </c>
      <c r="S39">
        <v>2.5000000000000001E-3</v>
      </c>
      <c r="T39">
        <v>2.2000000000000001E-3</v>
      </c>
      <c r="U39">
        <v>2E-3</v>
      </c>
      <c r="V39">
        <v>1.8E-3</v>
      </c>
      <c r="W39">
        <v>1.6000000000000001E-3</v>
      </c>
      <c r="X39">
        <v>1.4E-3</v>
      </c>
      <c r="Y39">
        <v>1.1999999999999999E-3</v>
      </c>
      <c r="Z39">
        <v>1E-3</v>
      </c>
      <c r="AA39">
        <v>8.9999999999999998E-4</v>
      </c>
      <c r="AB39">
        <v>6.9999999999999999E-4</v>
      </c>
      <c r="AC39">
        <v>5.9999999999999995E-4</v>
      </c>
      <c r="AD39">
        <v>5.0000000000000001E-4</v>
      </c>
      <c r="AE39">
        <v>4.0000000000000002E-4</v>
      </c>
      <c r="AF39">
        <v>2.9999999999999997E-4</v>
      </c>
      <c r="AG39">
        <v>2.0000000000000001E-4</v>
      </c>
      <c r="AH39">
        <v>1E-4</v>
      </c>
      <c r="AI39">
        <v>1E-4</v>
      </c>
      <c r="AJ39">
        <v>1E-4</v>
      </c>
      <c r="AK39">
        <v>1E-4</v>
      </c>
      <c r="AL39">
        <v>1E-4</v>
      </c>
      <c r="AM39">
        <v>1E-4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 x14ac:dyDescent="0.25">
      <c r="A40">
        <v>53</v>
      </c>
      <c r="B40">
        <v>0.129</v>
      </c>
      <c r="C40">
        <v>0.11070000000000001</v>
      </c>
      <c r="D40">
        <v>9.2399999999999996E-2</v>
      </c>
      <c r="E40">
        <v>7.4099999999999999E-2</v>
      </c>
      <c r="F40">
        <v>5.5599999999999997E-2</v>
      </c>
      <c r="G40">
        <v>1.0500000000000001E-2</v>
      </c>
      <c r="H40">
        <v>9.4999999999999998E-3</v>
      </c>
      <c r="I40">
        <v>8.6E-3</v>
      </c>
      <c r="J40">
        <v>7.7000000000000002E-3</v>
      </c>
      <c r="K40">
        <v>6.8999999999999999E-3</v>
      </c>
      <c r="L40">
        <v>6.1999999999999998E-3</v>
      </c>
      <c r="M40">
        <v>5.5999999999999999E-3</v>
      </c>
      <c r="N40">
        <v>5.1999999999999998E-3</v>
      </c>
      <c r="O40">
        <v>3.2000000000000002E-3</v>
      </c>
      <c r="P40">
        <v>2.8999999999999998E-3</v>
      </c>
      <c r="Q40">
        <v>2.7000000000000001E-3</v>
      </c>
      <c r="R40">
        <v>2.3999999999999998E-3</v>
      </c>
      <c r="S40">
        <v>2.3E-3</v>
      </c>
      <c r="T40">
        <v>2E-3</v>
      </c>
      <c r="U40">
        <v>1.8E-3</v>
      </c>
      <c r="V40">
        <v>1.6000000000000001E-3</v>
      </c>
      <c r="W40">
        <v>1.4E-3</v>
      </c>
      <c r="X40">
        <v>1.1999999999999999E-3</v>
      </c>
      <c r="Y40">
        <v>1.1000000000000001E-3</v>
      </c>
      <c r="Z40">
        <v>8.9999999999999998E-4</v>
      </c>
      <c r="AA40">
        <v>6.9999999999999999E-4</v>
      </c>
      <c r="AB40">
        <v>5.9999999999999995E-4</v>
      </c>
      <c r="AC40">
        <v>5.0000000000000001E-4</v>
      </c>
      <c r="AD40">
        <v>4.0000000000000002E-4</v>
      </c>
      <c r="AE40">
        <v>2.9999999999999997E-4</v>
      </c>
      <c r="AF40">
        <v>2.0000000000000001E-4</v>
      </c>
      <c r="AG40">
        <v>1E-4</v>
      </c>
      <c r="AH40">
        <v>1E-4</v>
      </c>
      <c r="AI40">
        <v>1E-4</v>
      </c>
      <c r="AJ40">
        <v>1E-4</v>
      </c>
      <c r="AK40">
        <v>1E-4</v>
      </c>
      <c r="AL40">
        <v>1E-4</v>
      </c>
      <c r="AM40">
        <v>1E-4</v>
      </c>
      <c r="AN40">
        <v>1E-4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 x14ac:dyDescent="0.25">
      <c r="A41">
        <v>54</v>
      </c>
      <c r="B41">
        <v>0.12759999999999999</v>
      </c>
      <c r="C41">
        <v>0.10929999999999999</v>
      </c>
      <c r="D41">
        <v>9.0999999999999998E-2</v>
      </c>
      <c r="E41">
        <v>7.2700000000000001E-2</v>
      </c>
      <c r="F41">
        <v>5.4300000000000001E-2</v>
      </c>
      <c r="G41">
        <v>1.01E-2</v>
      </c>
      <c r="H41">
        <v>9.1999999999999998E-3</v>
      </c>
      <c r="I41">
        <v>8.3000000000000001E-3</v>
      </c>
      <c r="J41">
        <v>7.4000000000000003E-3</v>
      </c>
      <c r="K41">
        <v>6.6E-3</v>
      </c>
      <c r="L41">
        <v>5.7999999999999996E-3</v>
      </c>
      <c r="M41">
        <v>5.3E-3</v>
      </c>
      <c r="N41">
        <v>4.8999999999999998E-3</v>
      </c>
      <c r="O41">
        <v>3.0000000000000001E-3</v>
      </c>
      <c r="P41">
        <v>2.7000000000000001E-3</v>
      </c>
      <c r="Q41">
        <v>2.5000000000000001E-3</v>
      </c>
      <c r="R41">
        <v>2.2000000000000001E-3</v>
      </c>
      <c r="S41">
        <v>2.0999999999999999E-3</v>
      </c>
      <c r="T41">
        <v>1.9E-3</v>
      </c>
      <c r="U41">
        <v>1.6999999999999999E-3</v>
      </c>
      <c r="V41">
        <v>1.4E-3</v>
      </c>
      <c r="W41">
        <v>1.2999999999999999E-3</v>
      </c>
      <c r="X41">
        <v>1.1000000000000001E-3</v>
      </c>
      <c r="Y41">
        <v>8.9999999999999998E-4</v>
      </c>
      <c r="Z41">
        <v>8.0000000000000004E-4</v>
      </c>
      <c r="AA41">
        <v>5.9999999999999995E-4</v>
      </c>
      <c r="AB41">
        <v>5.0000000000000001E-4</v>
      </c>
      <c r="AC41">
        <v>4.0000000000000002E-4</v>
      </c>
      <c r="AD41">
        <v>2.9999999999999997E-4</v>
      </c>
      <c r="AE41">
        <v>2.0000000000000001E-4</v>
      </c>
      <c r="AF41">
        <v>1E-4</v>
      </c>
      <c r="AG41">
        <v>1E-4</v>
      </c>
      <c r="AH41">
        <v>1E-4</v>
      </c>
      <c r="AI41">
        <v>1E-4</v>
      </c>
      <c r="AJ41">
        <v>1E-4</v>
      </c>
      <c r="AK41">
        <v>1E-4</v>
      </c>
      <c r="AL41">
        <v>1E-4</v>
      </c>
      <c r="AM41">
        <v>1E-4</v>
      </c>
      <c r="AN41">
        <v>1E-4</v>
      </c>
      <c r="AO41">
        <v>1E-4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 x14ac:dyDescent="0.25">
      <c r="A42">
        <v>55</v>
      </c>
      <c r="B42">
        <v>0.12620000000000001</v>
      </c>
      <c r="C42">
        <v>0.1079</v>
      </c>
      <c r="D42">
        <v>8.9599999999999999E-2</v>
      </c>
      <c r="E42">
        <v>7.1300000000000002E-2</v>
      </c>
      <c r="F42">
        <v>5.2999999999999999E-2</v>
      </c>
      <c r="G42">
        <v>9.7000000000000003E-3</v>
      </c>
      <c r="H42">
        <v>8.8000000000000005E-3</v>
      </c>
      <c r="I42">
        <v>7.9000000000000008E-3</v>
      </c>
      <c r="J42">
        <v>7.1000000000000004E-3</v>
      </c>
      <c r="K42">
        <v>6.1999999999999998E-3</v>
      </c>
      <c r="L42">
        <v>5.4999999999999997E-3</v>
      </c>
      <c r="M42">
        <v>5.0000000000000001E-3</v>
      </c>
      <c r="N42">
        <v>4.5999999999999999E-3</v>
      </c>
      <c r="O42">
        <v>2.8E-3</v>
      </c>
      <c r="P42">
        <v>2.5000000000000001E-3</v>
      </c>
      <c r="Q42">
        <v>2.3E-3</v>
      </c>
      <c r="R42">
        <v>2.0999999999999999E-3</v>
      </c>
      <c r="S42">
        <v>1.9E-3</v>
      </c>
      <c r="T42">
        <v>1.6999999999999999E-3</v>
      </c>
      <c r="U42">
        <v>1.5E-3</v>
      </c>
      <c r="V42">
        <v>1.2999999999999999E-3</v>
      </c>
      <c r="W42">
        <v>1.1000000000000001E-3</v>
      </c>
      <c r="X42">
        <v>8.9999999999999998E-4</v>
      </c>
      <c r="Y42">
        <v>8.0000000000000004E-4</v>
      </c>
      <c r="Z42">
        <v>5.9999999999999995E-4</v>
      </c>
      <c r="AA42">
        <v>5.0000000000000001E-4</v>
      </c>
      <c r="AB42">
        <v>4.0000000000000002E-4</v>
      </c>
      <c r="AC42">
        <v>2.0000000000000001E-4</v>
      </c>
      <c r="AD42">
        <v>2.0000000000000001E-4</v>
      </c>
      <c r="AE42">
        <v>1E-4</v>
      </c>
      <c r="AF42">
        <v>1E-4</v>
      </c>
      <c r="AG42">
        <v>1E-4</v>
      </c>
      <c r="AH42">
        <v>1E-4</v>
      </c>
      <c r="AI42">
        <v>1E-4</v>
      </c>
      <c r="AJ42">
        <v>1E-4</v>
      </c>
      <c r="AK42">
        <v>1E-4</v>
      </c>
      <c r="AL42">
        <v>1E-4</v>
      </c>
      <c r="AM42">
        <v>1E-4</v>
      </c>
      <c r="AN42">
        <v>1E-4</v>
      </c>
      <c r="AO42">
        <v>1E-4</v>
      </c>
      <c r="AP42">
        <v>1E-4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 x14ac:dyDescent="0.25">
      <c r="A43">
        <v>56</v>
      </c>
      <c r="B43">
        <v>0.1249</v>
      </c>
      <c r="C43">
        <v>0.1065</v>
      </c>
      <c r="D43">
        <v>8.8200000000000001E-2</v>
      </c>
      <c r="E43">
        <v>6.9900000000000004E-2</v>
      </c>
      <c r="F43">
        <v>5.16E-2</v>
      </c>
      <c r="G43">
        <v>9.2999999999999992E-3</v>
      </c>
      <c r="H43">
        <v>8.3999999999999995E-3</v>
      </c>
      <c r="I43">
        <v>7.4999999999999997E-3</v>
      </c>
      <c r="J43">
        <v>6.7000000000000002E-3</v>
      </c>
      <c r="K43">
        <v>5.8999999999999999E-3</v>
      </c>
      <c r="L43">
        <v>5.1000000000000004E-3</v>
      </c>
      <c r="M43">
        <v>4.7000000000000002E-3</v>
      </c>
      <c r="N43">
        <v>4.3E-3</v>
      </c>
      <c r="O43">
        <v>2.5999999999999999E-3</v>
      </c>
      <c r="P43">
        <v>2.3999999999999998E-3</v>
      </c>
      <c r="Q43">
        <v>2.0999999999999999E-3</v>
      </c>
      <c r="R43">
        <v>1.9E-3</v>
      </c>
      <c r="S43">
        <v>1.6999999999999999E-3</v>
      </c>
      <c r="T43">
        <v>1.5E-3</v>
      </c>
      <c r="U43">
        <v>1.2999999999999999E-3</v>
      </c>
      <c r="V43">
        <v>1.1000000000000001E-3</v>
      </c>
      <c r="W43">
        <v>1E-3</v>
      </c>
      <c r="X43">
        <v>8.0000000000000004E-4</v>
      </c>
      <c r="Y43">
        <v>5.9999999999999995E-4</v>
      </c>
      <c r="Z43">
        <v>5.0000000000000001E-4</v>
      </c>
      <c r="AA43">
        <v>4.0000000000000002E-4</v>
      </c>
      <c r="AB43">
        <v>2.0000000000000001E-4</v>
      </c>
      <c r="AC43">
        <v>1E-4</v>
      </c>
      <c r="AD43">
        <v>1E-4</v>
      </c>
      <c r="AE43">
        <v>1E-4</v>
      </c>
      <c r="AF43">
        <v>1E-4</v>
      </c>
      <c r="AG43">
        <v>1E-4</v>
      </c>
      <c r="AH43">
        <v>1E-4</v>
      </c>
      <c r="AI43">
        <v>1E-4</v>
      </c>
      <c r="AJ43">
        <v>1E-4</v>
      </c>
      <c r="AK43">
        <v>1E-4</v>
      </c>
      <c r="AL43">
        <v>1E-4</v>
      </c>
      <c r="AM43">
        <v>1E-4</v>
      </c>
      <c r="AN43">
        <v>1E-4</v>
      </c>
      <c r="AO43">
        <v>1E-4</v>
      </c>
      <c r="AP43">
        <v>1E-4</v>
      </c>
      <c r="AQ43">
        <v>1E-4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 x14ac:dyDescent="0.25">
      <c r="A44">
        <v>57</v>
      </c>
      <c r="B44">
        <v>0.1236</v>
      </c>
      <c r="C44">
        <v>0.1051</v>
      </c>
      <c r="D44">
        <v>8.6800000000000002E-2</v>
      </c>
      <c r="E44">
        <v>6.8500000000000005E-2</v>
      </c>
      <c r="F44">
        <v>5.0200000000000002E-2</v>
      </c>
      <c r="G44">
        <v>8.8999999999999999E-3</v>
      </c>
      <c r="H44">
        <v>8.0000000000000002E-3</v>
      </c>
      <c r="I44">
        <v>7.1999999999999998E-3</v>
      </c>
      <c r="J44">
        <v>6.3E-3</v>
      </c>
      <c r="K44">
        <v>5.5999999999999999E-3</v>
      </c>
      <c r="L44">
        <v>4.7999999999999996E-3</v>
      </c>
      <c r="M44">
        <v>4.4000000000000003E-3</v>
      </c>
      <c r="N44">
        <v>4.0000000000000001E-3</v>
      </c>
      <c r="O44">
        <v>2.3999999999999998E-3</v>
      </c>
      <c r="P44">
        <v>2.2000000000000001E-3</v>
      </c>
      <c r="Q44">
        <v>1.9E-3</v>
      </c>
      <c r="R44">
        <v>1.6999999999999999E-3</v>
      </c>
      <c r="S44">
        <v>1.6000000000000001E-3</v>
      </c>
      <c r="T44">
        <v>1.2999999999999999E-3</v>
      </c>
      <c r="U44">
        <v>1.1999999999999999E-3</v>
      </c>
      <c r="V44">
        <v>1E-3</v>
      </c>
      <c r="W44">
        <v>8.0000000000000004E-4</v>
      </c>
      <c r="X44">
        <v>5.9999999999999995E-4</v>
      </c>
      <c r="Y44">
        <v>5.0000000000000001E-4</v>
      </c>
      <c r="Z44">
        <v>4.0000000000000002E-4</v>
      </c>
      <c r="AA44">
        <v>2.0000000000000001E-4</v>
      </c>
      <c r="AB44">
        <v>1E-4</v>
      </c>
      <c r="AC44">
        <v>1E-4</v>
      </c>
      <c r="AD44">
        <v>1E-4</v>
      </c>
      <c r="AE44">
        <v>1E-4</v>
      </c>
      <c r="AF44">
        <v>1E-4</v>
      </c>
      <c r="AG44">
        <v>1E-4</v>
      </c>
      <c r="AH44">
        <v>1E-4</v>
      </c>
      <c r="AI44">
        <v>1E-4</v>
      </c>
      <c r="AJ44">
        <v>1E-4</v>
      </c>
      <c r="AK44">
        <v>1E-4</v>
      </c>
      <c r="AL44">
        <v>1E-4</v>
      </c>
      <c r="AM44">
        <v>1E-4</v>
      </c>
      <c r="AN44">
        <v>1E-4</v>
      </c>
      <c r="AO44">
        <v>1E-4</v>
      </c>
      <c r="AP44">
        <v>1E-4</v>
      </c>
      <c r="AQ44">
        <v>1E-4</v>
      </c>
      <c r="AR44">
        <v>1E-4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 x14ac:dyDescent="0.25">
      <c r="A45">
        <v>58</v>
      </c>
      <c r="B45">
        <v>0.1222</v>
      </c>
      <c r="C45">
        <v>0.10390000000000001</v>
      </c>
      <c r="D45">
        <v>8.5400000000000004E-2</v>
      </c>
      <c r="E45">
        <v>6.7100000000000007E-2</v>
      </c>
      <c r="F45">
        <v>4.8800000000000003E-2</v>
      </c>
      <c r="G45">
        <v>8.6E-3</v>
      </c>
      <c r="H45">
        <v>7.7000000000000002E-3</v>
      </c>
      <c r="I45">
        <v>6.7999999999999996E-3</v>
      </c>
      <c r="J45">
        <v>6.0000000000000001E-3</v>
      </c>
      <c r="K45">
        <v>5.1999999999999998E-3</v>
      </c>
      <c r="L45">
        <v>4.4000000000000003E-3</v>
      </c>
      <c r="M45">
        <v>4.1000000000000003E-3</v>
      </c>
      <c r="N45">
        <v>3.7000000000000002E-3</v>
      </c>
      <c r="O45">
        <v>2.2000000000000001E-3</v>
      </c>
      <c r="P45">
        <v>2E-3</v>
      </c>
      <c r="Q45">
        <v>1.6999999999999999E-3</v>
      </c>
      <c r="R45">
        <v>1.5E-3</v>
      </c>
      <c r="S45">
        <v>1.4E-3</v>
      </c>
      <c r="T45">
        <v>1.1999999999999999E-3</v>
      </c>
      <c r="U45">
        <v>1E-3</v>
      </c>
      <c r="V45">
        <v>8.0000000000000004E-4</v>
      </c>
      <c r="W45">
        <v>5.9999999999999995E-4</v>
      </c>
      <c r="X45">
        <v>5.0000000000000001E-4</v>
      </c>
      <c r="Y45">
        <v>4.0000000000000002E-4</v>
      </c>
      <c r="Z45">
        <v>2.0000000000000001E-4</v>
      </c>
      <c r="AA45">
        <v>1E-4</v>
      </c>
      <c r="AB45">
        <v>1E-4</v>
      </c>
      <c r="AC45">
        <v>1E-4</v>
      </c>
      <c r="AD45">
        <v>1E-4</v>
      </c>
      <c r="AE45">
        <v>1E-4</v>
      </c>
      <c r="AF45">
        <v>1E-4</v>
      </c>
      <c r="AG45">
        <v>1E-4</v>
      </c>
      <c r="AH45">
        <v>1E-4</v>
      </c>
      <c r="AI45">
        <v>1E-4</v>
      </c>
      <c r="AJ45">
        <v>1E-4</v>
      </c>
      <c r="AK45">
        <v>1E-4</v>
      </c>
      <c r="AL45">
        <v>1E-4</v>
      </c>
      <c r="AM45">
        <v>1E-4</v>
      </c>
      <c r="AN45">
        <v>1E-4</v>
      </c>
      <c r="AO45">
        <v>1E-4</v>
      </c>
      <c r="AP45">
        <v>1E-4</v>
      </c>
      <c r="AQ45">
        <v>1E-4</v>
      </c>
      <c r="AR45">
        <v>1E-4</v>
      </c>
      <c r="AS45">
        <v>1E-4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 x14ac:dyDescent="0.25">
      <c r="A46">
        <v>59</v>
      </c>
      <c r="B46">
        <v>0.1208</v>
      </c>
      <c r="C46">
        <v>0.10249999999999999</v>
      </c>
      <c r="D46">
        <v>8.4099999999999994E-2</v>
      </c>
      <c r="E46">
        <v>6.5699999999999995E-2</v>
      </c>
      <c r="F46">
        <v>4.7399999999999998E-2</v>
      </c>
      <c r="G46">
        <v>8.2000000000000007E-3</v>
      </c>
      <c r="H46">
        <v>7.3000000000000001E-3</v>
      </c>
      <c r="I46">
        <v>6.4999999999999997E-3</v>
      </c>
      <c r="J46">
        <v>5.5999999999999999E-3</v>
      </c>
      <c r="K46">
        <v>4.8999999999999998E-3</v>
      </c>
      <c r="L46">
        <v>4.1000000000000003E-3</v>
      </c>
      <c r="M46">
        <v>3.8E-3</v>
      </c>
      <c r="N46">
        <v>3.3999999999999998E-3</v>
      </c>
      <c r="O46">
        <v>2E-3</v>
      </c>
      <c r="P46">
        <v>1.8E-3</v>
      </c>
      <c r="Q46">
        <v>1.6000000000000001E-3</v>
      </c>
      <c r="R46">
        <v>1.2999999999999999E-3</v>
      </c>
      <c r="S46">
        <v>1.1999999999999999E-3</v>
      </c>
      <c r="T46">
        <v>1E-3</v>
      </c>
      <c r="U46">
        <v>8.0000000000000004E-4</v>
      </c>
      <c r="V46">
        <v>6.9999999999999999E-4</v>
      </c>
      <c r="W46">
        <v>5.0000000000000001E-4</v>
      </c>
      <c r="X46">
        <v>4.0000000000000002E-4</v>
      </c>
      <c r="Y46">
        <v>2.0000000000000001E-4</v>
      </c>
      <c r="Z46">
        <v>1E-4</v>
      </c>
      <c r="AA46">
        <v>1E-4</v>
      </c>
      <c r="AB46">
        <v>1E-4</v>
      </c>
      <c r="AC46">
        <v>1E-4</v>
      </c>
      <c r="AD46">
        <v>1E-4</v>
      </c>
      <c r="AE46">
        <v>1E-4</v>
      </c>
      <c r="AF46">
        <v>1E-4</v>
      </c>
      <c r="AG46">
        <v>1E-4</v>
      </c>
      <c r="AH46">
        <v>1E-4</v>
      </c>
      <c r="AI46">
        <v>1E-4</v>
      </c>
      <c r="AJ46">
        <v>1E-4</v>
      </c>
      <c r="AK46">
        <v>1E-4</v>
      </c>
      <c r="AL46">
        <v>1E-4</v>
      </c>
      <c r="AM46">
        <v>1E-4</v>
      </c>
      <c r="AN46">
        <v>1E-4</v>
      </c>
      <c r="AO46">
        <v>1E-4</v>
      </c>
      <c r="AP46">
        <v>1E-4</v>
      </c>
      <c r="AQ46">
        <v>1E-4</v>
      </c>
      <c r="AR46">
        <v>1E-4</v>
      </c>
      <c r="AS46">
        <v>1E-4</v>
      </c>
      <c r="AT46">
        <v>1E-4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 x14ac:dyDescent="0.25">
      <c r="A47">
        <v>60</v>
      </c>
      <c r="B47">
        <v>0.1208</v>
      </c>
      <c r="C47">
        <v>0.1011</v>
      </c>
      <c r="D47">
        <v>8.2799999999999999E-2</v>
      </c>
      <c r="E47">
        <v>6.4399999999999999E-2</v>
      </c>
      <c r="F47">
        <v>4.5999999999999999E-2</v>
      </c>
      <c r="G47">
        <v>7.7999999999999996E-3</v>
      </c>
      <c r="H47">
        <v>6.8999999999999999E-3</v>
      </c>
      <c r="I47">
        <v>6.1000000000000004E-3</v>
      </c>
      <c r="J47">
        <v>5.3E-3</v>
      </c>
      <c r="K47">
        <v>4.4999999999999997E-3</v>
      </c>
      <c r="L47">
        <v>3.8E-3</v>
      </c>
      <c r="M47">
        <v>3.3999999999999998E-3</v>
      </c>
      <c r="N47">
        <v>3.0000000000000001E-3</v>
      </c>
      <c r="O47">
        <v>1.8E-3</v>
      </c>
      <c r="P47">
        <v>1.6000000000000001E-3</v>
      </c>
      <c r="Q47">
        <v>1.4E-3</v>
      </c>
      <c r="R47">
        <v>1.1999999999999999E-3</v>
      </c>
      <c r="S47">
        <v>1E-3</v>
      </c>
      <c r="T47">
        <v>8.0000000000000004E-4</v>
      </c>
      <c r="U47">
        <v>6.9999999999999999E-4</v>
      </c>
      <c r="V47">
        <v>5.0000000000000001E-4</v>
      </c>
      <c r="W47">
        <v>2.9999999999999997E-4</v>
      </c>
      <c r="X47">
        <v>2.0000000000000001E-4</v>
      </c>
      <c r="Y47">
        <v>1E-4</v>
      </c>
      <c r="Z47">
        <v>1E-4</v>
      </c>
      <c r="AA47">
        <v>1E-4</v>
      </c>
      <c r="AB47">
        <v>1E-4</v>
      </c>
      <c r="AC47">
        <v>1E-4</v>
      </c>
      <c r="AD47">
        <v>1E-4</v>
      </c>
      <c r="AE47">
        <v>1E-4</v>
      </c>
      <c r="AF47">
        <v>1E-4</v>
      </c>
      <c r="AG47">
        <v>1E-4</v>
      </c>
      <c r="AH47">
        <v>1E-4</v>
      </c>
      <c r="AI47">
        <v>1E-4</v>
      </c>
      <c r="AJ47">
        <v>1E-4</v>
      </c>
      <c r="AK47">
        <v>1E-4</v>
      </c>
      <c r="AL47">
        <v>1E-4</v>
      </c>
      <c r="AM47">
        <v>1E-4</v>
      </c>
      <c r="AN47">
        <v>1E-4</v>
      </c>
      <c r="AO47">
        <v>1E-4</v>
      </c>
      <c r="AP47">
        <v>1E-4</v>
      </c>
      <c r="AQ47">
        <v>1E-4</v>
      </c>
      <c r="AR47">
        <v>1E-4</v>
      </c>
      <c r="AS47">
        <v>1E-4</v>
      </c>
      <c r="AT47">
        <v>1E-4</v>
      </c>
      <c r="AU47">
        <v>1E-4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 x14ac:dyDescent="0.25">
      <c r="A48">
        <v>61</v>
      </c>
      <c r="B48">
        <v>0.1208</v>
      </c>
      <c r="C48">
        <v>0.1011</v>
      </c>
      <c r="D48">
        <v>8.14E-2</v>
      </c>
      <c r="E48">
        <v>6.3100000000000003E-2</v>
      </c>
      <c r="F48">
        <v>4.4699999999999997E-2</v>
      </c>
      <c r="G48">
        <v>7.4000000000000003E-3</v>
      </c>
      <c r="H48">
        <v>6.4999999999999997E-3</v>
      </c>
      <c r="I48">
        <v>5.7000000000000002E-3</v>
      </c>
      <c r="J48">
        <v>5.0000000000000001E-3</v>
      </c>
      <c r="K48">
        <v>4.1999999999999997E-3</v>
      </c>
      <c r="L48">
        <v>3.5000000000000001E-3</v>
      </c>
      <c r="M48">
        <v>3.0999999999999999E-3</v>
      </c>
      <c r="N48">
        <v>2.7000000000000001E-3</v>
      </c>
      <c r="O48">
        <v>1.6000000000000001E-3</v>
      </c>
      <c r="P48">
        <v>1.4E-3</v>
      </c>
      <c r="Q48">
        <v>1.1999999999999999E-3</v>
      </c>
      <c r="R48">
        <v>1E-3</v>
      </c>
      <c r="S48">
        <v>8.0000000000000004E-4</v>
      </c>
      <c r="T48">
        <v>6.9999999999999999E-4</v>
      </c>
      <c r="U48">
        <v>5.0000000000000001E-4</v>
      </c>
      <c r="V48">
        <v>2.9999999999999997E-4</v>
      </c>
      <c r="W48">
        <v>2.0000000000000001E-4</v>
      </c>
      <c r="X48">
        <v>1E-4</v>
      </c>
      <c r="Y48">
        <v>1E-4</v>
      </c>
      <c r="Z48">
        <v>1E-4</v>
      </c>
      <c r="AA48">
        <v>1E-4</v>
      </c>
      <c r="AB48">
        <v>1E-4</v>
      </c>
      <c r="AC48">
        <v>1E-4</v>
      </c>
      <c r="AD48">
        <v>1E-4</v>
      </c>
      <c r="AE48">
        <v>1E-4</v>
      </c>
      <c r="AF48">
        <v>1E-4</v>
      </c>
      <c r="AG48">
        <v>1E-4</v>
      </c>
      <c r="AH48">
        <v>1E-4</v>
      </c>
      <c r="AI48">
        <v>1E-4</v>
      </c>
      <c r="AJ48">
        <v>1E-4</v>
      </c>
      <c r="AK48">
        <v>1E-4</v>
      </c>
      <c r="AL48">
        <v>1E-4</v>
      </c>
      <c r="AM48">
        <v>1E-4</v>
      </c>
      <c r="AN48">
        <v>1E-4</v>
      </c>
      <c r="AO48">
        <v>1E-4</v>
      </c>
      <c r="AP48">
        <v>1E-4</v>
      </c>
      <c r="AQ48">
        <v>1E-4</v>
      </c>
      <c r="AR48">
        <v>1E-4</v>
      </c>
      <c r="AS48">
        <v>1E-4</v>
      </c>
      <c r="AT48">
        <v>1E-4</v>
      </c>
      <c r="AU48">
        <v>1E-4</v>
      </c>
      <c r="AV48">
        <v>1E-4</v>
      </c>
      <c r="AW48">
        <v>0</v>
      </c>
      <c r="AX48">
        <v>0</v>
      </c>
      <c r="AY48">
        <v>0</v>
      </c>
      <c r="AZ48">
        <v>0</v>
      </c>
    </row>
    <row r="49" spans="1:52" x14ac:dyDescent="0.25">
      <c r="A49">
        <v>62</v>
      </c>
      <c r="B49">
        <v>0.1208</v>
      </c>
      <c r="C49">
        <v>0.1011</v>
      </c>
      <c r="D49">
        <v>8.14E-2</v>
      </c>
      <c r="E49">
        <v>6.1699999999999998E-2</v>
      </c>
      <c r="F49">
        <v>4.3400000000000001E-2</v>
      </c>
      <c r="G49">
        <v>7.0000000000000001E-3</v>
      </c>
      <c r="H49">
        <v>6.1999999999999998E-3</v>
      </c>
      <c r="I49">
        <v>5.3E-3</v>
      </c>
      <c r="J49">
        <v>4.5999999999999999E-3</v>
      </c>
      <c r="K49">
        <v>3.8E-3</v>
      </c>
      <c r="L49">
        <v>3.2000000000000002E-3</v>
      </c>
      <c r="M49">
        <v>2.8E-3</v>
      </c>
      <c r="N49">
        <v>2.3999999999999998E-3</v>
      </c>
      <c r="O49">
        <v>1.4E-3</v>
      </c>
      <c r="P49">
        <v>1.1999999999999999E-3</v>
      </c>
      <c r="Q49">
        <v>1E-3</v>
      </c>
      <c r="R49">
        <v>8.0000000000000004E-4</v>
      </c>
      <c r="S49">
        <v>6.9999999999999999E-4</v>
      </c>
      <c r="T49">
        <v>5.0000000000000001E-4</v>
      </c>
      <c r="U49">
        <v>2.9999999999999997E-4</v>
      </c>
      <c r="V49">
        <v>2.0000000000000001E-4</v>
      </c>
      <c r="W49">
        <v>1E-4</v>
      </c>
      <c r="X49">
        <v>1E-4</v>
      </c>
      <c r="Y49">
        <v>1E-4</v>
      </c>
      <c r="Z49">
        <v>1E-4</v>
      </c>
      <c r="AA49">
        <v>1E-4</v>
      </c>
      <c r="AB49">
        <v>1E-4</v>
      </c>
      <c r="AC49">
        <v>1E-4</v>
      </c>
      <c r="AD49">
        <v>1E-4</v>
      </c>
      <c r="AE49">
        <v>1E-4</v>
      </c>
      <c r="AF49">
        <v>1E-4</v>
      </c>
      <c r="AG49">
        <v>1E-4</v>
      </c>
      <c r="AH49">
        <v>1E-4</v>
      </c>
      <c r="AI49">
        <v>1E-4</v>
      </c>
      <c r="AJ49">
        <v>1E-4</v>
      </c>
      <c r="AK49">
        <v>1E-4</v>
      </c>
      <c r="AL49">
        <v>1E-4</v>
      </c>
      <c r="AM49">
        <v>1E-4</v>
      </c>
      <c r="AN49">
        <v>1E-4</v>
      </c>
      <c r="AO49">
        <v>1E-4</v>
      </c>
      <c r="AP49">
        <v>1E-4</v>
      </c>
      <c r="AQ49">
        <v>1E-4</v>
      </c>
      <c r="AR49">
        <v>1E-4</v>
      </c>
      <c r="AS49">
        <v>1E-4</v>
      </c>
      <c r="AT49">
        <v>1E-4</v>
      </c>
      <c r="AU49">
        <v>1E-4</v>
      </c>
      <c r="AV49">
        <v>1E-4</v>
      </c>
      <c r="AW49">
        <v>1E-4</v>
      </c>
      <c r="AX49">
        <v>0</v>
      </c>
      <c r="AY49">
        <v>0</v>
      </c>
      <c r="AZ49">
        <v>0</v>
      </c>
    </row>
    <row r="50" spans="1:52" x14ac:dyDescent="0.25">
      <c r="A50">
        <v>63</v>
      </c>
      <c r="B50">
        <v>0.1208</v>
      </c>
      <c r="C50">
        <v>0.1011</v>
      </c>
      <c r="D50">
        <v>8.14E-2</v>
      </c>
      <c r="E50">
        <v>6.1699999999999998E-2</v>
      </c>
      <c r="F50">
        <v>4.2000000000000003E-2</v>
      </c>
      <c r="G50">
        <v>6.6E-3</v>
      </c>
      <c r="H50">
        <v>5.7999999999999996E-3</v>
      </c>
      <c r="I50">
        <v>5.0000000000000001E-3</v>
      </c>
      <c r="J50">
        <v>4.1999999999999997E-3</v>
      </c>
      <c r="K50">
        <v>3.5000000000000001E-3</v>
      </c>
      <c r="L50">
        <v>2.8E-3</v>
      </c>
      <c r="M50">
        <v>2.3999999999999998E-3</v>
      </c>
      <c r="N50">
        <v>2.0999999999999999E-3</v>
      </c>
      <c r="O50">
        <v>1.1999999999999999E-3</v>
      </c>
      <c r="P50">
        <v>1E-3</v>
      </c>
      <c r="Q50">
        <v>8.0000000000000004E-4</v>
      </c>
      <c r="R50">
        <v>5.9999999999999995E-4</v>
      </c>
      <c r="S50">
        <v>5.0000000000000001E-4</v>
      </c>
      <c r="T50">
        <v>2.9999999999999997E-4</v>
      </c>
      <c r="U50">
        <v>2.0000000000000001E-4</v>
      </c>
      <c r="V50">
        <v>1E-4</v>
      </c>
      <c r="W50">
        <v>1E-4</v>
      </c>
      <c r="X50">
        <v>1E-4</v>
      </c>
      <c r="Y50">
        <v>1E-4</v>
      </c>
      <c r="Z50">
        <v>1E-4</v>
      </c>
      <c r="AA50">
        <v>1E-4</v>
      </c>
      <c r="AB50">
        <v>1E-4</v>
      </c>
      <c r="AC50">
        <v>1E-4</v>
      </c>
      <c r="AD50">
        <v>1E-4</v>
      </c>
      <c r="AE50">
        <v>1E-4</v>
      </c>
      <c r="AF50">
        <v>1E-4</v>
      </c>
      <c r="AG50">
        <v>1E-4</v>
      </c>
      <c r="AH50">
        <v>1E-4</v>
      </c>
      <c r="AI50">
        <v>1E-4</v>
      </c>
      <c r="AJ50">
        <v>1E-4</v>
      </c>
      <c r="AK50">
        <v>1E-4</v>
      </c>
      <c r="AL50">
        <v>1E-4</v>
      </c>
      <c r="AM50">
        <v>1E-4</v>
      </c>
      <c r="AN50">
        <v>1E-4</v>
      </c>
      <c r="AO50">
        <v>1E-4</v>
      </c>
      <c r="AP50">
        <v>1E-4</v>
      </c>
      <c r="AQ50">
        <v>1E-4</v>
      </c>
      <c r="AR50">
        <v>1E-4</v>
      </c>
      <c r="AS50">
        <v>1E-4</v>
      </c>
      <c r="AT50">
        <v>1E-4</v>
      </c>
      <c r="AU50">
        <v>1E-4</v>
      </c>
      <c r="AV50">
        <v>1E-4</v>
      </c>
      <c r="AW50">
        <v>1E-4</v>
      </c>
      <c r="AX50">
        <v>1E-4</v>
      </c>
      <c r="AY50">
        <v>0</v>
      </c>
      <c r="AZ50">
        <v>0</v>
      </c>
    </row>
    <row r="51" spans="1:52" x14ac:dyDescent="0.25">
      <c r="A51">
        <v>64</v>
      </c>
      <c r="B51">
        <v>0.1208</v>
      </c>
      <c r="C51">
        <v>0.1011</v>
      </c>
      <c r="D51">
        <v>8.14E-2</v>
      </c>
      <c r="E51">
        <v>6.1699999999999998E-2</v>
      </c>
      <c r="F51">
        <v>4.2000000000000003E-2</v>
      </c>
      <c r="G51">
        <v>6.1999999999999998E-3</v>
      </c>
      <c r="H51">
        <v>5.4000000000000003E-3</v>
      </c>
      <c r="I51">
        <v>4.7000000000000002E-3</v>
      </c>
      <c r="J51">
        <v>3.8E-3</v>
      </c>
      <c r="K51">
        <v>3.2000000000000002E-3</v>
      </c>
      <c r="L51">
        <v>2.5000000000000001E-3</v>
      </c>
      <c r="M51">
        <v>2.0999999999999999E-3</v>
      </c>
      <c r="N51">
        <v>1.8E-3</v>
      </c>
      <c r="O51">
        <v>1E-3</v>
      </c>
      <c r="P51">
        <v>8.0000000000000004E-4</v>
      </c>
      <c r="Q51">
        <v>5.9999999999999995E-4</v>
      </c>
      <c r="R51">
        <v>4.0000000000000002E-4</v>
      </c>
      <c r="S51">
        <v>2.9999999999999997E-4</v>
      </c>
      <c r="T51">
        <v>2.0000000000000001E-4</v>
      </c>
      <c r="U51">
        <v>1E-4</v>
      </c>
      <c r="V51">
        <v>1E-4</v>
      </c>
      <c r="W51">
        <v>1E-4</v>
      </c>
      <c r="X51">
        <v>1E-4</v>
      </c>
      <c r="Y51">
        <v>1E-4</v>
      </c>
      <c r="Z51">
        <v>1E-4</v>
      </c>
      <c r="AA51">
        <v>1E-4</v>
      </c>
      <c r="AB51">
        <v>1E-4</v>
      </c>
      <c r="AC51">
        <v>1E-4</v>
      </c>
      <c r="AD51">
        <v>1E-4</v>
      </c>
      <c r="AE51">
        <v>1E-4</v>
      </c>
      <c r="AF51">
        <v>1E-4</v>
      </c>
      <c r="AG51">
        <v>1E-4</v>
      </c>
      <c r="AH51">
        <v>1E-4</v>
      </c>
      <c r="AI51">
        <v>1E-4</v>
      </c>
      <c r="AJ51">
        <v>1E-4</v>
      </c>
      <c r="AK51">
        <v>1E-4</v>
      </c>
      <c r="AL51">
        <v>1E-4</v>
      </c>
      <c r="AM51">
        <v>1E-4</v>
      </c>
      <c r="AN51">
        <v>1E-4</v>
      </c>
      <c r="AO51">
        <v>1E-4</v>
      </c>
      <c r="AP51">
        <v>1E-4</v>
      </c>
      <c r="AQ51">
        <v>1E-4</v>
      </c>
      <c r="AR51">
        <v>1E-4</v>
      </c>
      <c r="AS51">
        <v>1E-4</v>
      </c>
      <c r="AT51">
        <v>1E-4</v>
      </c>
      <c r="AU51">
        <v>1E-4</v>
      </c>
      <c r="AV51">
        <v>1E-4</v>
      </c>
      <c r="AW51">
        <v>1E-4</v>
      </c>
      <c r="AX51">
        <v>1E-4</v>
      </c>
      <c r="AY51">
        <v>1E-4</v>
      </c>
      <c r="AZ51">
        <v>0</v>
      </c>
    </row>
    <row r="52" spans="1:52" x14ac:dyDescent="0.25">
      <c r="A52">
        <v>65</v>
      </c>
      <c r="B52">
        <v>0.1208</v>
      </c>
      <c r="C52">
        <v>0.1011</v>
      </c>
      <c r="D52">
        <v>8.14E-2</v>
      </c>
      <c r="E52">
        <v>6.1699999999999998E-2</v>
      </c>
      <c r="F52">
        <v>4.2000000000000003E-2</v>
      </c>
      <c r="G52">
        <v>6.1999999999999998E-3</v>
      </c>
      <c r="H52">
        <v>5.0000000000000001E-3</v>
      </c>
      <c r="I52">
        <v>4.3E-3</v>
      </c>
      <c r="J52">
        <v>3.5000000000000001E-3</v>
      </c>
      <c r="K52">
        <v>2.8E-3</v>
      </c>
      <c r="L52">
        <v>2.0999999999999999E-3</v>
      </c>
      <c r="M52">
        <v>1.8E-3</v>
      </c>
      <c r="N52">
        <v>1.5E-3</v>
      </c>
      <c r="O52">
        <v>8.0000000000000004E-4</v>
      </c>
      <c r="P52">
        <v>5.9999999999999995E-4</v>
      </c>
      <c r="Q52">
        <v>4.0000000000000002E-4</v>
      </c>
      <c r="R52">
        <v>2.9999999999999997E-4</v>
      </c>
      <c r="S52">
        <v>2.0000000000000001E-4</v>
      </c>
      <c r="T52">
        <v>2.0000000000000001E-4</v>
      </c>
      <c r="U52">
        <v>1E-4</v>
      </c>
      <c r="V52">
        <v>1E-4</v>
      </c>
      <c r="W52">
        <v>1E-4</v>
      </c>
      <c r="X52">
        <v>1E-4</v>
      </c>
      <c r="Y52">
        <v>1E-4</v>
      </c>
      <c r="Z52">
        <v>1E-4</v>
      </c>
      <c r="AA52">
        <v>1E-4</v>
      </c>
      <c r="AB52">
        <v>1E-4</v>
      </c>
      <c r="AC52">
        <v>1E-4</v>
      </c>
      <c r="AD52">
        <v>1E-4</v>
      </c>
      <c r="AE52">
        <v>1E-4</v>
      </c>
      <c r="AF52">
        <v>1E-4</v>
      </c>
      <c r="AG52">
        <v>1E-4</v>
      </c>
      <c r="AH52">
        <v>1E-4</v>
      </c>
      <c r="AI52">
        <v>1E-4</v>
      </c>
      <c r="AJ52">
        <v>1E-4</v>
      </c>
      <c r="AK52">
        <v>1E-4</v>
      </c>
      <c r="AL52">
        <v>1E-4</v>
      </c>
      <c r="AM52">
        <v>1E-4</v>
      </c>
      <c r="AN52">
        <v>1E-4</v>
      </c>
      <c r="AO52">
        <v>1E-4</v>
      </c>
      <c r="AP52">
        <v>1E-4</v>
      </c>
      <c r="AQ52">
        <v>1E-4</v>
      </c>
      <c r="AR52">
        <v>1E-4</v>
      </c>
      <c r="AS52">
        <v>1E-4</v>
      </c>
      <c r="AT52">
        <v>1E-4</v>
      </c>
      <c r="AU52">
        <v>1E-4</v>
      </c>
      <c r="AV52">
        <v>1E-4</v>
      </c>
      <c r="AW52">
        <v>1E-4</v>
      </c>
      <c r="AX52">
        <v>1E-4</v>
      </c>
      <c r="AY52">
        <v>1E-4</v>
      </c>
      <c r="AZ52">
        <v>1E-4</v>
      </c>
    </row>
    <row r="53" spans="1:52" x14ac:dyDescent="0.25">
      <c r="A53">
        <v>66</v>
      </c>
      <c r="B53">
        <v>0.1208</v>
      </c>
      <c r="C53">
        <v>0.1011</v>
      </c>
      <c r="D53">
        <v>8.14E-2</v>
      </c>
      <c r="E53">
        <v>6.1699999999999998E-2</v>
      </c>
      <c r="F53">
        <v>4.2000000000000003E-2</v>
      </c>
      <c r="G53">
        <v>6.1999999999999998E-3</v>
      </c>
      <c r="H53">
        <v>5.0000000000000001E-3</v>
      </c>
      <c r="I53">
        <v>3.8999999999999998E-3</v>
      </c>
      <c r="J53">
        <v>3.2000000000000002E-3</v>
      </c>
      <c r="K53">
        <v>2.5000000000000001E-3</v>
      </c>
      <c r="L53">
        <v>1.8E-3</v>
      </c>
      <c r="M53">
        <v>1.5E-3</v>
      </c>
      <c r="N53">
        <v>1.1000000000000001E-3</v>
      </c>
      <c r="O53">
        <v>5.9999999999999995E-4</v>
      </c>
      <c r="P53">
        <v>4.0000000000000002E-4</v>
      </c>
      <c r="Q53">
        <v>2.0000000000000001E-4</v>
      </c>
      <c r="R53">
        <v>2.0000000000000001E-4</v>
      </c>
      <c r="S53">
        <v>2.0000000000000001E-4</v>
      </c>
      <c r="T53">
        <v>2.0000000000000001E-4</v>
      </c>
      <c r="U53">
        <v>1E-4</v>
      </c>
      <c r="V53">
        <v>1E-4</v>
      </c>
      <c r="W53">
        <v>1E-4</v>
      </c>
      <c r="X53">
        <v>1E-4</v>
      </c>
      <c r="Y53">
        <v>1E-4</v>
      </c>
      <c r="Z53">
        <v>1E-4</v>
      </c>
      <c r="AA53">
        <v>1E-4</v>
      </c>
      <c r="AB53">
        <v>1E-4</v>
      </c>
      <c r="AC53">
        <v>1E-4</v>
      </c>
      <c r="AD53">
        <v>1E-4</v>
      </c>
      <c r="AE53">
        <v>1E-4</v>
      </c>
      <c r="AF53">
        <v>1E-4</v>
      </c>
      <c r="AG53">
        <v>1E-4</v>
      </c>
      <c r="AH53">
        <v>1E-4</v>
      </c>
      <c r="AI53">
        <v>1E-4</v>
      </c>
      <c r="AJ53">
        <v>1E-4</v>
      </c>
      <c r="AK53">
        <v>1E-4</v>
      </c>
      <c r="AL53">
        <v>1E-4</v>
      </c>
      <c r="AM53">
        <v>1E-4</v>
      </c>
      <c r="AN53">
        <v>1E-4</v>
      </c>
      <c r="AO53">
        <v>1E-4</v>
      </c>
      <c r="AP53">
        <v>1E-4</v>
      </c>
      <c r="AQ53">
        <v>1E-4</v>
      </c>
      <c r="AR53">
        <v>1E-4</v>
      </c>
      <c r="AS53">
        <v>1E-4</v>
      </c>
      <c r="AT53">
        <v>1E-4</v>
      </c>
      <c r="AU53">
        <v>1E-4</v>
      </c>
      <c r="AV53">
        <v>1E-4</v>
      </c>
      <c r="AW53">
        <v>1E-4</v>
      </c>
      <c r="AX53">
        <v>1E-4</v>
      </c>
      <c r="AY53">
        <v>1E-4</v>
      </c>
      <c r="AZ53">
        <v>1E-4</v>
      </c>
    </row>
    <row r="54" spans="1:52" x14ac:dyDescent="0.25">
      <c r="A54">
        <v>67</v>
      </c>
      <c r="B54">
        <v>0.1208</v>
      </c>
      <c r="C54">
        <v>0.1011</v>
      </c>
      <c r="D54">
        <v>8.14E-2</v>
      </c>
      <c r="E54">
        <v>6.1699999999999998E-2</v>
      </c>
      <c r="F54">
        <v>4.2000000000000003E-2</v>
      </c>
      <c r="G54">
        <v>6.1999999999999998E-3</v>
      </c>
      <c r="H54">
        <v>5.0000000000000001E-3</v>
      </c>
      <c r="I54">
        <v>3.8999999999999998E-3</v>
      </c>
      <c r="J54">
        <v>2.8E-3</v>
      </c>
      <c r="K54">
        <v>2.0999999999999999E-3</v>
      </c>
      <c r="L54">
        <v>1.5E-3</v>
      </c>
      <c r="M54">
        <v>1.1000000000000001E-3</v>
      </c>
      <c r="N54">
        <v>8.0000000000000004E-4</v>
      </c>
      <c r="O54">
        <v>4.0000000000000002E-4</v>
      </c>
      <c r="P54">
        <v>2.0000000000000001E-4</v>
      </c>
      <c r="Q54">
        <v>2.0000000000000001E-4</v>
      </c>
      <c r="R54">
        <v>2.0000000000000001E-4</v>
      </c>
      <c r="S54">
        <v>2.0000000000000001E-4</v>
      </c>
      <c r="T54">
        <v>2.0000000000000001E-4</v>
      </c>
      <c r="U54">
        <v>1E-4</v>
      </c>
      <c r="V54">
        <v>1E-4</v>
      </c>
      <c r="W54">
        <v>1E-4</v>
      </c>
      <c r="X54">
        <v>1E-4</v>
      </c>
      <c r="Y54">
        <v>1E-4</v>
      </c>
      <c r="Z54">
        <v>1E-4</v>
      </c>
      <c r="AA54">
        <v>1E-4</v>
      </c>
      <c r="AB54">
        <v>1E-4</v>
      </c>
      <c r="AC54">
        <v>1E-4</v>
      </c>
      <c r="AD54">
        <v>1E-4</v>
      </c>
      <c r="AE54">
        <v>1E-4</v>
      </c>
      <c r="AF54">
        <v>1E-4</v>
      </c>
      <c r="AG54">
        <v>1E-4</v>
      </c>
      <c r="AH54">
        <v>1E-4</v>
      </c>
      <c r="AI54">
        <v>1E-4</v>
      </c>
      <c r="AJ54">
        <v>1E-4</v>
      </c>
      <c r="AK54">
        <v>1E-4</v>
      </c>
      <c r="AL54">
        <v>1E-4</v>
      </c>
      <c r="AM54">
        <v>1E-4</v>
      </c>
      <c r="AN54">
        <v>1E-4</v>
      </c>
      <c r="AO54">
        <v>1E-4</v>
      </c>
      <c r="AP54">
        <v>1E-4</v>
      </c>
      <c r="AQ54">
        <v>1E-4</v>
      </c>
      <c r="AR54">
        <v>1E-4</v>
      </c>
      <c r="AS54">
        <v>1E-4</v>
      </c>
      <c r="AT54">
        <v>1E-4</v>
      </c>
      <c r="AU54">
        <v>1E-4</v>
      </c>
      <c r="AV54">
        <v>1E-4</v>
      </c>
      <c r="AW54">
        <v>1E-4</v>
      </c>
      <c r="AX54">
        <v>1E-4</v>
      </c>
      <c r="AY54">
        <v>1E-4</v>
      </c>
      <c r="AZ54">
        <v>1E-4</v>
      </c>
    </row>
    <row r="55" spans="1:52" x14ac:dyDescent="0.25">
      <c r="A55">
        <v>68</v>
      </c>
      <c r="B55">
        <v>0.1208</v>
      </c>
      <c r="C55">
        <v>0.1011</v>
      </c>
      <c r="D55">
        <v>8.14E-2</v>
      </c>
      <c r="E55">
        <v>6.1699999999999998E-2</v>
      </c>
      <c r="F55">
        <v>4.2000000000000003E-2</v>
      </c>
      <c r="G55">
        <v>6.1999999999999998E-3</v>
      </c>
      <c r="H55">
        <v>5.0000000000000001E-3</v>
      </c>
      <c r="I55">
        <v>3.8999999999999998E-3</v>
      </c>
      <c r="J55">
        <v>2.8E-3</v>
      </c>
      <c r="K55">
        <v>1.8E-3</v>
      </c>
      <c r="L55">
        <v>1.1000000000000001E-3</v>
      </c>
      <c r="M55">
        <v>8.0000000000000004E-4</v>
      </c>
      <c r="N55">
        <v>5.0000000000000001E-4</v>
      </c>
      <c r="O55">
        <v>2.0000000000000001E-4</v>
      </c>
      <c r="P55">
        <v>2.0000000000000001E-4</v>
      </c>
      <c r="Q55">
        <v>2.0000000000000001E-4</v>
      </c>
      <c r="R55">
        <v>2.0000000000000001E-4</v>
      </c>
      <c r="S55">
        <v>2.0000000000000001E-4</v>
      </c>
      <c r="T55">
        <v>2.0000000000000001E-4</v>
      </c>
      <c r="U55">
        <v>1E-4</v>
      </c>
      <c r="V55">
        <v>1E-4</v>
      </c>
      <c r="W55">
        <v>1E-4</v>
      </c>
      <c r="X55">
        <v>1E-4</v>
      </c>
      <c r="Y55">
        <v>1E-4</v>
      </c>
      <c r="Z55">
        <v>1E-4</v>
      </c>
      <c r="AA55">
        <v>1E-4</v>
      </c>
      <c r="AB55">
        <v>1E-4</v>
      </c>
      <c r="AC55">
        <v>1E-4</v>
      </c>
      <c r="AD55">
        <v>1E-4</v>
      </c>
      <c r="AE55">
        <v>1E-4</v>
      </c>
      <c r="AF55">
        <v>1E-4</v>
      </c>
      <c r="AG55">
        <v>1E-4</v>
      </c>
      <c r="AH55">
        <v>1E-4</v>
      </c>
      <c r="AI55">
        <v>1E-4</v>
      </c>
      <c r="AJ55">
        <v>1E-4</v>
      </c>
      <c r="AK55">
        <v>1E-4</v>
      </c>
      <c r="AL55">
        <v>1E-4</v>
      </c>
      <c r="AM55">
        <v>1E-4</v>
      </c>
      <c r="AN55">
        <v>1E-4</v>
      </c>
      <c r="AO55">
        <v>1E-4</v>
      </c>
      <c r="AP55">
        <v>1E-4</v>
      </c>
      <c r="AQ55">
        <v>1E-4</v>
      </c>
      <c r="AR55">
        <v>1E-4</v>
      </c>
      <c r="AS55">
        <v>1E-4</v>
      </c>
      <c r="AT55">
        <v>1E-4</v>
      </c>
      <c r="AU55">
        <v>1E-4</v>
      </c>
      <c r="AV55">
        <v>1E-4</v>
      </c>
      <c r="AW55">
        <v>1E-4</v>
      </c>
      <c r="AX55">
        <v>1E-4</v>
      </c>
      <c r="AY55">
        <v>1E-4</v>
      </c>
      <c r="AZ55">
        <v>1E-4</v>
      </c>
    </row>
    <row r="56" spans="1:52" x14ac:dyDescent="0.25">
      <c r="A56">
        <v>69</v>
      </c>
      <c r="B56">
        <v>0.1208</v>
      </c>
      <c r="C56">
        <v>0.1011</v>
      </c>
      <c r="D56">
        <v>8.14E-2</v>
      </c>
      <c r="E56">
        <v>6.1699999999999998E-2</v>
      </c>
      <c r="F56">
        <v>4.2000000000000003E-2</v>
      </c>
      <c r="G56">
        <v>6.1999999999999998E-3</v>
      </c>
      <c r="H56">
        <v>5.0000000000000001E-3</v>
      </c>
      <c r="I56">
        <v>3.8999999999999998E-3</v>
      </c>
      <c r="J56">
        <v>2.8E-3</v>
      </c>
      <c r="K56">
        <v>1.8E-3</v>
      </c>
      <c r="L56">
        <v>8.0000000000000004E-4</v>
      </c>
      <c r="M56">
        <v>5.0000000000000001E-4</v>
      </c>
      <c r="N56">
        <v>2.0000000000000001E-4</v>
      </c>
      <c r="O56">
        <v>2.0000000000000001E-4</v>
      </c>
      <c r="P56">
        <v>2.0000000000000001E-4</v>
      </c>
      <c r="Q56">
        <v>2.0000000000000001E-4</v>
      </c>
      <c r="R56">
        <v>2.0000000000000001E-4</v>
      </c>
      <c r="S56">
        <v>2.0000000000000001E-4</v>
      </c>
      <c r="T56">
        <v>2.0000000000000001E-4</v>
      </c>
      <c r="U56">
        <v>1E-4</v>
      </c>
      <c r="V56">
        <v>1E-4</v>
      </c>
      <c r="W56">
        <v>1E-4</v>
      </c>
      <c r="X56">
        <v>1E-4</v>
      </c>
      <c r="Y56">
        <v>1E-4</v>
      </c>
      <c r="Z56">
        <v>1E-4</v>
      </c>
      <c r="AA56">
        <v>1E-4</v>
      </c>
      <c r="AB56">
        <v>1E-4</v>
      </c>
      <c r="AC56">
        <v>1E-4</v>
      </c>
      <c r="AD56">
        <v>1E-4</v>
      </c>
      <c r="AE56">
        <v>1E-4</v>
      </c>
      <c r="AF56">
        <v>1E-4</v>
      </c>
      <c r="AG56">
        <v>1E-4</v>
      </c>
      <c r="AH56">
        <v>1E-4</v>
      </c>
      <c r="AI56">
        <v>1E-4</v>
      </c>
      <c r="AJ56">
        <v>1E-4</v>
      </c>
      <c r="AK56">
        <v>1E-4</v>
      </c>
      <c r="AL56">
        <v>1E-4</v>
      </c>
      <c r="AM56">
        <v>1E-4</v>
      </c>
      <c r="AN56">
        <v>1E-4</v>
      </c>
      <c r="AO56">
        <v>1E-4</v>
      </c>
      <c r="AP56">
        <v>1E-4</v>
      </c>
      <c r="AQ56">
        <v>1E-4</v>
      </c>
      <c r="AR56">
        <v>1E-4</v>
      </c>
      <c r="AS56">
        <v>1E-4</v>
      </c>
      <c r="AT56">
        <v>1E-4</v>
      </c>
      <c r="AU56">
        <v>1E-4</v>
      </c>
      <c r="AV56">
        <v>1E-4</v>
      </c>
      <c r="AW56">
        <v>1E-4</v>
      </c>
      <c r="AX56">
        <v>1E-4</v>
      </c>
      <c r="AY56">
        <v>1E-4</v>
      </c>
      <c r="AZ56">
        <v>1E-4</v>
      </c>
    </row>
    <row r="57" spans="1:52" x14ac:dyDescent="0.25">
      <c r="A57">
        <v>70</v>
      </c>
      <c r="B57">
        <v>0.1208</v>
      </c>
      <c r="C57">
        <v>0.1011</v>
      </c>
      <c r="D57">
        <v>8.14E-2</v>
      </c>
      <c r="E57">
        <v>6.1699999999999998E-2</v>
      </c>
      <c r="F57">
        <v>4.2000000000000003E-2</v>
      </c>
      <c r="G57">
        <v>6.1999999999999998E-3</v>
      </c>
      <c r="H57">
        <v>5.0000000000000001E-3</v>
      </c>
      <c r="I57">
        <v>3.8999999999999998E-3</v>
      </c>
      <c r="J57">
        <v>2.8E-3</v>
      </c>
      <c r="K57">
        <v>1.8E-3</v>
      </c>
      <c r="L57">
        <v>8.0000000000000004E-4</v>
      </c>
      <c r="M57">
        <v>2.0000000000000001E-4</v>
      </c>
      <c r="N57">
        <v>2.0000000000000001E-4</v>
      </c>
      <c r="O57">
        <v>2.0000000000000001E-4</v>
      </c>
      <c r="P57">
        <v>2.0000000000000001E-4</v>
      </c>
      <c r="Q57">
        <v>2.0000000000000001E-4</v>
      </c>
      <c r="R57">
        <v>2.0000000000000001E-4</v>
      </c>
      <c r="S57">
        <v>2.0000000000000001E-4</v>
      </c>
      <c r="T57">
        <v>2.0000000000000001E-4</v>
      </c>
      <c r="U57">
        <v>1E-4</v>
      </c>
      <c r="V57">
        <v>1E-4</v>
      </c>
      <c r="W57">
        <v>1E-4</v>
      </c>
      <c r="X57">
        <v>1E-4</v>
      </c>
      <c r="Y57">
        <v>1E-4</v>
      </c>
      <c r="Z57">
        <v>1E-4</v>
      </c>
      <c r="AA57">
        <v>1E-4</v>
      </c>
      <c r="AB57">
        <v>1E-4</v>
      </c>
      <c r="AC57">
        <v>1E-4</v>
      </c>
      <c r="AD57">
        <v>1E-4</v>
      </c>
      <c r="AE57">
        <v>1E-4</v>
      </c>
      <c r="AF57">
        <v>1E-4</v>
      </c>
      <c r="AG57">
        <v>1E-4</v>
      </c>
      <c r="AH57">
        <v>1E-4</v>
      </c>
      <c r="AI57">
        <v>1E-4</v>
      </c>
      <c r="AJ57">
        <v>1E-4</v>
      </c>
      <c r="AK57">
        <v>1E-4</v>
      </c>
      <c r="AL57">
        <v>1E-4</v>
      </c>
      <c r="AM57">
        <v>1E-4</v>
      </c>
      <c r="AN57">
        <v>1E-4</v>
      </c>
      <c r="AO57">
        <v>1E-4</v>
      </c>
      <c r="AP57">
        <v>1E-4</v>
      </c>
      <c r="AQ57">
        <v>1E-4</v>
      </c>
      <c r="AR57">
        <v>1E-4</v>
      </c>
      <c r="AS57">
        <v>1E-4</v>
      </c>
      <c r="AT57">
        <v>1E-4</v>
      </c>
      <c r="AU57">
        <v>1E-4</v>
      </c>
      <c r="AV57">
        <v>1E-4</v>
      </c>
      <c r="AW57">
        <v>1E-4</v>
      </c>
      <c r="AX57">
        <v>1E-4</v>
      </c>
      <c r="AY57">
        <v>1E-4</v>
      </c>
      <c r="AZ57">
        <v>1E-4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E4D2C-5175-4D09-A9B8-D34DB97DD83F}">
  <sheetPr codeName="Sheet8"/>
  <dimension ref="A1:E111"/>
  <sheetViews>
    <sheetView workbookViewId="0"/>
  </sheetViews>
  <sheetFormatPr defaultRowHeight="15" x14ac:dyDescent="0.25"/>
  <sheetData>
    <row r="1" spans="1:5" x14ac:dyDescent="0.25">
      <c r="A1" t="s">
        <v>5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25">
      <c r="A2">
        <v>1</v>
      </c>
      <c r="B2">
        <v>0</v>
      </c>
      <c r="C2">
        <v>0</v>
      </c>
      <c r="D2">
        <v>2.3000000000000001E-4</v>
      </c>
      <c r="E2">
        <v>1.4999999999999999E-4</v>
      </c>
    </row>
    <row r="3" spans="1:5" x14ac:dyDescent="0.25">
      <c r="A3">
        <v>2</v>
      </c>
      <c r="B3">
        <v>0</v>
      </c>
      <c r="C3">
        <v>0</v>
      </c>
      <c r="D3">
        <v>2.3000000000000001E-4</v>
      </c>
      <c r="E3">
        <v>1.4999999999999999E-4</v>
      </c>
    </row>
    <row r="4" spans="1:5" x14ac:dyDescent="0.25">
      <c r="A4">
        <v>3</v>
      </c>
      <c r="B4">
        <v>0</v>
      </c>
      <c r="C4">
        <v>0</v>
      </c>
      <c r="D4">
        <v>2.3000000000000001E-4</v>
      </c>
      <c r="E4">
        <v>1.4999999999999999E-4</v>
      </c>
    </row>
    <row r="5" spans="1:5" x14ac:dyDescent="0.25">
      <c r="A5">
        <v>4</v>
      </c>
      <c r="B5">
        <v>0</v>
      </c>
      <c r="C5">
        <v>0</v>
      </c>
      <c r="D5">
        <v>2.3000000000000001E-4</v>
      </c>
      <c r="E5">
        <v>1.4999999999999999E-4</v>
      </c>
    </row>
    <row r="6" spans="1:5" x14ac:dyDescent="0.25">
      <c r="A6">
        <v>5</v>
      </c>
      <c r="B6">
        <v>0</v>
      </c>
      <c r="C6">
        <v>0</v>
      </c>
      <c r="D6">
        <v>2.3000000000000001E-4</v>
      </c>
      <c r="E6">
        <v>1.4999999999999999E-4</v>
      </c>
    </row>
    <row r="7" spans="1:5" x14ac:dyDescent="0.25">
      <c r="A7">
        <v>6</v>
      </c>
      <c r="B7">
        <v>0</v>
      </c>
      <c r="C7">
        <v>0</v>
      </c>
      <c r="D7">
        <v>2.3000000000000001E-4</v>
      </c>
      <c r="E7">
        <v>1.4999999999999999E-4</v>
      </c>
    </row>
    <row r="8" spans="1:5" x14ac:dyDescent="0.25">
      <c r="A8">
        <v>7</v>
      </c>
      <c r="B8">
        <v>0</v>
      </c>
      <c r="C8">
        <v>0</v>
      </c>
      <c r="D8">
        <v>2.3000000000000001E-4</v>
      </c>
      <c r="E8">
        <v>1.4999999999999999E-4</v>
      </c>
    </row>
    <row r="9" spans="1:5" x14ac:dyDescent="0.25">
      <c r="A9">
        <v>8</v>
      </c>
      <c r="B9">
        <v>0</v>
      </c>
      <c r="C9">
        <v>0</v>
      </c>
      <c r="D9">
        <v>2.3000000000000001E-4</v>
      </c>
      <c r="E9">
        <v>1.4999999999999999E-4</v>
      </c>
    </row>
    <row r="10" spans="1:5" x14ac:dyDescent="0.25">
      <c r="A10">
        <v>9</v>
      </c>
      <c r="B10">
        <v>0</v>
      </c>
      <c r="C10">
        <v>0</v>
      </c>
      <c r="D10">
        <v>2.3000000000000001E-4</v>
      </c>
      <c r="E10">
        <v>1.4999999999999999E-4</v>
      </c>
    </row>
    <row r="11" spans="1:5" x14ac:dyDescent="0.25">
      <c r="A11">
        <v>10</v>
      </c>
      <c r="B11">
        <v>0</v>
      </c>
      <c r="C11">
        <v>0</v>
      </c>
      <c r="D11">
        <v>2.4000000000000001E-4</v>
      </c>
      <c r="E11">
        <v>1.4999999999999999E-4</v>
      </c>
    </row>
    <row r="12" spans="1:5" x14ac:dyDescent="0.25">
      <c r="A12">
        <v>11</v>
      </c>
      <c r="B12">
        <v>0</v>
      </c>
      <c r="C12">
        <v>0</v>
      </c>
      <c r="D12">
        <v>2.4000000000000001E-4</v>
      </c>
      <c r="E12">
        <v>1.4999999999999999E-4</v>
      </c>
    </row>
    <row r="13" spans="1:5" x14ac:dyDescent="0.25">
      <c r="A13">
        <v>12</v>
      </c>
      <c r="B13">
        <v>0</v>
      </c>
      <c r="C13">
        <v>0</v>
      </c>
      <c r="D13">
        <v>2.4000000000000001E-4</v>
      </c>
      <c r="E13">
        <v>1.6000000000000001E-4</v>
      </c>
    </row>
    <row r="14" spans="1:5" x14ac:dyDescent="0.25">
      <c r="A14">
        <v>13</v>
      </c>
      <c r="B14">
        <v>0</v>
      </c>
      <c r="C14">
        <v>0</v>
      </c>
      <c r="D14">
        <v>2.4000000000000001E-4</v>
      </c>
      <c r="E14">
        <v>1.6000000000000001E-4</v>
      </c>
    </row>
    <row r="15" spans="1:5" x14ac:dyDescent="0.25">
      <c r="A15">
        <v>14</v>
      </c>
      <c r="B15">
        <v>0</v>
      </c>
      <c r="C15">
        <v>0</v>
      </c>
      <c r="D15">
        <v>2.4000000000000001E-4</v>
      </c>
      <c r="E15">
        <v>1.6000000000000001E-4</v>
      </c>
    </row>
    <row r="16" spans="1:5" x14ac:dyDescent="0.25">
      <c r="A16">
        <v>15</v>
      </c>
      <c r="B16">
        <v>2.3000000000000001E-4</v>
      </c>
      <c r="C16">
        <v>1.7000000000000001E-4</v>
      </c>
      <c r="D16">
        <v>2.4000000000000001E-4</v>
      </c>
      <c r="E16">
        <v>1.6000000000000001E-4</v>
      </c>
    </row>
    <row r="17" spans="1:5" x14ac:dyDescent="0.25">
      <c r="A17">
        <v>16</v>
      </c>
      <c r="B17">
        <v>2.4000000000000001E-4</v>
      </c>
      <c r="C17">
        <v>1.7000000000000001E-4</v>
      </c>
      <c r="D17">
        <v>2.4000000000000001E-4</v>
      </c>
      <c r="E17">
        <v>1.6000000000000001E-4</v>
      </c>
    </row>
    <row r="18" spans="1:5" x14ac:dyDescent="0.25">
      <c r="A18">
        <v>17</v>
      </c>
      <c r="B18">
        <v>2.5999999999999998E-4</v>
      </c>
      <c r="C18">
        <v>1.8000000000000001E-4</v>
      </c>
      <c r="D18">
        <v>2.4000000000000001E-4</v>
      </c>
      <c r="E18">
        <v>1.6000000000000001E-4</v>
      </c>
    </row>
    <row r="19" spans="1:5" x14ac:dyDescent="0.25">
      <c r="A19">
        <v>18</v>
      </c>
      <c r="B19">
        <v>2.7999999999999998E-4</v>
      </c>
      <c r="C19">
        <v>1.9000000000000001E-4</v>
      </c>
      <c r="D19">
        <v>2.4000000000000001E-4</v>
      </c>
      <c r="E19">
        <v>1.7000000000000001E-4</v>
      </c>
    </row>
    <row r="20" spans="1:5" x14ac:dyDescent="0.25">
      <c r="A20">
        <v>19</v>
      </c>
      <c r="B20">
        <v>2.9E-4</v>
      </c>
      <c r="C20">
        <v>1.9000000000000001E-4</v>
      </c>
      <c r="D20">
        <v>2.5000000000000001E-4</v>
      </c>
      <c r="E20">
        <v>1.7000000000000001E-4</v>
      </c>
    </row>
    <row r="21" spans="1:5" x14ac:dyDescent="0.25">
      <c r="A21">
        <v>20</v>
      </c>
      <c r="B21">
        <v>3.1E-4</v>
      </c>
      <c r="C21">
        <v>2.0000000000000001E-4</v>
      </c>
      <c r="D21">
        <v>2.5000000000000001E-4</v>
      </c>
      <c r="E21">
        <v>1.7000000000000001E-4</v>
      </c>
    </row>
    <row r="22" spans="1:5" x14ac:dyDescent="0.25">
      <c r="A22">
        <v>21</v>
      </c>
      <c r="B22">
        <v>3.3E-4</v>
      </c>
      <c r="C22">
        <v>2.1000000000000001E-4</v>
      </c>
      <c r="D22">
        <v>2.5999999999999998E-4</v>
      </c>
      <c r="E22">
        <v>1.8000000000000001E-4</v>
      </c>
    </row>
    <row r="23" spans="1:5" x14ac:dyDescent="0.25">
      <c r="A23">
        <v>22</v>
      </c>
      <c r="B23">
        <v>3.5E-4</v>
      </c>
      <c r="C23">
        <v>2.1000000000000001E-4</v>
      </c>
      <c r="D23">
        <v>2.5999999999999998E-4</v>
      </c>
      <c r="E23">
        <v>1.8000000000000001E-4</v>
      </c>
    </row>
    <row r="24" spans="1:5" x14ac:dyDescent="0.25">
      <c r="A24">
        <v>23</v>
      </c>
      <c r="B24">
        <v>3.6999999999999999E-4</v>
      </c>
      <c r="C24">
        <v>2.2000000000000001E-4</v>
      </c>
      <c r="D24">
        <v>2.7E-4</v>
      </c>
      <c r="E24">
        <v>1.9000000000000001E-4</v>
      </c>
    </row>
    <row r="25" spans="1:5" x14ac:dyDescent="0.25">
      <c r="A25">
        <v>24</v>
      </c>
      <c r="B25">
        <v>3.8999999999999999E-4</v>
      </c>
      <c r="C25">
        <v>2.2000000000000001E-4</v>
      </c>
      <c r="D25">
        <v>2.7999999999999998E-4</v>
      </c>
      <c r="E25">
        <v>2.0000000000000001E-4</v>
      </c>
    </row>
    <row r="26" spans="1:5" x14ac:dyDescent="0.25">
      <c r="A26">
        <v>25</v>
      </c>
      <c r="B26">
        <v>4.0000000000000002E-4</v>
      </c>
      <c r="C26">
        <v>2.3000000000000001E-4</v>
      </c>
      <c r="D26">
        <v>2.9E-4</v>
      </c>
      <c r="E26">
        <v>2.1000000000000001E-4</v>
      </c>
    </row>
    <row r="27" spans="1:5" x14ac:dyDescent="0.25">
      <c r="A27">
        <v>26</v>
      </c>
      <c r="B27">
        <v>4.0999999999999999E-4</v>
      </c>
      <c r="C27">
        <v>2.4000000000000001E-4</v>
      </c>
      <c r="D27">
        <v>3.1E-4</v>
      </c>
      <c r="E27">
        <v>2.2000000000000001E-4</v>
      </c>
    </row>
    <row r="28" spans="1:5" x14ac:dyDescent="0.25">
      <c r="A28">
        <v>27</v>
      </c>
      <c r="B28">
        <v>4.2999999999999999E-4</v>
      </c>
      <c r="C28">
        <v>2.4000000000000001E-4</v>
      </c>
      <c r="D28">
        <v>3.2000000000000003E-4</v>
      </c>
      <c r="E28">
        <v>2.3000000000000001E-4</v>
      </c>
    </row>
    <row r="29" spans="1:5" x14ac:dyDescent="0.25">
      <c r="A29">
        <v>28</v>
      </c>
      <c r="B29">
        <v>4.4999999999999999E-4</v>
      </c>
      <c r="C29">
        <v>2.4000000000000001E-4</v>
      </c>
      <c r="D29">
        <v>3.4000000000000002E-4</v>
      </c>
      <c r="E29">
        <v>2.4000000000000001E-4</v>
      </c>
    </row>
    <row r="30" spans="1:5" x14ac:dyDescent="0.25">
      <c r="A30">
        <v>29</v>
      </c>
      <c r="B30">
        <v>4.6999999999999999E-4</v>
      </c>
      <c r="C30">
        <v>2.5000000000000001E-4</v>
      </c>
      <c r="D30">
        <v>3.6000000000000002E-4</v>
      </c>
      <c r="E30">
        <v>2.5000000000000001E-4</v>
      </c>
    </row>
    <row r="31" spans="1:5" x14ac:dyDescent="0.25">
      <c r="A31">
        <v>30</v>
      </c>
      <c r="B31">
        <v>4.8999999999999998E-4</v>
      </c>
      <c r="C31">
        <v>2.5000000000000001E-4</v>
      </c>
      <c r="D31">
        <v>3.8999999999999999E-4</v>
      </c>
      <c r="E31">
        <v>2.7999999999999998E-4</v>
      </c>
    </row>
    <row r="32" spans="1:5" x14ac:dyDescent="0.25">
      <c r="A32">
        <v>31</v>
      </c>
      <c r="B32">
        <v>5.1000000000000004E-4</v>
      </c>
      <c r="C32">
        <v>2.7E-4</v>
      </c>
      <c r="D32">
        <v>4.0999999999999999E-4</v>
      </c>
      <c r="E32">
        <v>2.9999999999999997E-4</v>
      </c>
    </row>
    <row r="33" spans="1:5" x14ac:dyDescent="0.25">
      <c r="A33">
        <v>32</v>
      </c>
      <c r="B33">
        <v>5.2999999999999998E-4</v>
      </c>
      <c r="C33">
        <v>2.9E-4</v>
      </c>
      <c r="D33">
        <v>4.4999999999999999E-4</v>
      </c>
      <c r="E33">
        <v>3.3E-4</v>
      </c>
    </row>
    <row r="34" spans="1:5" x14ac:dyDescent="0.25">
      <c r="A34">
        <v>33</v>
      </c>
      <c r="B34">
        <v>5.4000000000000001E-4</v>
      </c>
      <c r="C34">
        <v>3.1E-4</v>
      </c>
      <c r="D34">
        <v>4.8999999999999998E-4</v>
      </c>
      <c r="E34">
        <v>3.6999999999999999E-4</v>
      </c>
    </row>
    <row r="35" spans="1:5" x14ac:dyDescent="0.25">
      <c r="A35">
        <v>34</v>
      </c>
      <c r="B35">
        <v>5.5999999999999995E-4</v>
      </c>
      <c r="C35">
        <v>3.3E-4</v>
      </c>
      <c r="D35">
        <v>5.4000000000000001E-4</v>
      </c>
      <c r="E35">
        <v>4.0999999999999999E-4</v>
      </c>
    </row>
    <row r="36" spans="1:5" x14ac:dyDescent="0.25">
      <c r="A36">
        <v>35</v>
      </c>
      <c r="B36">
        <v>5.6999999999999998E-4</v>
      </c>
      <c r="C36">
        <v>3.5E-4</v>
      </c>
      <c r="D36">
        <v>5.9999999999999995E-4</v>
      </c>
      <c r="E36">
        <v>4.6000000000000001E-4</v>
      </c>
    </row>
    <row r="37" spans="1:5" x14ac:dyDescent="0.25">
      <c r="A37">
        <v>36</v>
      </c>
      <c r="B37">
        <v>6.0999999999999997E-4</v>
      </c>
      <c r="C37">
        <v>3.8000000000000002E-4</v>
      </c>
      <c r="D37">
        <v>6.7000000000000002E-4</v>
      </c>
      <c r="E37">
        <v>5.1999999999999995E-4</v>
      </c>
    </row>
    <row r="38" spans="1:5" x14ac:dyDescent="0.25">
      <c r="A38">
        <v>37</v>
      </c>
      <c r="B38">
        <v>6.4999999999999997E-4</v>
      </c>
      <c r="C38">
        <v>4.0000000000000002E-4</v>
      </c>
      <c r="D38">
        <v>7.5000000000000002E-4</v>
      </c>
      <c r="E38">
        <v>5.9000000000000003E-4</v>
      </c>
    </row>
    <row r="39" spans="1:5" x14ac:dyDescent="0.25">
      <c r="A39">
        <v>38</v>
      </c>
      <c r="B39">
        <v>6.8999999999999997E-4</v>
      </c>
      <c r="C39">
        <v>4.2999999999999999E-4</v>
      </c>
      <c r="D39">
        <v>8.4999999999999995E-4</v>
      </c>
      <c r="E39">
        <v>6.8000000000000005E-4</v>
      </c>
    </row>
    <row r="40" spans="1:5" x14ac:dyDescent="0.25">
      <c r="A40">
        <v>39</v>
      </c>
      <c r="B40">
        <v>7.2999999999999996E-4</v>
      </c>
      <c r="C40">
        <v>4.6999999999999999E-4</v>
      </c>
      <c r="D40">
        <v>9.6000000000000002E-4</v>
      </c>
      <c r="E40">
        <v>7.7999999999999999E-4</v>
      </c>
    </row>
    <row r="41" spans="1:5" x14ac:dyDescent="0.25">
      <c r="A41">
        <v>40</v>
      </c>
      <c r="B41">
        <v>7.5000000000000002E-4</v>
      </c>
      <c r="C41">
        <v>5.0000000000000001E-4</v>
      </c>
      <c r="D41">
        <v>1.1000000000000001E-3</v>
      </c>
      <c r="E41">
        <v>9.1E-4</v>
      </c>
    </row>
    <row r="42" spans="1:5" x14ac:dyDescent="0.25">
      <c r="A42">
        <v>41</v>
      </c>
      <c r="B42">
        <v>8.1999999999999998E-4</v>
      </c>
      <c r="C42">
        <v>5.4000000000000001E-4</v>
      </c>
      <c r="D42">
        <v>1.2600000000000001E-3</v>
      </c>
      <c r="E42">
        <v>1.0499999999999999E-3</v>
      </c>
    </row>
    <row r="43" spans="1:5" x14ac:dyDescent="0.25">
      <c r="A43">
        <v>42</v>
      </c>
      <c r="B43">
        <v>8.8999999999999995E-4</v>
      </c>
      <c r="C43">
        <v>5.8E-4</v>
      </c>
      <c r="D43">
        <v>1.4499999999999999E-3</v>
      </c>
      <c r="E43">
        <v>1.23E-3</v>
      </c>
    </row>
    <row r="44" spans="1:5" x14ac:dyDescent="0.25">
      <c r="A44">
        <v>43</v>
      </c>
      <c r="B44">
        <v>9.3999999999999997E-4</v>
      </c>
      <c r="C44">
        <v>6.2E-4</v>
      </c>
      <c r="D44">
        <v>1.6800000000000001E-3</v>
      </c>
      <c r="E44">
        <v>1.4499999999999999E-3</v>
      </c>
    </row>
    <row r="45" spans="1:5" x14ac:dyDescent="0.25">
      <c r="A45">
        <v>44</v>
      </c>
      <c r="B45">
        <v>1.01E-3</v>
      </c>
      <c r="C45">
        <v>6.7000000000000002E-4</v>
      </c>
      <c r="D45">
        <v>1.9499999999999999E-3</v>
      </c>
      <c r="E45">
        <v>1.6999999999999999E-3</v>
      </c>
    </row>
    <row r="46" spans="1:5" x14ac:dyDescent="0.25">
      <c r="A46">
        <v>45</v>
      </c>
      <c r="B46">
        <v>1.06E-3</v>
      </c>
      <c r="C46">
        <v>7.1000000000000002E-4</v>
      </c>
      <c r="D46">
        <v>2.2699999999999999E-3</v>
      </c>
      <c r="E46">
        <v>2E-3</v>
      </c>
    </row>
    <row r="47" spans="1:5" x14ac:dyDescent="0.25">
      <c r="A47">
        <v>46</v>
      </c>
      <c r="B47">
        <v>1.16E-3</v>
      </c>
      <c r="C47">
        <v>7.6000000000000004E-4</v>
      </c>
      <c r="D47">
        <v>2.65E-3</v>
      </c>
      <c r="E47">
        <v>2.3600000000000001E-3</v>
      </c>
    </row>
    <row r="48" spans="1:5" x14ac:dyDescent="0.25">
      <c r="A48">
        <v>47</v>
      </c>
      <c r="B48">
        <v>1.2600000000000001E-3</v>
      </c>
      <c r="C48">
        <v>8.3000000000000001E-4</v>
      </c>
      <c r="D48">
        <v>3.0999999999999999E-3</v>
      </c>
      <c r="E48">
        <v>2.8E-3</v>
      </c>
    </row>
    <row r="49" spans="1:5" x14ac:dyDescent="0.25">
      <c r="A49">
        <v>48</v>
      </c>
      <c r="B49">
        <v>1.3600000000000001E-3</v>
      </c>
      <c r="C49">
        <v>8.8999999999999995E-4</v>
      </c>
      <c r="D49">
        <v>3.63E-3</v>
      </c>
      <c r="E49">
        <v>3.31E-3</v>
      </c>
    </row>
    <row r="50" spans="1:5" x14ac:dyDescent="0.25">
      <c r="A50">
        <v>49</v>
      </c>
      <c r="B50">
        <v>1.4499999999999999E-3</v>
      </c>
      <c r="C50">
        <v>9.3999999999999997E-4</v>
      </c>
      <c r="D50">
        <v>4.2700000000000004E-3</v>
      </c>
      <c r="E50">
        <v>3.9300000000000003E-3</v>
      </c>
    </row>
    <row r="51" spans="1:5" x14ac:dyDescent="0.25">
      <c r="A51">
        <v>50</v>
      </c>
      <c r="B51">
        <v>1.5499999999999999E-3</v>
      </c>
      <c r="C51">
        <v>1E-3</v>
      </c>
      <c r="D51">
        <v>5.0099999999999997E-3</v>
      </c>
      <c r="E51">
        <v>4.6600000000000001E-3</v>
      </c>
    </row>
    <row r="52" spans="1:5" x14ac:dyDescent="0.25">
      <c r="A52">
        <v>51</v>
      </c>
      <c r="B52">
        <v>1.6999999999999999E-3</v>
      </c>
      <c r="C52">
        <v>1.08E-3</v>
      </c>
      <c r="D52">
        <v>5.1700000000000001E-3</v>
      </c>
      <c r="E52">
        <v>4.7600000000000003E-3</v>
      </c>
    </row>
    <row r="53" spans="1:5" x14ac:dyDescent="0.25">
      <c r="A53">
        <v>52</v>
      </c>
      <c r="B53">
        <v>1.8500000000000001E-3</v>
      </c>
      <c r="C53">
        <v>1.1800000000000001E-3</v>
      </c>
      <c r="D53">
        <v>5.3400000000000001E-3</v>
      </c>
      <c r="E53">
        <v>4.7600000000000003E-3</v>
      </c>
    </row>
    <row r="54" spans="1:5" x14ac:dyDescent="0.25">
      <c r="A54">
        <v>53</v>
      </c>
      <c r="B54">
        <v>1.99E-3</v>
      </c>
      <c r="C54">
        <v>1.2600000000000001E-3</v>
      </c>
      <c r="D54">
        <v>5.5399999999999998E-3</v>
      </c>
      <c r="E54">
        <v>4.6600000000000001E-3</v>
      </c>
    </row>
    <row r="55" spans="1:5" x14ac:dyDescent="0.25">
      <c r="A55">
        <v>54</v>
      </c>
      <c r="B55">
        <v>2.1299999999999999E-3</v>
      </c>
      <c r="C55">
        <v>1.32E-3</v>
      </c>
      <c r="D55">
        <v>5.7800000000000004E-3</v>
      </c>
      <c r="E55">
        <v>4.4099999999999999E-3</v>
      </c>
    </row>
    <row r="56" spans="1:5" x14ac:dyDescent="0.25">
      <c r="A56">
        <v>55</v>
      </c>
      <c r="B56">
        <v>2.2799999999999999E-3</v>
      </c>
      <c r="C56">
        <v>1.3799999999999999E-3</v>
      </c>
      <c r="D56">
        <v>5.9899999999999997E-3</v>
      </c>
      <c r="E56">
        <v>4.1599999999999996E-3</v>
      </c>
    </row>
    <row r="57" spans="1:5" x14ac:dyDescent="0.25">
      <c r="A57">
        <v>56</v>
      </c>
      <c r="B57">
        <v>2.49E-3</v>
      </c>
      <c r="C57">
        <v>1.48E-3</v>
      </c>
      <c r="D57">
        <v>6.1500000000000001E-3</v>
      </c>
      <c r="E57">
        <v>4.0099999999999997E-3</v>
      </c>
    </row>
    <row r="58" spans="1:5" x14ac:dyDescent="0.25">
      <c r="A58">
        <v>57</v>
      </c>
      <c r="B58">
        <v>2.65E-3</v>
      </c>
      <c r="C58">
        <v>1.57E-3</v>
      </c>
      <c r="D58">
        <v>6.2500000000000003E-3</v>
      </c>
      <c r="E58">
        <v>3.9899999999999996E-3</v>
      </c>
    </row>
    <row r="59" spans="1:5" x14ac:dyDescent="0.25">
      <c r="A59">
        <v>58</v>
      </c>
      <c r="B59">
        <v>2.8E-3</v>
      </c>
      <c r="C59">
        <v>1.66E-3</v>
      </c>
      <c r="D59">
        <v>6.4799999999999996E-3</v>
      </c>
      <c r="E59">
        <v>4.0699999999999998E-3</v>
      </c>
    </row>
    <row r="60" spans="1:5" x14ac:dyDescent="0.25">
      <c r="A60">
        <v>59</v>
      </c>
      <c r="B60">
        <v>2.9399999999999999E-3</v>
      </c>
      <c r="C60">
        <v>1.74E-3</v>
      </c>
      <c r="D60">
        <v>6.7600000000000004E-3</v>
      </c>
      <c r="E60">
        <v>4.2100000000000002E-3</v>
      </c>
    </row>
    <row r="61" spans="1:5" x14ac:dyDescent="0.25">
      <c r="A61">
        <v>60</v>
      </c>
      <c r="B61">
        <v>3.0799999999999998E-3</v>
      </c>
      <c r="C61">
        <v>1.82E-3</v>
      </c>
      <c r="D61">
        <v>7.1000000000000004E-3</v>
      </c>
      <c r="E61">
        <v>4.3600000000000002E-3</v>
      </c>
    </row>
    <row r="62" spans="1:5" x14ac:dyDescent="0.25">
      <c r="A62">
        <v>61</v>
      </c>
      <c r="B62">
        <v>3.2799999999999999E-3</v>
      </c>
      <c r="C62">
        <v>1.9599999999999999E-3</v>
      </c>
      <c r="D62">
        <v>7.3099999999999997E-3</v>
      </c>
      <c r="E62">
        <v>4.5199999999999997E-3</v>
      </c>
    </row>
    <row r="63" spans="1:5" x14ac:dyDescent="0.25">
      <c r="A63">
        <v>62</v>
      </c>
      <c r="B63">
        <v>3.47E-3</v>
      </c>
      <c r="C63">
        <v>2.0799999999999998E-3</v>
      </c>
      <c r="D63">
        <v>7.5300000000000002E-3</v>
      </c>
      <c r="E63">
        <v>4.6600000000000001E-3</v>
      </c>
    </row>
    <row r="64" spans="1:5" x14ac:dyDescent="0.25">
      <c r="A64">
        <v>63</v>
      </c>
      <c r="B64">
        <v>3.6600000000000001E-3</v>
      </c>
      <c r="C64">
        <v>2.2499999999999998E-3</v>
      </c>
      <c r="D64">
        <v>7.7099999999999998E-3</v>
      </c>
      <c r="E64">
        <v>4.96E-3</v>
      </c>
    </row>
    <row r="65" spans="1:5" x14ac:dyDescent="0.25">
      <c r="A65">
        <v>64</v>
      </c>
      <c r="B65">
        <v>3.8300000000000001E-3</v>
      </c>
      <c r="C65">
        <v>2.4099999999999998E-3</v>
      </c>
      <c r="D65">
        <v>7.9299999999999995E-3</v>
      </c>
      <c r="E65">
        <v>5.3699999999999998E-3</v>
      </c>
    </row>
    <row r="66" spans="1:5" x14ac:dyDescent="0.25">
      <c r="A66">
        <v>65</v>
      </c>
      <c r="B66">
        <v>4.0000000000000001E-3</v>
      </c>
      <c r="C66">
        <v>2.5699999999999998E-3</v>
      </c>
      <c r="D66">
        <v>8.2900000000000005E-3</v>
      </c>
      <c r="E66">
        <v>5.8799999999999998E-3</v>
      </c>
    </row>
    <row r="67" spans="1:5" x14ac:dyDescent="0.25">
      <c r="A67">
        <v>66</v>
      </c>
      <c r="B67">
        <v>4.2300000000000003E-3</v>
      </c>
      <c r="C67">
        <v>2.7899999999999999E-3</v>
      </c>
      <c r="D67">
        <v>8.8599999999999998E-3</v>
      </c>
      <c r="E67">
        <v>6.4799999999999996E-3</v>
      </c>
    </row>
    <row r="68" spans="1:5" x14ac:dyDescent="0.25">
      <c r="A68">
        <v>67</v>
      </c>
      <c r="B68">
        <v>4.4400000000000004E-3</v>
      </c>
      <c r="C68">
        <v>3.0100000000000001E-3</v>
      </c>
      <c r="D68">
        <v>9.6100000000000005E-3</v>
      </c>
      <c r="E68">
        <v>7.2100000000000003E-3</v>
      </c>
    </row>
    <row r="69" spans="1:5" x14ac:dyDescent="0.25">
      <c r="A69">
        <v>68</v>
      </c>
      <c r="B69">
        <v>4.6499999999999996E-3</v>
      </c>
      <c r="C69">
        <v>3.2299999999999998E-3</v>
      </c>
      <c r="D69">
        <v>1.0460000000000001E-2</v>
      </c>
      <c r="E69">
        <v>8.0499999999999999E-3</v>
      </c>
    </row>
    <row r="70" spans="1:5" x14ac:dyDescent="0.25">
      <c r="A70">
        <v>69</v>
      </c>
      <c r="B70">
        <v>4.9399999999999999E-3</v>
      </c>
      <c r="C70">
        <v>3.4499999999999999E-3</v>
      </c>
      <c r="D70">
        <v>1.1650000000000001E-2</v>
      </c>
      <c r="E70">
        <v>8.9700000000000005E-3</v>
      </c>
    </row>
    <row r="71" spans="1:5" x14ac:dyDescent="0.25">
      <c r="A71">
        <v>70</v>
      </c>
      <c r="B71">
        <v>5.2399999999999999E-3</v>
      </c>
      <c r="C71">
        <v>3.6700000000000001E-3</v>
      </c>
      <c r="D71">
        <v>1.3050000000000001E-2</v>
      </c>
      <c r="E71">
        <v>9.9299999999999996E-3</v>
      </c>
    </row>
    <row r="72" spans="1:5" x14ac:dyDescent="0.25">
      <c r="A72">
        <v>71</v>
      </c>
      <c r="B72">
        <v>5.5700000000000003E-3</v>
      </c>
      <c r="C72">
        <v>3.9199999999999999E-3</v>
      </c>
      <c r="D72">
        <v>1.4630000000000001E-2</v>
      </c>
      <c r="E72">
        <v>1.102E-2</v>
      </c>
    </row>
    <row r="73" spans="1:5" x14ac:dyDescent="0.25">
      <c r="A73">
        <v>72</v>
      </c>
      <c r="B73">
        <v>5.9100000000000003E-3</v>
      </c>
      <c r="C73">
        <v>4.1900000000000001E-3</v>
      </c>
      <c r="D73">
        <v>1.6330000000000001E-2</v>
      </c>
      <c r="E73">
        <v>1.23E-2</v>
      </c>
    </row>
    <row r="74" spans="1:5" x14ac:dyDescent="0.25">
      <c r="A74">
        <v>73</v>
      </c>
      <c r="B74">
        <v>6.28E-3</v>
      </c>
      <c r="C74">
        <v>4.5100000000000001E-3</v>
      </c>
      <c r="D74">
        <v>1.8020000000000001E-2</v>
      </c>
      <c r="E74">
        <v>1.3780000000000001E-2</v>
      </c>
    </row>
    <row r="75" spans="1:5" x14ac:dyDescent="0.25">
      <c r="A75">
        <v>74</v>
      </c>
      <c r="B75">
        <v>6.6899999999999998E-3</v>
      </c>
      <c r="C75">
        <v>4.8599999999999997E-3</v>
      </c>
      <c r="D75">
        <v>1.9949999999999999E-2</v>
      </c>
      <c r="E75">
        <v>1.5429999999999999E-2</v>
      </c>
    </row>
    <row r="76" spans="1:5" x14ac:dyDescent="0.25">
      <c r="A76">
        <v>75</v>
      </c>
      <c r="B76">
        <v>7.1300000000000001E-3</v>
      </c>
      <c r="C76">
        <v>5.2599999999999999E-3</v>
      </c>
      <c r="D76">
        <v>2.205E-2</v>
      </c>
      <c r="E76">
        <v>1.7219999999999999E-2</v>
      </c>
    </row>
    <row r="77" spans="1:5" x14ac:dyDescent="0.25">
      <c r="A77">
        <v>76</v>
      </c>
      <c r="B77">
        <v>7.6E-3</v>
      </c>
      <c r="C77">
        <v>5.7099999999999998E-3</v>
      </c>
      <c r="D77">
        <v>2.4389999999999998E-2</v>
      </c>
      <c r="E77">
        <v>1.917E-2</v>
      </c>
    </row>
    <row r="78" spans="1:5" x14ac:dyDescent="0.25">
      <c r="A78">
        <v>77</v>
      </c>
      <c r="B78">
        <v>8.1099999999999992E-3</v>
      </c>
      <c r="C78">
        <v>6.2100000000000002E-3</v>
      </c>
      <c r="D78">
        <v>2.726E-2</v>
      </c>
      <c r="E78">
        <v>2.129E-2</v>
      </c>
    </row>
    <row r="79" spans="1:5" x14ac:dyDescent="0.25">
      <c r="A79">
        <v>78</v>
      </c>
      <c r="B79">
        <v>8.6599999999999993E-3</v>
      </c>
      <c r="C79">
        <v>6.7799999999999996E-3</v>
      </c>
      <c r="D79">
        <v>3.0640000000000001E-2</v>
      </c>
      <c r="E79">
        <v>2.358E-2</v>
      </c>
    </row>
    <row r="80" spans="1:5" x14ac:dyDescent="0.25">
      <c r="A80">
        <v>79</v>
      </c>
      <c r="B80">
        <v>9.2499999999999995E-3</v>
      </c>
      <c r="C80">
        <v>7.4200000000000004E-3</v>
      </c>
      <c r="D80">
        <v>3.4590000000000003E-2</v>
      </c>
      <c r="E80">
        <v>2.6110000000000001E-2</v>
      </c>
    </row>
    <row r="81" spans="1:5" x14ac:dyDescent="0.25">
      <c r="A81">
        <v>80</v>
      </c>
      <c r="B81">
        <v>9.9000000000000008E-3</v>
      </c>
      <c r="C81">
        <v>8.1399999999999997E-3</v>
      </c>
      <c r="D81">
        <v>3.8989999999999997E-2</v>
      </c>
      <c r="E81">
        <v>2.9020000000000001E-2</v>
      </c>
    </row>
    <row r="82" spans="1:5" x14ac:dyDescent="0.25">
      <c r="A82">
        <v>81</v>
      </c>
      <c r="B82">
        <v>0</v>
      </c>
      <c r="C82">
        <v>0</v>
      </c>
      <c r="D82">
        <v>4.4010000000000001E-2</v>
      </c>
      <c r="E82">
        <v>3.2439999999999997E-2</v>
      </c>
    </row>
    <row r="83" spans="1:5" x14ac:dyDescent="0.25">
      <c r="A83">
        <v>82</v>
      </c>
      <c r="B83">
        <v>0</v>
      </c>
      <c r="C83">
        <v>0</v>
      </c>
      <c r="D83">
        <v>4.9669999999999999E-2</v>
      </c>
      <c r="E83">
        <v>3.6450000000000003E-2</v>
      </c>
    </row>
    <row r="84" spans="1:5" x14ac:dyDescent="0.25">
      <c r="A84">
        <v>83</v>
      </c>
      <c r="B84">
        <v>0</v>
      </c>
      <c r="C84">
        <v>0</v>
      </c>
      <c r="D84">
        <v>5.586E-2</v>
      </c>
      <c r="E84">
        <v>4.1050000000000003E-2</v>
      </c>
    </row>
    <row r="85" spans="1:5" x14ac:dyDescent="0.25">
      <c r="A85">
        <v>84</v>
      </c>
      <c r="B85">
        <v>0</v>
      </c>
      <c r="C85">
        <v>0</v>
      </c>
      <c r="D85">
        <v>6.2460000000000002E-2</v>
      </c>
      <c r="E85">
        <v>4.6350000000000002E-2</v>
      </c>
    </row>
    <row r="86" spans="1:5" x14ac:dyDescent="0.25">
      <c r="A86">
        <v>85</v>
      </c>
      <c r="B86">
        <v>0</v>
      </c>
      <c r="C86">
        <v>0</v>
      </c>
      <c r="D86">
        <v>6.9690000000000002E-2</v>
      </c>
      <c r="E86">
        <v>5.2429999999999997E-2</v>
      </c>
    </row>
    <row r="87" spans="1:5" x14ac:dyDescent="0.25">
      <c r="A87">
        <v>86</v>
      </c>
      <c r="B87">
        <v>0</v>
      </c>
      <c r="C87">
        <v>0</v>
      </c>
      <c r="D87">
        <v>7.7679999999999999E-2</v>
      </c>
      <c r="E87">
        <v>5.9360000000000003E-2</v>
      </c>
    </row>
    <row r="88" spans="1:5" x14ac:dyDescent="0.25">
      <c r="A88">
        <v>87</v>
      </c>
      <c r="B88">
        <v>0</v>
      </c>
      <c r="C88">
        <v>0</v>
      </c>
      <c r="D88">
        <v>8.8319999999999996E-2</v>
      </c>
      <c r="E88">
        <v>6.7229999999999998E-2</v>
      </c>
    </row>
    <row r="89" spans="1:5" x14ac:dyDescent="0.25">
      <c r="A89">
        <v>88</v>
      </c>
      <c r="B89">
        <v>0</v>
      </c>
      <c r="C89">
        <v>0</v>
      </c>
      <c r="D89">
        <v>0.10051</v>
      </c>
      <c r="E89">
        <v>7.6090000000000005E-2</v>
      </c>
    </row>
    <row r="90" spans="1:5" x14ac:dyDescent="0.25">
      <c r="A90">
        <v>89</v>
      </c>
      <c r="B90">
        <v>0</v>
      </c>
      <c r="C90">
        <v>0</v>
      </c>
      <c r="D90">
        <v>0.11428000000000001</v>
      </c>
      <c r="E90">
        <v>8.5989999999999997E-2</v>
      </c>
    </row>
    <row r="91" spans="1:5" x14ac:dyDescent="0.25">
      <c r="A91">
        <v>90</v>
      </c>
      <c r="B91">
        <v>0</v>
      </c>
      <c r="C91">
        <v>0</v>
      </c>
      <c r="D91">
        <v>0.12973999999999999</v>
      </c>
      <c r="E91">
        <v>9.887E-2</v>
      </c>
    </row>
    <row r="92" spans="1:5" x14ac:dyDescent="0.25">
      <c r="A92">
        <v>91</v>
      </c>
      <c r="B92">
        <v>0</v>
      </c>
      <c r="C92">
        <v>0</v>
      </c>
      <c r="D92">
        <v>0.14674000000000001</v>
      </c>
      <c r="E92">
        <v>0.11310000000000001</v>
      </c>
    </row>
    <row r="93" spans="1:5" x14ac:dyDescent="0.25">
      <c r="A93">
        <v>92</v>
      </c>
      <c r="B93">
        <v>0</v>
      </c>
      <c r="C93">
        <v>0</v>
      </c>
      <c r="D93">
        <v>0.16491</v>
      </c>
      <c r="E93">
        <v>0.12866</v>
      </c>
    </row>
    <row r="94" spans="1:5" x14ac:dyDescent="0.25">
      <c r="A94">
        <v>93</v>
      </c>
      <c r="B94">
        <v>0</v>
      </c>
      <c r="C94">
        <v>0</v>
      </c>
      <c r="D94">
        <v>0.18393000000000001</v>
      </c>
      <c r="E94">
        <v>0.14566999999999999</v>
      </c>
    </row>
    <row r="95" spans="1:5" x14ac:dyDescent="0.25">
      <c r="A95">
        <v>94</v>
      </c>
      <c r="B95">
        <v>0</v>
      </c>
      <c r="C95">
        <v>0</v>
      </c>
      <c r="D95">
        <v>0.20374</v>
      </c>
      <c r="E95">
        <v>0.16439000000000001</v>
      </c>
    </row>
    <row r="96" spans="1:5" x14ac:dyDescent="0.25">
      <c r="A96">
        <v>95</v>
      </c>
      <c r="B96">
        <v>0</v>
      </c>
      <c r="C96">
        <v>0</v>
      </c>
      <c r="D96">
        <v>0.22444</v>
      </c>
      <c r="E96">
        <v>0.18489</v>
      </c>
    </row>
    <row r="97" spans="1:5" x14ac:dyDescent="0.25">
      <c r="A97">
        <v>96</v>
      </c>
      <c r="B97">
        <v>0</v>
      </c>
      <c r="C97">
        <v>0</v>
      </c>
      <c r="D97">
        <v>0.24607000000000001</v>
      </c>
      <c r="E97">
        <v>0.20682</v>
      </c>
    </row>
    <row r="98" spans="1:5" x14ac:dyDescent="0.25">
      <c r="A98">
        <v>97</v>
      </c>
      <c r="B98">
        <v>0</v>
      </c>
      <c r="C98">
        <v>0</v>
      </c>
      <c r="D98">
        <v>0.26862000000000003</v>
      </c>
      <c r="E98">
        <v>0.22958000000000001</v>
      </c>
    </row>
    <row r="99" spans="1:5" x14ac:dyDescent="0.25">
      <c r="A99">
        <v>98</v>
      </c>
      <c r="B99">
        <v>0</v>
      </c>
      <c r="C99">
        <v>0</v>
      </c>
      <c r="D99">
        <v>0.28631000000000001</v>
      </c>
      <c r="E99">
        <v>0.24748999999999999</v>
      </c>
    </row>
    <row r="100" spans="1:5" x14ac:dyDescent="0.25">
      <c r="A100">
        <v>99</v>
      </c>
      <c r="B100">
        <v>0</v>
      </c>
      <c r="C100">
        <v>0</v>
      </c>
      <c r="D100">
        <v>0.31012000000000001</v>
      </c>
      <c r="E100">
        <v>0.26983000000000001</v>
      </c>
    </row>
    <row r="101" spans="1:5" x14ac:dyDescent="0.25">
      <c r="A101">
        <v>100</v>
      </c>
      <c r="B101">
        <v>0</v>
      </c>
      <c r="C101">
        <v>0</v>
      </c>
      <c r="D101">
        <v>0.32535999999999998</v>
      </c>
      <c r="E101">
        <v>0.30016999999999999</v>
      </c>
    </row>
    <row r="102" spans="1:5" x14ac:dyDescent="0.25">
      <c r="A102">
        <v>101</v>
      </c>
      <c r="B102">
        <v>0</v>
      </c>
      <c r="C102">
        <v>0</v>
      </c>
      <c r="D102">
        <v>0.36043999999999998</v>
      </c>
      <c r="E102">
        <v>0.33581</v>
      </c>
    </row>
    <row r="103" spans="1:5" x14ac:dyDescent="0.25">
      <c r="A103">
        <v>102</v>
      </c>
      <c r="B103">
        <v>0</v>
      </c>
      <c r="C103">
        <v>0</v>
      </c>
      <c r="D103">
        <v>0.39716000000000001</v>
      </c>
      <c r="E103">
        <v>0.37281999999999998</v>
      </c>
    </row>
    <row r="104" spans="1:5" x14ac:dyDescent="0.25">
      <c r="A104">
        <v>103</v>
      </c>
      <c r="B104">
        <v>0</v>
      </c>
      <c r="C104">
        <v>0</v>
      </c>
      <c r="D104">
        <v>0.45526</v>
      </c>
      <c r="E104">
        <v>0.43006</v>
      </c>
    </row>
    <row r="105" spans="1:5" x14ac:dyDescent="0.25">
      <c r="A105">
        <v>104</v>
      </c>
      <c r="B105">
        <v>0</v>
      </c>
      <c r="C105">
        <v>0</v>
      </c>
      <c r="D105">
        <v>0.52071000000000001</v>
      </c>
      <c r="E105">
        <v>0.49482999999999999</v>
      </c>
    </row>
    <row r="106" spans="1:5" x14ac:dyDescent="0.25">
      <c r="A106">
        <v>105</v>
      </c>
      <c r="B106">
        <v>0</v>
      </c>
      <c r="C106">
        <v>0</v>
      </c>
      <c r="D106">
        <v>0.58526999999999996</v>
      </c>
      <c r="E106">
        <v>0.56093000000000004</v>
      </c>
    </row>
    <row r="107" spans="1:5" x14ac:dyDescent="0.25">
      <c r="A107">
        <v>106</v>
      </c>
      <c r="B107">
        <v>0</v>
      </c>
      <c r="C107">
        <v>0</v>
      </c>
      <c r="D107">
        <v>0.64480999999999999</v>
      </c>
      <c r="E107">
        <v>0.62326000000000004</v>
      </c>
    </row>
    <row r="108" spans="1:5" x14ac:dyDescent="0.25">
      <c r="A108">
        <v>107</v>
      </c>
      <c r="B108">
        <v>0</v>
      </c>
      <c r="C108">
        <v>0</v>
      </c>
      <c r="D108">
        <v>0.71040000000000003</v>
      </c>
      <c r="E108">
        <v>0.69252000000000002</v>
      </c>
    </row>
    <row r="109" spans="1:5" x14ac:dyDescent="0.25">
      <c r="A109">
        <v>108</v>
      </c>
      <c r="B109">
        <v>0</v>
      </c>
      <c r="C109">
        <v>0</v>
      </c>
      <c r="D109">
        <v>0.78266999999999998</v>
      </c>
      <c r="E109">
        <v>0.76948000000000005</v>
      </c>
    </row>
    <row r="110" spans="1:5" x14ac:dyDescent="0.25">
      <c r="A110">
        <v>109</v>
      </c>
      <c r="B110">
        <v>0</v>
      </c>
      <c r="C110">
        <v>0</v>
      </c>
      <c r="D110">
        <v>0.86228000000000005</v>
      </c>
      <c r="E110">
        <v>0.85499000000000003</v>
      </c>
    </row>
    <row r="111" spans="1:5" x14ac:dyDescent="0.25">
      <c r="A111">
        <v>110</v>
      </c>
      <c r="B111">
        <v>0</v>
      </c>
      <c r="C111">
        <v>0</v>
      </c>
      <c r="D111">
        <v>1</v>
      </c>
      <c r="E1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Documentation</vt:lpstr>
      <vt:lpstr>Assumptions</vt:lpstr>
      <vt:lpstr>AMMset</vt:lpstr>
      <vt:lpstr>Results</vt:lpstr>
      <vt:lpstr>Totals</vt:lpstr>
      <vt:lpstr>Active</vt:lpstr>
      <vt:lpstr>Retiree</vt:lpstr>
      <vt:lpstr>Active 1</vt:lpstr>
      <vt:lpstr>Active 2</vt:lpstr>
      <vt:lpstr>Active 3</vt:lpstr>
      <vt:lpstr>Active 4</vt:lpstr>
      <vt:lpstr>Active 5</vt:lpstr>
      <vt:lpstr>Active 6</vt:lpstr>
      <vt:lpstr>Active 7</vt:lpstr>
      <vt:lpstr>Active 8</vt:lpstr>
      <vt:lpstr>Active 9</vt:lpstr>
      <vt:lpstr>Active 10</vt:lpstr>
      <vt:lpstr>Active 11</vt:lpstr>
      <vt:lpstr>Active 12</vt:lpstr>
      <vt:lpstr>Retiree 13</vt:lpstr>
      <vt:lpstr>Retiree 14</vt:lpstr>
      <vt:lpstr>Retiree 15</vt:lpstr>
      <vt:lpstr>Retiree 16</vt:lpstr>
      <vt:lpstr>Retiree 17</vt:lpstr>
      <vt:lpstr>Check</vt:lpstr>
      <vt:lpstr>Ret</vt:lpstr>
      <vt:lpstr>Withd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2019-08-30T19:36:03Z</dcterms:modified>
</cp:coreProperties>
</file>